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<sst xmlns="http://schemas.openxmlformats.org/spreadsheetml/2006/main" count="855" uniqueCount="302">
  <si>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Camdeboo(EC101)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</si>
  <si>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</si>
  <si>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</si>
  <si>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</si>
  <si>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</si>
  <si>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</si>
  <si>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</si>
  <si>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</si>
  <si>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</si>
  <si>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</si>
  <si>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</si>
  <si>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</si>
  <si>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</si>
  <si>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</si>
  <si>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</si>
  <si>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</si>
  <si>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</si>
  <si>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</si>
  <si>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</si>
  <si>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</si>
  <si>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</si>
  <si>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</si>
  <si>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</si>
  <si>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</si>
  <si>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</si>
  <si>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</si>
  <si>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</si>
  <si>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</si>
  <si>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</si>
  <si>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</si>
  <si>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</si>
  <si>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</si>
  <si>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</si>
  <si>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</si>
  <si>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</si>
  <si>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</si>
  <si>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</si>
  <si>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</si>
  <si>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</si>
  <si>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</si>
  <si>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</si>
  <si>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</si>
  <si>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</si>
  <si>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</si>
  <si>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</si>
  <si>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</si>
  <si>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</si>
  <si>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</si>
  <si>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</si>
  <si>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</si>
  <si>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</si>
  <si>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</si>
  <si>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</si>
  <si>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</si>
  <si>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</si>
  <si>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</si>
  <si>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</si>
  <si>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</si>
  <si>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</si>
  <si>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</si>
  <si>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</si>
  <si>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</si>
  <si>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</si>
  <si>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</si>
  <si>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</si>
  <si>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</si>
  <si>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</si>
  <si>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</si>
  <si>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</si>
  <si>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</si>
  <si>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Camdeboo(EC101)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</si>
  <si>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</si>
  <si>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</si>
  <si>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</si>
  <si>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</si>
  <si>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</si>
  <si>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</si>
  <si>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</si>
  <si>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</si>
  <si>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</si>
  <si>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</si>
  <si>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</si>
  <si>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</si>
  <si>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</si>
  <si>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</si>
  <si>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</si>
  <si>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</si>
  <si>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</si>
  <si>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</si>
  <si>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</si>
  <si>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</si>
  <si>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</si>
  <si>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</si>
  <si>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</si>
  <si>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</si>
  <si>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</si>
  <si>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</si>
  <si>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</si>
  <si>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</si>
  <si>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</si>
  <si>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Camdeboo(EC101)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</si>
  <si>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</si>
  <si>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</si>
  <si>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</si>
  <si>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</si>
  <si>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</si>
  <si>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</si>
  <si>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</si>
  <si>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</si>
  <si>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</si>
  <si>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</si>
  <si>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</si>
  <si>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</si>
  <si>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</si>
  <si>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</si>
  <si>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</si>
  <si>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</si>
  <si>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</si>
  <si>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</si>
  <si>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</si>
  <si>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</si>
  <si>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</si>
  <si>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</si>
  <si>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</si>
  <si>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</si>
  <si>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</si>
  <si>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</si>
  <si>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</si>
  <si>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</si>
  <si>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Camdeboo(EC101)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</si>
  <si>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</si>
  <si>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</si>
  <si>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</si>
  <si>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</si>
  <si>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</si>
  <si>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</si>
  <si>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</si>
  <si>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</si>
  <si>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</si>
  <si>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</si>
  <si>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Camdeboo(EC101)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</si>
  <si>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</si>
  <si>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</si>
  <si>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</si>
  <si>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</si>
  <si>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</si>
  <si>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</si>
  <si>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</si>
  <si>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</si>
  <si>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</si>
  <si>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</si>
  <si>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</si>
  <si>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</si>
  <si>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</si>
  <si>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</si>
  <si>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</si>
  <si>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</si>
  <si>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</si>
  <si>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</si>
  <si>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</si>
  <si>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</si>
  <si>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</si>
  <si>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</si>
  <si>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</si>
  <si>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</si>
  <si>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</si>
  <si>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</si>
  <si>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</si>
  <si>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</si>
  <si>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</si>
  <si>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</si>
  <si>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</si>
  <si>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</si>
  <si>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</si>
  <si>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Camdeboo(EC101)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</si>
  <si>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</si>
  <si>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</si>
  <si>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</si>
  <si>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</si>
  <si>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</si>
  <si>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</si>
  <si>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</si>
  <si>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</si>
  <si>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</si>
  <si>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</si>
  <si>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</si>
  <si>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</si>
  <si>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</si>
  <si>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</si>
  <si>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</si>
  <si>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</si>
  <si>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</si>
  <si>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</si>
  <si>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</si>
  <si>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</si>
  <si>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</si>
  <si>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</si>
  <si>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</si>
  <si>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</si>
  <si>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</si>
  <si>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</si>
  <si>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Camdeboo(EC101)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</si>
  <si>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</si>
  <si>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</si>
  <si>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</si>
  <si>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</si>
  <si>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</si>
  <si>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</si>
  <si>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</si>
  <si>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</si>
  <si>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</si>
  <si>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</si>
  <si>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</si>
  <si>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</si>
  <si>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</si>
  <si>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</si>
  <si>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</si>
  <si>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</si>
  <si>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</si>
  <si>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</si>
  <si>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</si>
  <si>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</si>
  <si>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</si>
  <si>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</si>
  <si>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</si>
  <si>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</si>
  <si>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Camdeboo(EC101)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</si>
  <si>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</si>
  <si>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</si>
  <si>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</si>
  <si>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</si>
  <si>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</si>
  <si>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</si>
  <si>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</si>
  <si>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</si>
  <si>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</si>
  <si>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</si>
  <si>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</si>
  <si>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</si>
  <si>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</si>
  <si>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</si>
  <si>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</si>
  <si>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</si>
  <si>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</si>
  <si>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</si>
  <si>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</si>
  <si>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</si>
  <si>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</si>
  <si>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</si>
  <si>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</si>
  <si>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</si>
  <si>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</si>
  <si>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</si>
  <si>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</si>
  <si>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</si>
  <si>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</si>
  <si>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</si>
  <si>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</si>
  <si>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</si>
  <si>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</si>
  <si>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</si>
  <si>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</si>
  <si>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Camdeboo(EC101)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</si>
  <si>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</si>
  <si>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</si>
  <si>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Camdeboo(EC101)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</si>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</sst>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16867183</v>
      </c>
      <c r="C5" s="19">
        <v>0</v>
      </c>
      <c r="D5" s="59">
        <v>20837330</v>
      </c>
      <c r="E5" s="60">
        <v>20837330</v>
      </c>
      <c r="F5" s="60">
        <v>18091174</v>
      </c>
      <c r="G5" s="60">
        <v>-23400</v>
      </c>
      <c r="H5" s="60">
        <v>133931</v>
      </c>
      <c r="I5" s="60">
        <v>18201705</v>
      </c>
      <c r="J5" s="60">
        <v>157010</v>
      </c>
      <c r="K5" s="60">
        <v>154238</v>
      </c>
      <c r="L5" s="60">
        <v>154993</v>
      </c>
      <c r="M5" s="60">
        <v>466241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18667946</v>
      </c>
      <c r="W5" s="60">
        <v>10418665</v>
      </c>
      <c r="X5" s="60">
        <v>8249281</v>
      </c>
      <c r="Y5" s="61">
        <v>79.18</v>
      </c>
      <c r="Z5" s="62">
        <v>20837330</v>
      </c>
    </row>
    <row r="6" spans="1:26" ht="13.5">
      <c r="A6" s="58" t="s">
        <v>32</v>
      </c>
      <c r="B6" s="19">
        <v>90869959</v>
      </c>
      <c r="C6" s="19">
        <v>0</v>
      </c>
      <c r="D6" s="59">
        <v>108650261</v>
      </c>
      <c r="E6" s="60">
        <v>108650261</v>
      </c>
      <c r="F6" s="60">
        <v>14768526</v>
      </c>
      <c r="G6" s="60">
        <v>8427210</v>
      </c>
      <c r="H6" s="60">
        <v>8763580</v>
      </c>
      <c r="I6" s="60">
        <v>31959316</v>
      </c>
      <c r="J6" s="60">
        <v>8652090</v>
      </c>
      <c r="K6" s="60">
        <v>7544339</v>
      </c>
      <c r="L6" s="60">
        <v>8503103</v>
      </c>
      <c r="M6" s="60">
        <v>24699532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56658848</v>
      </c>
      <c r="W6" s="60">
        <v>54325131</v>
      </c>
      <c r="X6" s="60">
        <v>2333717</v>
      </c>
      <c r="Y6" s="61">
        <v>4.3</v>
      </c>
      <c r="Z6" s="62">
        <v>108650261</v>
      </c>
    </row>
    <row r="7" spans="1:26" ht="13.5">
      <c r="A7" s="58" t="s">
        <v>33</v>
      </c>
      <c r="B7" s="19">
        <v>2101264</v>
      </c>
      <c r="C7" s="19">
        <v>0</v>
      </c>
      <c r="D7" s="59">
        <v>2004558</v>
      </c>
      <c r="E7" s="60">
        <v>2004558</v>
      </c>
      <c r="F7" s="60">
        <v>207624</v>
      </c>
      <c r="G7" s="60">
        <v>227510</v>
      </c>
      <c r="H7" s="60">
        <v>151993</v>
      </c>
      <c r="I7" s="60">
        <v>587127</v>
      </c>
      <c r="J7" s="60">
        <v>276270</v>
      </c>
      <c r="K7" s="60">
        <v>204734</v>
      </c>
      <c r="L7" s="60">
        <v>821</v>
      </c>
      <c r="M7" s="60">
        <v>481825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1068952</v>
      </c>
      <c r="W7" s="60">
        <v>1002279</v>
      </c>
      <c r="X7" s="60">
        <v>66673</v>
      </c>
      <c r="Y7" s="61">
        <v>6.65</v>
      </c>
      <c r="Z7" s="62">
        <v>2004558</v>
      </c>
    </row>
    <row r="8" spans="1:26" ht="13.5">
      <c r="A8" s="58" t="s">
        <v>34</v>
      </c>
      <c r="B8" s="19">
        <v>49469906</v>
      </c>
      <c r="C8" s="19">
        <v>0</v>
      </c>
      <c r="D8" s="59">
        <v>70123569</v>
      </c>
      <c r="E8" s="60">
        <v>70123569</v>
      </c>
      <c r="F8" s="60">
        <v>28894000</v>
      </c>
      <c r="G8" s="60">
        <v>1337267</v>
      </c>
      <c r="H8" s="60">
        <v>264141</v>
      </c>
      <c r="I8" s="60">
        <v>30495408</v>
      </c>
      <c r="J8" s="60">
        <v>3801000</v>
      </c>
      <c r="K8" s="60">
        <v>939129</v>
      </c>
      <c r="L8" s="60">
        <v>13001000</v>
      </c>
      <c r="M8" s="60">
        <v>17741129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48236537</v>
      </c>
      <c r="W8" s="60">
        <v>35061785</v>
      </c>
      <c r="X8" s="60">
        <v>13174752</v>
      </c>
      <c r="Y8" s="61">
        <v>37.58</v>
      </c>
      <c r="Z8" s="62">
        <v>70123569</v>
      </c>
    </row>
    <row r="9" spans="1:26" ht="13.5">
      <c r="A9" s="58" t="s">
        <v>35</v>
      </c>
      <c r="B9" s="19">
        <v>7705123</v>
      </c>
      <c r="C9" s="19">
        <v>0</v>
      </c>
      <c r="D9" s="59">
        <v>6719483</v>
      </c>
      <c r="E9" s="60">
        <v>6719483</v>
      </c>
      <c r="F9" s="60">
        <v>782410</v>
      </c>
      <c r="G9" s="60">
        <v>491330</v>
      </c>
      <c r="H9" s="60">
        <v>341171</v>
      </c>
      <c r="I9" s="60">
        <v>1614911</v>
      </c>
      <c r="J9" s="60">
        <v>579922</v>
      </c>
      <c r="K9" s="60">
        <v>488814</v>
      </c>
      <c r="L9" s="60">
        <v>186910</v>
      </c>
      <c r="M9" s="60">
        <v>1255646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2870557</v>
      </c>
      <c r="W9" s="60">
        <v>3359742</v>
      </c>
      <c r="X9" s="60">
        <v>-489185</v>
      </c>
      <c r="Y9" s="61">
        <v>-14.56</v>
      </c>
      <c r="Z9" s="62">
        <v>6719483</v>
      </c>
    </row>
    <row r="10" spans="1:26" ht="25.5">
      <c r="A10" s="63" t="s">
        <v>277</v>
      </c>
      <c r="B10" s="64">
        <f>SUM(B5:B9)</f>
        <v>167013435</v>
      </c>
      <c r="C10" s="64">
        <f>SUM(C5:C9)</f>
        <v>0</v>
      </c>
      <c r="D10" s="65">
        <f aca="true" t="shared" si="0" ref="D10:Z10">SUM(D5:D9)</f>
        <v>208335201</v>
      </c>
      <c r="E10" s="66">
        <f t="shared" si="0"/>
        <v>208335201</v>
      </c>
      <c r="F10" s="66">
        <f t="shared" si="0"/>
        <v>62743734</v>
      </c>
      <c r="G10" s="66">
        <f t="shared" si="0"/>
        <v>10459917</v>
      </c>
      <c r="H10" s="66">
        <f t="shared" si="0"/>
        <v>9654816</v>
      </c>
      <c r="I10" s="66">
        <f t="shared" si="0"/>
        <v>82858467</v>
      </c>
      <c r="J10" s="66">
        <f t="shared" si="0"/>
        <v>13466292</v>
      </c>
      <c r="K10" s="66">
        <f t="shared" si="0"/>
        <v>9331254</v>
      </c>
      <c r="L10" s="66">
        <f t="shared" si="0"/>
        <v>21846827</v>
      </c>
      <c r="M10" s="66">
        <f t="shared" si="0"/>
        <v>44644373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127502840</v>
      </c>
      <c r="W10" s="66">
        <f t="shared" si="0"/>
        <v>104167602</v>
      </c>
      <c r="X10" s="66">
        <f t="shared" si="0"/>
        <v>23335238</v>
      </c>
      <c r="Y10" s="67">
        <f>+IF(W10&lt;&gt;0,(X10/W10)*100,0)</f>
        <v>22.401627331307868</v>
      </c>
      <c r="Z10" s="68">
        <f t="shared" si="0"/>
        <v>208335201</v>
      </c>
    </row>
    <row r="11" spans="1:26" ht="13.5">
      <c r="A11" s="58" t="s">
        <v>37</v>
      </c>
      <c r="B11" s="19">
        <v>53854022</v>
      </c>
      <c r="C11" s="19">
        <v>0</v>
      </c>
      <c r="D11" s="59">
        <v>63513577</v>
      </c>
      <c r="E11" s="60">
        <v>63513577</v>
      </c>
      <c r="F11" s="60">
        <v>4173260</v>
      </c>
      <c r="G11" s="60">
        <v>4347612</v>
      </c>
      <c r="H11" s="60">
        <v>3860963</v>
      </c>
      <c r="I11" s="60">
        <v>12381835</v>
      </c>
      <c r="J11" s="60">
        <v>4489711</v>
      </c>
      <c r="K11" s="60">
        <v>6257594</v>
      </c>
      <c r="L11" s="60">
        <v>5394003</v>
      </c>
      <c r="M11" s="60">
        <v>16141308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28523143</v>
      </c>
      <c r="W11" s="60">
        <v>31756789</v>
      </c>
      <c r="X11" s="60">
        <v>-3233646</v>
      </c>
      <c r="Y11" s="61">
        <v>-10.18</v>
      </c>
      <c r="Z11" s="62">
        <v>63513577</v>
      </c>
    </row>
    <row r="12" spans="1:26" ht="13.5">
      <c r="A12" s="58" t="s">
        <v>38</v>
      </c>
      <c r="B12" s="19">
        <v>2951758</v>
      </c>
      <c r="C12" s="19">
        <v>0</v>
      </c>
      <c r="D12" s="59">
        <v>3500202</v>
      </c>
      <c r="E12" s="60">
        <v>3500202</v>
      </c>
      <c r="F12" s="60">
        <v>253232</v>
      </c>
      <c r="G12" s="60">
        <v>253232</v>
      </c>
      <c r="H12" s="60">
        <v>254132</v>
      </c>
      <c r="I12" s="60">
        <v>760596</v>
      </c>
      <c r="J12" s="60">
        <v>254132</v>
      </c>
      <c r="K12" s="60">
        <v>0</v>
      </c>
      <c r="L12" s="60">
        <v>0</v>
      </c>
      <c r="M12" s="60">
        <v>254132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1014728</v>
      </c>
      <c r="W12" s="60">
        <v>1750101</v>
      </c>
      <c r="X12" s="60">
        <v>-735373</v>
      </c>
      <c r="Y12" s="61">
        <v>-42.02</v>
      </c>
      <c r="Z12" s="62">
        <v>3500202</v>
      </c>
    </row>
    <row r="13" spans="1:26" ht="13.5">
      <c r="A13" s="58" t="s">
        <v>278</v>
      </c>
      <c r="B13" s="19">
        <v>27777924</v>
      </c>
      <c r="C13" s="19">
        <v>0</v>
      </c>
      <c r="D13" s="59">
        <v>26129808</v>
      </c>
      <c r="E13" s="60">
        <v>26129808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13064904</v>
      </c>
      <c r="X13" s="60">
        <v>-13064904</v>
      </c>
      <c r="Y13" s="61">
        <v>-100</v>
      </c>
      <c r="Z13" s="62">
        <v>26129808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41041199</v>
      </c>
      <c r="C15" s="19">
        <v>0</v>
      </c>
      <c r="D15" s="59">
        <v>45464655</v>
      </c>
      <c r="E15" s="60">
        <v>45464655</v>
      </c>
      <c r="F15" s="60">
        <v>5085633</v>
      </c>
      <c r="G15" s="60">
        <v>5561072</v>
      </c>
      <c r="H15" s="60">
        <v>4704684</v>
      </c>
      <c r="I15" s="60">
        <v>15351389</v>
      </c>
      <c r="J15" s="60">
        <v>3132970</v>
      </c>
      <c r="K15" s="60">
        <v>3183891</v>
      </c>
      <c r="L15" s="60">
        <v>3045282</v>
      </c>
      <c r="M15" s="60">
        <v>9362143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24713532</v>
      </c>
      <c r="W15" s="60">
        <v>22732328</v>
      </c>
      <c r="X15" s="60">
        <v>1981204</v>
      </c>
      <c r="Y15" s="61">
        <v>8.72</v>
      </c>
      <c r="Z15" s="62">
        <v>45464655</v>
      </c>
    </row>
    <row r="16" spans="1:26" ht="13.5">
      <c r="A16" s="69" t="s">
        <v>42</v>
      </c>
      <c r="B16" s="19">
        <v>18000</v>
      </c>
      <c r="C16" s="19">
        <v>0</v>
      </c>
      <c r="D16" s="59">
        <v>1033000</v>
      </c>
      <c r="E16" s="60">
        <v>1033000</v>
      </c>
      <c r="F16" s="60">
        <v>1500</v>
      </c>
      <c r="G16" s="60">
        <v>1500</v>
      </c>
      <c r="H16" s="60">
        <v>1500</v>
      </c>
      <c r="I16" s="60">
        <v>4500</v>
      </c>
      <c r="J16" s="60">
        <v>1500</v>
      </c>
      <c r="K16" s="60">
        <v>0</v>
      </c>
      <c r="L16" s="60">
        <v>0</v>
      </c>
      <c r="M16" s="60">
        <v>1500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6000</v>
      </c>
      <c r="W16" s="60">
        <v>516500</v>
      </c>
      <c r="X16" s="60">
        <v>-510500</v>
      </c>
      <c r="Y16" s="61">
        <v>-98.84</v>
      </c>
      <c r="Z16" s="62">
        <v>1033000</v>
      </c>
    </row>
    <row r="17" spans="1:26" ht="13.5">
      <c r="A17" s="58" t="s">
        <v>43</v>
      </c>
      <c r="B17" s="19">
        <v>51441257</v>
      </c>
      <c r="C17" s="19">
        <v>0</v>
      </c>
      <c r="D17" s="59">
        <v>62556248</v>
      </c>
      <c r="E17" s="60">
        <v>62556248</v>
      </c>
      <c r="F17" s="60">
        <v>4418259</v>
      </c>
      <c r="G17" s="60">
        <v>6019661</v>
      </c>
      <c r="H17" s="60">
        <v>3496513</v>
      </c>
      <c r="I17" s="60">
        <v>13934433</v>
      </c>
      <c r="J17" s="60">
        <v>4729410</v>
      </c>
      <c r="K17" s="60">
        <v>4329465</v>
      </c>
      <c r="L17" s="60">
        <v>4835689</v>
      </c>
      <c r="M17" s="60">
        <v>13894564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27828997</v>
      </c>
      <c r="W17" s="60">
        <v>31278124</v>
      </c>
      <c r="X17" s="60">
        <v>-3449127</v>
      </c>
      <c r="Y17" s="61">
        <v>-11.03</v>
      </c>
      <c r="Z17" s="62">
        <v>62556248</v>
      </c>
    </row>
    <row r="18" spans="1:26" ht="13.5">
      <c r="A18" s="70" t="s">
        <v>44</v>
      </c>
      <c r="B18" s="71">
        <f>SUM(B11:B17)</f>
        <v>177084160</v>
      </c>
      <c r="C18" s="71">
        <f>SUM(C11:C17)</f>
        <v>0</v>
      </c>
      <c r="D18" s="72">
        <f aca="true" t="shared" si="1" ref="D18:Z18">SUM(D11:D17)</f>
        <v>202197490</v>
      </c>
      <c r="E18" s="73">
        <f t="shared" si="1"/>
        <v>202197490</v>
      </c>
      <c r="F18" s="73">
        <f t="shared" si="1"/>
        <v>13931884</v>
      </c>
      <c r="G18" s="73">
        <f t="shared" si="1"/>
        <v>16183077</v>
      </c>
      <c r="H18" s="73">
        <f t="shared" si="1"/>
        <v>12317792</v>
      </c>
      <c r="I18" s="73">
        <f t="shared" si="1"/>
        <v>42432753</v>
      </c>
      <c r="J18" s="73">
        <f t="shared" si="1"/>
        <v>12607723</v>
      </c>
      <c r="K18" s="73">
        <f t="shared" si="1"/>
        <v>13770950</v>
      </c>
      <c r="L18" s="73">
        <f t="shared" si="1"/>
        <v>13274974</v>
      </c>
      <c r="M18" s="73">
        <f t="shared" si="1"/>
        <v>39653647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82086400</v>
      </c>
      <c r="W18" s="73">
        <f t="shared" si="1"/>
        <v>101098746</v>
      </c>
      <c r="X18" s="73">
        <f t="shared" si="1"/>
        <v>-19012346</v>
      </c>
      <c r="Y18" s="67">
        <f>+IF(W18&lt;&gt;0,(X18/W18)*100,0)</f>
        <v>-18.805718915643126</v>
      </c>
      <c r="Z18" s="74">
        <f t="shared" si="1"/>
        <v>202197490</v>
      </c>
    </row>
    <row r="19" spans="1:26" ht="13.5">
      <c r="A19" s="70" t="s">
        <v>45</v>
      </c>
      <c r="B19" s="75">
        <f>+B10-B18</f>
        <v>-10070725</v>
      </c>
      <c r="C19" s="75">
        <f>+C10-C18</f>
        <v>0</v>
      </c>
      <c r="D19" s="76">
        <f aca="true" t="shared" si="2" ref="D19:Z19">+D10-D18</f>
        <v>6137711</v>
      </c>
      <c r="E19" s="77">
        <f t="shared" si="2"/>
        <v>6137711</v>
      </c>
      <c r="F19" s="77">
        <f t="shared" si="2"/>
        <v>48811850</v>
      </c>
      <c r="G19" s="77">
        <f t="shared" si="2"/>
        <v>-5723160</v>
      </c>
      <c r="H19" s="77">
        <f t="shared" si="2"/>
        <v>-2662976</v>
      </c>
      <c r="I19" s="77">
        <f t="shared" si="2"/>
        <v>40425714</v>
      </c>
      <c r="J19" s="77">
        <f t="shared" si="2"/>
        <v>858569</v>
      </c>
      <c r="K19" s="77">
        <f t="shared" si="2"/>
        <v>-4439696</v>
      </c>
      <c r="L19" s="77">
        <f t="shared" si="2"/>
        <v>8571853</v>
      </c>
      <c r="M19" s="77">
        <f t="shared" si="2"/>
        <v>4990726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45416440</v>
      </c>
      <c r="W19" s="77">
        <f>IF(E10=E18,0,W10-W18)</f>
        <v>3068856</v>
      </c>
      <c r="X19" s="77">
        <f t="shared" si="2"/>
        <v>42347584</v>
      </c>
      <c r="Y19" s="78">
        <f>+IF(W19&lt;&gt;0,(X19/W19)*100,0)</f>
        <v>1379.9143394150783</v>
      </c>
      <c r="Z19" s="79">
        <f t="shared" si="2"/>
        <v>6137711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-10070725</v>
      </c>
      <c r="C22" s="86">
        <f>SUM(C19:C21)</f>
        <v>0</v>
      </c>
      <c r="D22" s="87">
        <f aca="true" t="shared" si="3" ref="D22:Z22">SUM(D19:D21)</f>
        <v>6137711</v>
      </c>
      <c r="E22" s="88">
        <f t="shared" si="3"/>
        <v>6137711</v>
      </c>
      <c r="F22" s="88">
        <f t="shared" si="3"/>
        <v>48811850</v>
      </c>
      <c r="G22" s="88">
        <f t="shared" si="3"/>
        <v>-5723160</v>
      </c>
      <c r="H22" s="88">
        <f t="shared" si="3"/>
        <v>-2662976</v>
      </c>
      <c r="I22" s="88">
        <f t="shared" si="3"/>
        <v>40425714</v>
      </c>
      <c r="J22" s="88">
        <f t="shared" si="3"/>
        <v>858569</v>
      </c>
      <c r="K22" s="88">
        <f t="shared" si="3"/>
        <v>-4439696</v>
      </c>
      <c r="L22" s="88">
        <f t="shared" si="3"/>
        <v>8571853</v>
      </c>
      <c r="M22" s="88">
        <f t="shared" si="3"/>
        <v>4990726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45416440</v>
      </c>
      <c r="W22" s="88">
        <f t="shared" si="3"/>
        <v>3068856</v>
      </c>
      <c r="X22" s="88">
        <f t="shared" si="3"/>
        <v>42347584</v>
      </c>
      <c r="Y22" s="89">
        <f>+IF(W22&lt;&gt;0,(X22/W22)*100,0)</f>
        <v>1379.9143394150783</v>
      </c>
      <c r="Z22" s="90">
        <f t="shared" si="3"/>
        <v>6137711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-10070725</v>
      </c>
      <c r="C24" s="75">
        <f>SUM(C22:C23)</f>
        <v>0</v>
      </c>
      <c r="D24" s="76">
        <f aca="true" t="shared" si="4" ref="D24:Z24">SUM(D22:D23)</f>
        <v>6137711</v>
      </c>
      <c r="E24" s="77">
        <f t="shared" si="4"/>
        <v>6137711</v>
      </c>
      <c r="F24" s="77">
        <f t="shared" si="4"/>
        <v>48811850</v>
      </c>
      <c r="G24" s="77">
        <f t="shared" si="4"/>
        <v>-5723160</v>
      </c>
      <c r="H24" s="77">
        <f t="shared" si="4"/>
        <v>-2662976</v>
      </c>
      <c r="I24" s="77">
        <f t="shared" si="4"/>
        <v>40425714</v>
      </c>
      <c r="J24" s="77">
        <f t="shared" si="4"/>
        <v>858569</v>
      </c>
      <c r="K24" s="77">
        <f t="shared" si="4"/>
        <v>-4439696</v>
      </c>
      <c r="L24" s="77">
        <f t="shared" si="4"/>
        <v>8571853</v>
      </c>
      <c r="M24" s="77">
        <f t="shared" si="4"/>
        <v>4990726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45416440</v>
      </c>
      <c r="W24" s="77">
        <f t="shared" si="4"/>
        <v>3068856</v>
      </c>
      <c r="X24" s="77">
        <f t="shared" si="4"/>
        <v>42347584</v>
      </c>
      <c r="Y24" s="78">
        <f>+IF(W24&lt;&gt;0,(X24/W24)*100,0)</f>
        <v>1379.9143394150783</v>
      </c>
      <c r="Z24" s="79">
        <f t="shared" si="4"/>
        <v>6137711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18656020</v>
      </c>
      <c r="C27" s="22">
        <v>0</v>
      </c>
      <c r="D27" s="99">
        <v>47800255</v>
      </c>
      <c r="E27" s="100">
        <v>47800255</v>
      </c>
      <c r="F27" s="100">
        <v>290335</v>
      </c>
      <c r="G27" s="100">
        <v>1500754</v>
      </c>
      <c r="H27" s="100">
        <v>1729424</v>
      </c>
      <c r="I27" s="100">
        <v>3520513</v>
      </c>
      <c r="J27" s="100">
        <v>2027409</v>
      </c>
      <c r="K27" s="100">
        <v>3269809</v>
      </c>
      <c r="L27" s="100">
        <v>1473628</v>
      </c>
      <c r="M27" s="100">
        <v>6770846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10291359</v>
      </c>
      <c r="W27" s="100">
        <v>23900128</v>
      </c>
      <c r="X27" s="100">
        <v>-13608769</v>
      </c>
      <c r="Y27" s="101">
        <v>-56.94</v>
      </c>
      <c r="Z27" s="102">
        <v>47800255</v>
      </c>
    </row>
    <row r="28" spans="1:26" ht="13.5">
      <c r="A28" s="103" t="s">
        <v>46</v>
      </c>
      <c r="B28" s="19">
        <v>8445591</v>
      </c>
      <c r="C28" s="19">
        <v>0</v>
      </c>
      <c r="D28" s="59">
        <v>41095050</v>
      </c>
      <c r="E28" s="60">
        <v>41095050</v>
      </c>
      <c r="F28" s="60">
        <v>43521</v>
      </c>
      <c r="G28" s="60">
        <v>1344382</v>
      </c>
      <c r="H28" s="60">
        <v>395076</v>
      </c>
      <c r="I28" s="60">
        <v>1782979</v>
      </c>
      <c r="J28" s="60">
        <v>689745</v>
      </c>
      <c r="K28" s="60">
        <v>2131981</v>
      </c>
      <c r="L28" s="60">
        <v>74377</v>
      </c>
      <c r="M28" s="60">
        <v>2896103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4679082</v>
      </c>
      <c r="W28" s="60">
        <v>20547525</v>
      </c>
      <c r="X28" s="60">
        <v>-15868443</v>
      </c>
      <c r="Y28" s="61">
        <v>-77.23</v>
      </c>
      <c r="Z28" s="62">
        <v>41095050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10210429</v>
      </c>
      <c r="C31" s="19">
        <v>0</v>
      </c>
      <c r="D31" s="59">
        <v>6705205</v>
      </c>
      <c r="E31" s="60">
        <v>6705205</v>
      </c>
      <c r="F31" s="60">
        <v>246814</v>
      </c>
      <c r="G31" s="60">
        <v>156372</v>
      </c>
      <c r="H31" s="60">
        <v>1334348</v>
      </c>
      <c r="I31" s="60">
        <v>1737534</v>
      </c>
      <c r="J31" s="60">
        <v>1337664</v>
      </c>
      <c r="K31" s="60">
        <v>1137828</v>
      </c>
      <c r="L31" s="60">
        <v>1399251</v>
      </c>
      <c r="M31" s="60">
        <v>3874743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5612277</v>
      </c>
      <c r="W31" s="60">
        <v>3352603</v>
      </c>
      <c r="X31" s="60">
        <v>2259674</v>
      </c>
      <c r="Y31" s="61">
        <v>67.4</v>
      </c>
      <c r="Z31" s="62">
        <v>6705205</v>
      </c>
    </row>
    <row r="32" spans="1:26" ht="13.5">
      <c r="A32" s="70" t="s">
        <v>54</v>
      </c>
      <c r="B32" s="22">
        <f>SUM(B28:B31)</f>
        <v>18656020</v>
      </c>
      <c r="C32" s="22">
        <f>SUM(C28:C31)</f>
        <v>0</v>
      </c>
      <c r="D32" s="99">
        <f aca="true" t="shared" si="5" ref="D32:Z32">SUM(D28:D31)</f>
        <v>47800255</v>
      </c>
      <c r="E32" s="100">
        <f t="shared" si="5"/>
        <v>47800255</v>
      </c>
      <c r="F32" s="100">
        <f t="shared" si="5"/>
        <v>290335</v>
      </c>
      <c r="G32" s="100">
        <f t="shared" si="5"/>
        <v>1500754</v>
      </c>
      <c r="H32" s="100">
        <f t="shared" si="5"/>
        <v>1729424</v>
      </c>
      <c r="I32" s="100">
        <f t="shared" si="5"/>
        <v>3520513</v>
      </c>
      <c r="J32" s="100">
        <f t="shared" si="5"/>
        <v>2027409</v>
      </c>
      <c r="K32" s="100">
        <f t="shared" si="5"/>
        <v>3269809</v>
      </c>
      <c r="L32" s="100">
        <f t="shared" si="5"/>
        <v>1473628</v>
      </c>
      <c r="M32" s="100">
        <f t="shared" si="5"/>
        <v>6770846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10291359</v>
      </c>
      <c r="W32" s="100">
        <f t="shared" si="5"/>
        <v>23900128</v>
      </c>
      <c r="X32" s="100">
        <f t="shared" si="5"/>
        <v>-13608769</v>
      </c>
      <c r="Y32" s="101">
        <f>+IF(W32&lt;&gt;0,(X32/W32)*100,0)</f>
        <v>-56.94015111550868</v>
      </c>
      <c r="Z32" s="102">
        <f t="shared" si="5"/>
        <v>47800255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76451001</v>
      </c>
      <c r="C35" s="19">
        <v>0</v>
      </c>
      <c r="D35" s="59">
        <v>135443553</v>
      </c>
      <c r="E35" s="60">
        <v>135443553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67721777</v>
      </c>
      <c r="X35" s="60">
        <v>-67721777</v>
      </c>
      <c r="Y35" s="61">
        <v>-100</v>
      </c>
      <c r="Z35" s="62">
        <v>135443553</v>
      </c>
    </row>
    <row r="36" spans="1:26" ht="13.5">
      <c r="A36" s="58" t="s">
        <v>57</v>
      </c>
      <c r="B36" s="19">
        <v>640684899</v>
      </c>
      <c r="C36" s="19">
        <v>0</v>
      </c>
      <c r="D36" s="59">
        <v>574717409</v>
      </c>
      <c r="E36" s="60">
        <v>574717409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287358705</v>
      </c>
      <c r="X36" s="60">
        <v>-287358705</v>
      </c>
      <c r="Y36" s="61">
        <v>-100</v>
      </c>
      <c r="Z36" s="62">
        <v>574717409</v>
      </c>
    </row>
    <row r="37" spans="1:26" ht="13.5">
      <c r="A37" s="58" t="s">
        <v>58</v>
      </c>
      <c r="B37" s="19">
        <v>29907579</v>
      </c>
      <c r="C37" s="19">
        <v>0</v>
      </c>
      <c r="D37" s="59">
        <v>19899048</v>
      </c>
      <c r="E37" s="60">
        <v>19899048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9949524</v>
      </c>
      <c r="X37" s="60">
        <v>-9949524</v>
      </c>
      <c r="Y37" s="61">
        <v>-100</v>
      </c>
      <c r="Z37" s="62">
        <v>19899048</v>
      </c>
    </row>
    <row r="38" spans="1:26" ht="13.5">
      <c r="A38" s="58" t="s">
        <v>59</v>
      </c>
      <c r="B38" s="19">
        <v>23130942</v>
      </c>
      <c r="C38" s="19">
        <v>0</v>
      </c>
      <c r="D38" s="59">
        <v>30264663</v>
      </c>
      <c r="E38" s="60">
        <v>30264663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15132332</v>
      </c>
      <c r="X38" s="60">
        <v>-15132332</v>
      </c>
      <c r="Y38" s="61">
        <v>-100</v>
      </c>
      <c r="Z38" s="62">
        <v>30264663</v>
      </c>
    </row>
    <row r="39" spans="1:26" ht="13.5">
      <c r="A39" s="58" t="s">
        <v>60</v>
      </c>
      <c r="B39" s="19">
        <v>664097379</v>
      </c>
      <c r="C39" s="19">
        <v>0</v>
      </c>
      <c r="D39" s="59">
        <v>659997251</v>
      </c>
      <c r="E39" s="60">
        <v>659997251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329998626</v>
      </c>
      <c r="X39" s="60">
        <v>-329998626</v>
      </c>
      <c r="Y39" s="61">
        <v>-100</v>
      </c>
      <c r="Z39" s="62">
        <v>659997251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46724300</v>
      </c>
      <c r="C42" s="19">
        <v>0</v>
      </c>
      <c r="D42" s="59">
        <v>36821160</v>
      </c>
      <c r="E42" s="60">
        <v>36821160</v>
      </c>
      <c r="F42" s="60">
        <v>-9149080</v>
      </c>
      <c r="G42" s="60">
        <v>-26243552</v>
      </c>
      <c r="H42" s="60">
        <v>9768648</v>
      </c>
      <c r="I42" s="60">
        <v>-25623984</v>
      </c>
      <c r="J42" s="60">
        <v>-2021519</v>
      </c>
      <c r="K42" s="60">
        <v>-1490979</v>
      </c>
      <c r="L42" s="60">
        <v>-1652572</v>
      </c>
      <c r="M42" s="60">
        <v>-5165070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-30789054</v>
      </c>
      <c r="W42" s="60">
        <v>18410580</v>
      </c>
      <c r="X42" s="60">
        <v>-49199634</v>
      </c>
      <c r="Y42" s="61">
        <v>-267.24</v>
      </c>
      <c r="Z42" s="62">
        <v>36821160</v>
      </c>
    </row>
    <row r="43" spans="1:26" ht="13.5">
      <c r="A43" s="58" t="s">
        <v>63</v>
      </c>
      <c r="B43" s="19">
        <v>-18633020</v>
      </c>
      <c r="C43" s="19">
        <v>0</v>
      </c>
      <c r="D43" s="59">
        <v>-47800260</v>
      </c>
      <c r="E43" s="60">
        <v>-47800260</v>
      </c>
      <c r="F43" s="60">
        <v>7709665</v>
      </c>
      <c r="G43" s="60">
        <v>11499245</v>
      </c>
      <c r="H43" s="60">
        <v>6270576</v>
      </c>
      <c r="I43" s="60">
        <v>25479486</v>
      </c>
      <c r="J43" s="60">
        <v>-27409</v>
      </c>
      <c r="K43" s="60">
        <v>-3269809</v>
      </c>
      <c r="L43" s="60">
        <v>8526372</v>
      </c>
      <c r="M43" s="60">
        <v>5229154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30708640</v>
      </c>
      <c r="W43" s="60">
        <v>-23900130</v>
      </c>
      <c r="X43" s="60">
        <v>54608770</v>
      </c>
      <c r="Y43" s="61">
        <v>-228.49</v>
      </c>
      <c r="Z43" s="62">
        <v>-47800260</v>
      </c>
    </row>
    <row r="44" spans="1:26" ht="13.5">
      <c r="A44" s="58" t="s">
        <v>64</v>
      </c>
      <c r="B44" s="19">
        <v>160838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67634021</v>
      </c>
      <c r="C45" s="22">
        <v>0</v>
      </c>
      <c r="D45" s="99">
        <v>-4693945</v>
      </c>
      <c r="E45" s="100">
        <v>-4693945</v>
      </c>
      <c r="F45" s="100">
        <v>4845740</v>
      </c>
      <c r="G45" s="100">
        <v>-9898567</v>
      </c>
      <c r="H45" s="100">
        <v>6140657</v>
      </c>
      <c r="I45" s="100">
        <v>6140657</v>
      </c>
      <c r="J45" s="100">
        <v>4091729</v>
      </c>
      <c r="K45" s="100">
        <v>-669059</v>
      </c>
      <c r="L45" s="100">
        <v>6204741</v>
      </c>
      <c r="M45" s="100">
        <v>6204741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6204741</v>
      </c>
      <c r="W45" s="100">
        <v>795605</v>
      </c>
      <c r="X45" s="100">
        <v>5409136</v>
      </c>
      <c r="Y45" s="101">
        <v>679.88</v>
      </c>
      <c r="Z45" s="102">
        <v>-4693945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5468815</v>
      </c>
      <c r="C49" s="52">
        <v>0</v>
      </c>
      <c r="D49" s="129">
        <v>1827050</v>
      </c>
      <c r="E49" s="54">
        <v>1706188</v>
      </c>
      <c r="F49" s="54">
        <v>0</v>
      </c>
      <c r="G49" s="54">
        <v>0</v>
      </c>
      <c r="H49" s="54">
        <v>0</v>
      </c>
      <c r="I49" s="54">
        <v>1393195</v>
      </c>
      <c r="J49" s="54">
        <v>0</v>
      </c>
      <c r="K49" s="54">
        <v>0</v>
      </c>
      <c r="L49" s="54">
        <v>0</v>
      </c>
      <c r="M49" s="54">
        <v>2896973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858643</v>
      </c>
      <c r="W49" s="54">
        <v>1373428</v>
      </c>
      <c r="X49" s="54">
        <v>40169542</v>
      </c>
      <c r="Y49" s="54">
        <v>55693834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203614</v>
      </c>
      <c r="C51" s="52">
        <v>0</v>
      </c>
      <c r="D51" s="129">
        <v>373968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577582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99.94152527273282</v>
      </c>
      <c r="E58" s="7">
        <f t="shared" si="6"/>
        <v>99.94152527273282</v>
      </c>
      <c r="F58" s="7">
        <f t="shared" si="6"/>
        <v>19.094014008194293</v>
      </c>
      <c r="G58" s="7">
        <f t="shared" si="6"/>
        <v>100</v>
      </c>
      <c r="H58" s="7">
        <f t="shared" si="6"/>
        <v>100</v>
      </c>
      <c r="I58" s="7">
        <f t="shared" si="6"/>
        <v>47.07021237403185</v>
      </c>
      <c r="J58" s="7">
        <f t="shared" si="6"/>
        <v>99.99998872446528</v>
      </c>
      <c r="K58" s="7">
        <f t="shared" si="6"/>
        <v>100.00001296308012</v>
      </c>
      <c r="L58" s="7">
        <f t="shared" si="6"/>
        <v>100.00002305476036</v>
      </c>
      <c r="M58" s="7">
        <f t="shared" si="6"/>
        <v>100.00000791829177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64.77855075571355</v>
      </c>
      <c r="W58" s="7">
        <f t="shared" si="6"/>
        <v>99.94152219723904</v>
      </c>
      <c r="X58" s="7">
        <f t="shared" si="6"/>
        <v>0</v>
      </c>
      <c r="Y58" s="7">
        <f t="shared" si="6"/>
        <v>0</v>
      </c>
      <c r="Z58" s="8">
        <f t="shared" si="6"/>
        <v>99.94152527273282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99.99998954408554</v>
      </c>
      <c r="E59" s="10">
        <f t="shared" si="7"/>
        <v>99.99998954408554</v>
      </c>
      <c r="F59" s="10">
        <f t="shared" si="7"/>
        <v>4.10426432365066</v>
      </c>
      <c r="G59" s="10">
        <f t="shared" si="7"/>
        <v>100</v>
      </c>
      <c r="H59" s="10">
        <f t="shared" si="7"/>
        <v>100</v>
      </c>
      <c r="I59" s="10">
        <f t="shared" si="7"/>
        <v>3.290707220727525</v>
      </c>
      <c r="J59" s="10">
        <f t="shared" si="7"/>
        <v>0</v>
      </c>
      <c r="K59" s="10">
        <f t="shared" si="7"/>
        <v>100</v>
      </c>
      <c r="L59" s="10">
        <f t="shared" si="7"/>
        <v>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3.2878184041468326</v>
      </c>
      <c r="W59" s="10">
        <f t="shared" si="7"/>
        <v>99.99998954408554</v>
      </c>
      <c r="X59" s="10">
        <f t="shared" si="7"/>
        <v>0</v>
      </c>
      <c r="Y59" s="10">
        <f t="shared" si="7"/>
        <v>0</v>
      </c>
      <c r="Z59" s="11">
        <f t="shared" si="7"/>
        <v>99.99998954408554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97.26518374401329</v>
      </c>
      <c r="E60" s="13">
        <f t="shared" si="7"/>
        <v>97.26518374401329</v>
      </c>
      <c r="F60" s="13">
        <f t="shared" si="7"/>
        <v>37.50043843237978</v>
      </c>
      <c r="G60" s="13">
        <f t="shared" si="7"/>
        <v>100</v>
      </c>
      <c r="H60" s="13">
        <f t="shared" si="7"/>
        <v>100</v>
      </c>
      <c r="I60" s="13">
        <f t="shared" si="7"/>
        <v>71.11870604489783</v>
      </c>
      <c r="J60" s="13">
        <f t="shared" si="7"/>
        <v>99.99998844209897</v>
      </c>
      <c r="K60" s="13">
        <f t="shared" si="7"/>
        <v>100.00001325497169</v>
      </c>
      <c r="L60" s="13">
        <f t="shared" si="7"/>
        <v>100.0000235208253</v>
      </c>
      <c r="M60" s="13">
        <f t="shared" si="7"/>
        <v>100.00000809731941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83.70905458579038</v>
      </c>
      <c r="W60" s="13">
        <f t="shared" si="7"/>
        <v>97.26518105837276</v>
      </c>
      <c r="X60" s="13">
        <f t="shared" si="7"/>
        <v>0</v>
      </c>
      <c r="Y60" s="13">
        <f t="shared" si="7"/>
        <v>0</v>
      </c>
      <c r="Z60" s="14">
        <f t="shared" si="7"/>
        <v>97.26518374401329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95.88492016069969</v>
      </c>
      <c r="E61" s="13">
        <f t="shared" si="7"/>
        <v>95.88492016069969</v>
      </c>
      <c r="F61" s="13">
        <f t="shared" si="7"/>
        <v>64.18678706868357</v>
      </c>
      <c r="G61" s="13">
        <f t="shared" si="7"/>
        <v>100</v>
      </c>
      <c r="H61" s="13">
        <f t="shared" si="7"/>
        <v>100</v>
      </c>
      <c r="I61" s="13">
        <f t="shared" si="7"/>
        <v>87.84783441566488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93.72491341264694</v>
      </c>
      <c r="W61" s="13">
        <f t="shared" si="7"/>
        <v>95.88491883278216</v>
      </c>
      <c r="X61" s="13">
        <f t="shared" si="7"/>
        <v>0</v>
      </c>
      <c r="Y61" s="13">
        <f t="shared" si="7"/>
        <v>0</v>
      </c>
      <c r="Z61" s="14">
        <f t="shared" si="7"/>
        <v>95.88492016069969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99.99998586247325</v>
      </c>
      <c r="E62" s="13">
        <f t="shared" si="7"/>
        <v>99.99998586247325</v>
      </c>
      <c r="F62" s="13">
        <f t="shared" si="7"/>
        <v>48.8489420931181</v>
      </c>
      <c r="G62" s="13">
        <f t="shared" si="7"/>
        <v>100</v>
      </c>
      <c r="H62" s="13">
        <f t="shared" si="7"/>
        <v>100</v>
      </c>
      <c r="I62" s="13">
        <f t="shared" si="7"/>
        <v>83.12335243466202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91.41345507247732</v>
      </c>
      <c r="W62" s="13">
        <f t="shared" si="7"/>
        <v>99.99998114996522</v>
      </c>
      <c r="X62" s="13">
        <f t="shared" si="7"/>
        <v>0</v>
      </c>
      <c r="Y62" s="13">
        <f t="shared" si="7"/>
        <v>0</v>
      </c>
      <c r="Z62" s="14">
        <f t="shared" si="7"/>
        <v>99.99998586247325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7.96079428499033</v>
      </c>
      <c r="G63" s="13">
        <f t="shared" si="7"/>
        <v>63.08866800716836</v>
      </c>
      <c r="H63" s="13">
        <f t="shared" si="7"/>
        <v>100</v>
      </c>
      <c r="I63" s="13">
        <f t="shared" si="7"/>
        <v>19.69020128097175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35.71854361179388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99.99992339407162</v>
      </c>
      <c r="E64" s="13">
        <f t="shared" si="7"/>
        <v>99.99992339407162</v>
      </c>
      <c r="F64" s="13">
        <f t="shared" si="7"/>
        <v>10.113840857700977</v>
      </c>
      <c r="G64" s="13">
        <f t="shared" si="7"/>
        <v>158.5070713311583</v>
      </c>
      <c r="H64" s="13">
        <f t="shared" si="7"/>
        <v>100</v>
      </c>
      <c r="I64" s="13">
        <f t="shared" si="7"/>
        <v>33.43439676801917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49.08237801939195</v>
      </c>
      <c r="W64" s="13">
        <f t="shared" si="7"/>
        <v>99.99992339407162</v>
      </c>
      <c r="X64" s="13">
        <f t="shared" si="7"/>
        <v>0</v>
      </c>
      <c r="Y64" s="13">
        <f t="shared" si="7"/>
        <v>0</v>
      </c>
      <c r="Z64" s="14">
        <f t="shared" si="7"/>
        <v>99.99992339407162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99.99946900305324</v>
      </c>
      <c r="E65" s="13">
        <f t="shared" si="7"/>
        <v>99.99946900305324</v>
      </c>
      <c r="F65" s="13">
        <f t="shared" si="7"/>
        <v>132.19426147985513</v>
      </c>
      <c r="G65" s="13">
        <f t="shared" si="7"/>
        <v>100</v>
      </c>
      <c r="H65" s="13">
        <f t="shared" si="7"/>
        <v>100</v>
      </c>
      <c r="I65" s="13">
        <f t="shared" si="7"/>
        <v>110.24905759568912</v>
      </c>
      <c r="J65" s="13">
        <f t="shared" si="7"/>
        <v>99.99923990209939</v>
      </c>
      <c r="K65" s="13">
        <f t="shared" si="7"/>
        <v>100.00214938205265</v>
      </c>
      <c r="L65" s="13">
        <f t="shared" si="7"/>
        <v>100.00699594235343</v>
      </c>
      <c r="M65" s="13">
        <f t="shared" si="7"/>
        <v>100.0009677029152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104.58689108339169</v>
      </c>
      <c r="W65" s="13">
        <f t="shared" si="7"/>
        <v>99.99929200532412</v>
      </c>
      <c r="X65" s="13">
        <f t="shared" si="7"/>
        <v>0</v>
      </c>
      <c r="Y65" s="13">
        <f t="shared" si="7"/>
        <v>0</v>
      </c>
      <c r="Z65" s="14">
        <f t="shared" si="7"/>
        <v>99.99946900305324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231.24012711628166</v>
      </c>
      <c r="E66" s="16">
        <f t="shared" si="7"/>
        <v>231.24012711628166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70.91634317765958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86.74917631567926</v>
      </c>
      <c r="W66" s="16">
        <f t="shared" si="7"/>
        <v>231.24002230109193</v>
      </c>
      <c r="X66" s="16">
        <f t="shared" si="7"/>
        <v>0</v>
      </c>
      <c r="Y66" s="16">
        <f t="shared" si="7"/>
        <v>0</v>
      </c>
      <c r="Z66" s="17">
        <f t="shared" si="7"/>
        <v>231.24012711628166</v>
      </c>
    </row>
    <row r="67" spans="1:26" ht="13.5" hidden="1">
      <c r="A67" s="41" t="s">
        <v>285</v>
      </c>
      <c r="B67" s="24">
        <v>111288672</v>
      </c>
      <c r="C67" s="24"/>
      <c r="D67" s="25">
        <v>129984360</v>
      </c>
      <c r="E67" s="26">
        <v>129984360</v>
      </c>
      <c r="F67" s="26">
        <v>32866049</v>
      </c>
      <c r="G67" s="26">
        <v>8440948</v>
      </c>
      <c r="H67" s="26">
        <v>8930501</v>
      </c>
      <c r="I67" s="26">
        <v>50237498</v>
      </c>
      <c r="J67" s="26">
        <v>8868759</v>
      </c>
      <c r="K67" s="26">
        <v>7714216</v>
      </c>
      <c r="L67" s="26">
        <v>8674998</v>
      </c>
      <c r="M67" s="26">
        <v>25257973</v>
      </c>
      <c r="N67" s="26"/>
      <c r="O67" s="26"/>
      <c r="P67" s="26"/>
      <c r="Q67" s="26"/>
      <c r="R67" s="26"/>
      <c r="S67" s="26"/>
      <c r="T67" s="26"/>
      <c r="U67" s="26"/>
      <c r="V67" s="26">
        <v>75495471</v>
      </c>
      <c r="W67" s="26">
        <v>64992182</v>
      </c>
      <c r="X67" s="26"/>
      <c r="Y67" s="25"/>
      <c r="Z67" s="27">
        <v>129984360</v>
      </c>
    </row>
    <row r="68" spans="1:26" ht="13.5" hidden="1">
      <c r="A68" s="37" t="s">
        <v>31</v>
      </c>
      <c r="B68" s="19">
        <v>16867183</v>
      </c>
      <c r="C68" s="19"/>
      <c r="D68" s="20">
        <v>19127930</v>
      </c>
      <c r="E68" s="21">
        <v>19127930</v>
      </c>
      <c r="F68" s="21">
        <v>17961465</v>
      </c>
      <c r="G68" s="21">
        <v>-153386</v>
      </c>
      <c r="H68" s="21">
        <v>2287</v>
      </c>
      <c r="I68" s="21">
        <v>17810366</v>
      </c>
      <c r="J68" s="21"/>
      <c r="K68" s="21">
        <v>-532</v>
      </c>
      <c r="L68" s="21"/>
      <c r="M68" s="21">
        <v>-532</v>
      </c>
      <c r="N68" s="21"/>
      <c r="O68" s="21"/>
      <c r="P68" s="21"/>
      <c r="Q68" s="21"/>
      <c r="R68" s="21"/>
      <c r="S68" s="21"/>
      <c r="T68" s="21"/>
      <c r="U68" s="21"/>
      <c r="V68" s="21">
        <v>17809834</v>
      </c>
      <c r="W68" s="21">
        <v>9563965</v>
      </c>
      <c r="X68" s="21"/>
      <c r="Y68" s="20"/>
      <c r="Z68" s="23">
        <v>19127930</v>
      </c>
    </row>
    <row r="69" spans="1:26" ht="13.5" hidden="1">
      <c r="A69" s="38" t="s">
        <v>32</v>
      </c>
      <c r="B69" s="19">
        <v>90869959</v>
      </c>
      <c r="C69" s="19"/>
      <c r="D69" s="20">
        <v>108650261</v>
      </c>
      <c r="E69" s="21">
        <v>108650261</v>
      </c>
      <c r="F69" s="21">
        <v>14768526</v>
      </c>
      <c r="G69" s="21">
        <v>8427210</v>
      </c>
      <c r="H69" s="21">
        <v>8763580</v>
      </c>
      <c r="I69" s="21">
        <v>31959316</v>
      </c>
      <c r="J69" s="21">
        <v>8652090</v>
      </c>
      <c r="K69" s="21">
        <v>7544339</v>
      </c>
      <c r="L69" s="21">
        <v>8503103</v>
      </c>
      <c r="M69" s="21">
        <v>24699532</v>
      </c>
      <c r="N69" s="21"/>
      <c r="O69" s="21"/>
      <c r="P69" s="21"/>
      <c r="Q69" s="21"/>
      <c r="R69" s="21"/>
      <c r="S69" s="21"/>
      <c r="T69" s="21"/>
      <c r="U69" s="21"/>
      <c r="V69" s="21">
        <v>56658848</v>
      </c>
      <c r="W69" s="21">
        <v>54325132</v>
      </c>
      <c r="X69" s="21"/>
      <c r="Y69" s="20"/>
      <c r="Z69" s="23">
        <v>108650261</v>
      </c>
    </row>
    <row r="70" spans="1:26" ht="13.5" hidden="1">
      <c r="A70" s="39" t="s">
        <v>103</v>
      </c>
      <c r="B70" s="19">
        <v>66233887</v>
      </c>
      <c r="C70" s="19"/>
      <c r="D70" s="20">
        <v>72206983</v>
      </c>
      <c r="E70" s="21">
        <v>72206983</v>
      </c>
      <c r="F70" s="21">
        <v>6408752</v>
      </c>
      <c r="G70" s="21">
        <v>6077003</v>
      </c>
      <c r="H70" s="21">
        <v>6401249</v>
      </c>
      <c r="I70" s="21">
        <v>18887004</v>
      </c>
      <c r="J70" s="21">
        <v>6129599</v>
      </c>
      <c r="K70" s="21">
        <v>5452179</v>
      </c>
      <c r="L70" s="21">
        <v>6107287</v>
      </c>
      <c r="M70" s="21">
        <v>17689065</v>
      </c>
      <c r="N70" s="21"/>
      <c r="O70" s="21"/>
      <c r="P70" s="21"/>
      <c r="Q70" s="21"/>
      <c r="R70" s="21"/>
      <c r="S70" s="21"/>
      <c r="T70" s="21"/>
      <c r="U70" s="21"/>
      <c r="V70" s="21">
        <v>36576069</v>
      </c>
      <c r="W70" s="21">
        <v>36103492</v>
      </c>
      <c r="X70" s="21"/>
      <c r="Y70" s="20"/>
      <c r="Z70" s="23">
        <v>72206983</v>
      </c>
    </row>
    <row r="71" spans="1:26" ht="13.5" hidden="1">
      <c r="A71" s="39" t="s">
        <v>104</v>
      </c>
      <c r="B71" s="19">
        <v>15154754</v>
      </c>
      <c r="C71" s="19"/>
      <c r="D71" s="20">
        <v>21220119</v>
      </c>
      <c r="E71" s="21">
        <v>21220119</v>
      </c>
      <c r="F71" s="21">
        <v>1579156</v>
      </c>
      <c r="G71" s="21">
        <v>1593810</v>
      </c>
      <c r="H71" s="21">
        <v>1613263</v>
      </c>
      <c r="I71" s="21">
        <v>4786229</v>
      </c>
      <c r="J71" s="21">
        <v>1668371</v>
      </c>
      <c r="K71" s="21">
        <v>1317714</v>
      </c>
      <c r="L71" s="21">
        <v>1634904</v>
      </c>
      <c r="M71" s="21">
        <v>4620989</v>
      </c>
      <c r="N71" s="21"/>
      <c r="O71" s="21"/>
      <c r="P71" s="21"/>
      <c r="Q71" s="21"/>
      <c r="R71" s="21"/>
      <c r="S71" s="21"/>
      <c r="T71" s="21"/>
      <c r="U71" s="21"/>
      <c r="V71" s="21">
        <v>9407218</v>
      </c>
      <c r="W71" s="21">
        <v>10610060</v>
      </c>
      <c r="X71" s="21"/>
      <c r="Y71" s="20"/>
      <c r="Z71" s="23">
        <v>21220119</v>
      </c>
    </row>
    <row r="72" spans="1:26" ht="13.5" hidden="1">
      <c r="A72" s="39" t="s">
        <v>105</v>
      </c>
      <c r="B72" s="19">
        <v>5768463</v>
      </c>
      <c r="C72" s="19"/>
      <c r="D72" s="20">
        <v>9436656</v>
      </c>
      <c r="E72" s="21">
        <v>9436656</v>
      </c>
      <c r="F72" s="21">
        <v>4530666</v>
      </c>
      <c r="G72" s="21">
        <v>420738</v>
      </c>
      <c r="H72" s="21">
        <v>434351</v>
      </c>
      <c r="I72" s="21">
        <v>5385755</v>
      </c>
      <c r="J72" s="21">
        <v>444282</v>
      </c>
      <c r="K72" s="21">
        <v>445935</v>
      </c>
      <c r="L72" s="21">
        <v>452701</v>
      </c>
      <c r="M72" s="21">
        <v>1342918</v>
      </c>
      <c r="N72" s="21"/>
      <c r="O72" s="21"/>
      <c r="P72" s="21"/>
      <c r="Q72" s="21"/>
      <c r="R72" s="21"/>
      <c r="S72" s="21"/>
      <c r="T72" s="21"/>
      <c r="U72" s="21"/>
      <c r="V72" s="21">
        <v>6728673</v>
      </c>
      <c r="W72" s="21">
        <v>4718328</v>
      </c>
      <c r="X72" s="21"/>
      <c r="Y72" s="20"/>
      <c r="Z72" s="23">
        <v>9436656</v>
      </c>
    </row>
    <row r="73" spans="1:26" ht="13.5" hidden="1">
      <c r="A73" s="39" t="s">
        <v>106</v>
      </c>
      <c r="B73" s="19">
        <v>2889155</v>
      </c>
      <c r="C73" s="19"/>
      <c r="D73" s="20">
        <v>5221528</v>
      </c>
      <c r="E73" s="21">
        <v>5221528</v>
      </c>
      <c r="F73" s="21">
        <v>2196663</v>
      </c>
      <c r="G73" s="21">
        <v>265438</v>
      </c>
      <c r="H73" s="21">
        <v>270836</v>
      </c>
      <c r="I73" s="21">
        <v>2732937</v>
      </c>
      <c r="J73" s="21">
        <v>278276</v>
      </c>
      <c r="K73" s="21">
        <v>281986</v>
      </c>
      <c r="L73" s="21">
        <v>279623</v>
      </c>
      <c r="M73" s="21">
        <v>839885</v>
      </c>
      <c r="N73" s="21"/>
      <c r="O73" s="21"/>
      <c r="P73" s="21"/>
      <c r="Q73" s="21"/>
      <c r="R73" s="21"/>
      <c r="S73" s="21"/>
      <c r="T73" s="21"/>
      <c r="U73" s="21"/>
      <c r="V73" s="21">
        <v>3572822</v>
      </c>
      <c r="W73" s="21">
        <v>2610764</v>
      </c>
      <c r="X73" s="21"/>
      <c r="Y73" s="20"/>
      <c r="Z73" s="23">
        <v>5221528</v>
      </c>
    </row>
    <row r="74" spans="1:26" ht="13.5" hidden="1">
      <c r="A74" s="39" t="s">
        <v>107</v>
      </c>
      <c r="B74" s="19">
        <v>823700</v>
      </c>
      <c r="C74" s="19"/>
      <c r="D74" s="20">
        <v>564975</v>
      </c>
      <c r="E74" s="21">
        <v>564975</v>
      </c>
      <c r="F74" s="21">
        <v>53289</v>
      </c>
      <c r="G74" s="21">
        <v>70221</v>
      </c>
      <c r="H74" s="21">
        <v>43881</v>
      </c>
      <c r="I74" s="21">
        <v>167391</v>
      </c>
      <c r="J74" s="21">
        <v>131562</v>
      </c>
      <c r="K74" s="21">
        <v>46525</v>
      </c>
      <c r="L74" s="21">
        <v>28588</v>
      </c>
      <c r="M74" s="21">
        <v>206675</v>
      </c>
      <c r="N74" s="21"/>
      <c r="O74" s="21"/>
      <c r="P74" s="21"/>
      <c r="Q74" s="21"/>
      <c r="R74" s="21"/>
      <c r="S74" s="21"/>
      <c r="T74" s="21"/>
      <c r="U74" s="21"/>
      <c r="V74" s="21">
        <v>374066</v>
      </c>
      <c r="W74" s="21">
        <v>282488</v>
      </c>
      <c r="X74" s="21"/>
      <c r="Y74" s="20"/>
      <c r="Z74" s="23">
        <v>564975</v>
      </c>
    </row>
    <row r="75" spans="1:26" ht="13.5" hidden="1">
      <c r="A75" s="40" t="s">
        <v>110</v>
      </c>
      <c r="B75" s="28">
        <v>3551530</v>
      </c>
      <c r="C75" s="28"/>
      <c r="D75" s="29">
        <v>2206169</v>
      </c>
      <c r="E75" s="30">
        <v>2206169</v>
      </c>
      <c r="F75" s="30">
        <v>136058</v>
      </c>
      <c r="G75" s="30">
        <v>167124</v>
      </c>
      <c r="H75" s="30">
        <v>164634</v>
      </c>
      <c r="I75" s="30">
        <v>467816</v>
      </c>
      <c r="J75" s="30">
        <v>216669</v>
      </c>
      <c r="K75" s="30">
        <v>170409</v>
      </c>
      <c r="L75" s="30">
        <v>171895</v>
      </c>
      <c r="M75" s="30">
        <v>558973</v>
      </c>
      <c r="N75" s="30"/>
      <c r="O75" s="30"/>
      <c r="P75" s="30"/>
      <c r="Q75" s="30"/>
      <c r="R75" s="30"/>
      <c r="S75" s="30"/>
      <c r="T75" s="30"/>
      <c r="U75" s="30"/>
      <c r="V75" s="30">
        <v>1026789</v>
      </c>
      <c r="W75" s="30">
        <v>1103085</v>
      </c>
      <c r="X75" s="30"/>
      <c r="Y75" s="29"/>
      <c r="Z75" s="31">
        <v>2206169</v>
      </c>
    </row>
    <row r="76" spans="1:26" ht="13.5" hidden="1">
      <c r="A76" s="42" t="s">
        <v>286</v>
      </c>
      <c r="B76" s="32">
        <v>111288672</v>
      </c>
      <c r="C76" s="32"/>
      <c r="D76" s="33">
        <v>129908352</v>
      </c>
      <c r="E76" s="34">
        <v>129908352</v>
      </c>
      <c r="F76" s="34">
        <v>6275448</v>
      </c>
      <c r="G76" s="34">
        <v>8440948</v>
      </c>
      <c r="H76" s="34">
        <v>8930501</v>
      </c>
      <c r="I76" s="34">
        <v>23646897</v>
      </c>
      <c r="J76" s="34">
        <v>8868758</v>
      </c>
      <c r="K76" s="34">
        <v>7714217</v>
      </c>
      <c r="L76" s="34">
        <v>8675000</v>
      </c>
      <c r="M76" s="34">
        <v>25257975</v>
      </c>
      <c r="N76" s="34"/>
      <c r="O76" s="34"/>
      <c r="P76" s="34"/>
      <c r="Q76" s="34"/>
      <c r="R76" s="34"/>
      <c r="S76" s="34"/>
      <c r="T76" s="34"/>
      <c r="U76" s="34"/>
      <c r="V76" s="34">
        <v>48904872</v>
      </c>
      <c r="W76" s="34">
        <v>64954176</v>
      </c>
      <c r="X76" s="34"/>
      <c r="Y76" s="33"/>
      <c r="Z76" s="35">
        <v>129908352</v>
      </c>
    </row>
    <row r="77" spans="1:26" ht="13.5" hidden="1">
      <c r="A77" s="37" t="s">
        <v>31</v>
      </c>
      <c r="B77" s="19">
        <v>16867183</v>
      </c>
      <c r="C77" s="19"/>
      <c r="D77" s="20">
        <v>19127928</v>
      </c>
      <c r="E77" s="21">
        <v>19127928</v>
      </c>
      <c r="F77" s="21">
        <v>737186</v>
      </c>
      <c r="G77" s="21">
        <v>-153386</v>
      </c>
      <c r="H77" s="21">
        <v>2287</v>
      </c>
      <c r="I77" s="21">
        <v>586087</v>
      </c>
      <c r="J77" s="21"/>
      <c r="K77" s="21">
        <v>-532</v>
      </c>
      <c r="L77" s="21"/>
      <c r="M77" s="21">
        <v>-532</v>
      </c>
      <c r="N77" s="21"/>
      <c r="O77" s="21"/>
      <c r="P77" s="21"/>
      <c r="Q77" s="21"/>
      <c r="R77" s="21"/>
      <c r="S77" s="21"/>
      <c r="T77" s="21"/>
      <c r="U77" s="21"/>
      <c r="V77" s="21">
        <v>585555</v>
      </c>
      <c r="W77" s="21">
        <v>9563964</v>
      </c>
      <c r="X77" s="21"/>
      <c r="Y77" s="20"/>
      <c r="Z77" s="23">
        <v>19127928</v>
      </c>
    </row>
    <row r="78" spans="1:26" ht="13.5" hidden="1">
      <c r="A78" s="38" t="s">
        <v>32</v>
      </c>
      <c r="B78" s="19">
        <v>90869959</v>
      </c>
      <c r="C78" s="19"/>
      <c r="D78" s="20">
        <v>105678876</v>
      </c>
      <c r="E78" s="21">
        <v>105678876</v>
      </c>
      <c r="F78" s="21">
        <v>5538262</v>
      </c>
      <c r="G78" s="21">
        <v>8427210</v>
      </c>
      <c r="H78" s="21">
        <v>8763580</v>
      </c>
      <c r="I78" s="21">
        <v>22729052</v>
      </c>
      <c r="J78" s="21">
        <v>8652089</v>
      </c>
      <c r="K78" s="21">
        <v>7544340</v>
      </c>
      <c r="L78" s="21">
        <v>8503105</v>
      </c>
      <c r="M78" s="21">
        <v>24699534</v>
      </c>
      <c r="N78" s="21"/>
      <c r="O78" s="21"/>
      <c r="P78" s="21"/>
      <c r="Q78" s="21"/>
      <c r="R78" s="21"/>
      <c r="S78" s="21"/>
      <c r="T78" s="21"/>
      <c r="U78" s="21"/>
      <c r="V78" s="21">
        <v>47428586</v>
      </c>
      <c r="W78" s="21">
        <v>52839438</v>
      </c>
      <c r="X78" s="21"/>
      <c r="Y78" s="20"/>
      <c r="Z78" s="23">
        <v>105678876</v>
      </c>
    </row>
    <row r="79" spans="1:26" ht="13.5" hidden="1">
      <c r="A79" s="39" t="s">
        <v>103</v>
      </c>
      <c r="B79" s="19">
        <v>66233887</v>
      </c>
      <c r="C79" s="19"/>
      <c r="D79" s="20">
        <v>69235608</v>
      </c>
      <c r="E79" s="21">
        <v>69235608</v>
      </c>
      <c r="F79" s="21">
        <v>4113572</v>
      </c>
      <c r="G79" s="21">
        <v>6077003</v>
      </c>
      <c r="H79" s="21">
        <v>6401249</v>
      </c>
      <c r="I79" s="21">
        <v>16591824</v>
      </c>
      <c r="J79" s="21">
        <v>6129599</v>
      </c>
      <c r="K79" s="21">
        <v>5452179</v>
      </c>
      <c r="L79" s="21">
        <v>6107287</v>
      </c>
      <c r="M79" s="21">
        <v>17689065</v>
      </c>
      <c r="N79" s="21"/>
      <c r="O79" s="21"/>
      <c r="P79" s="21"/>
      <c r="Q79" s="21"/>
      <c r="R79" s="21"/>
      <c r="S79" s="21"/>
      <c r="T79" s="21"/>
      <c r="U79" s="21"/>
      <c r="V79" s="21">
        <v>34280889</v>
      </c>
      <c r="W79" s="21">
        <v>34617804</v>
      </c>
      <c r="X79" s="21"/>
      <c r="Y79" s="20"/>
      <c r="Z79" s="23">
        <v>69235608</v>
      </c>
    </row>
    <row r="80" spans="1:26" ht="13.5" hidden="1">
      <c r="A80" s="39" t="s">
        <v>104</v>
      </c>
      <c r="B80" s="19">
        <v>15154754</v>
      </c>
      <c r="C80" s="19"/>
      <c r="D80" s="20">
        <v>21220116</v>
      </c>
      <c r="E80" s="21">
        <v>21220116</v>
      </c>
      <c r="F80" s="21">
        <v>771401</v>
      </c>
      <c r="G80" s="21">
        <v>1593810</v>
      </c>
      <c r="H80" s="21">
        <v>1613263</v>
      </c>
      <c r="I80" s="21">
        <v>3978474</v>
      </c>
      <c r="J80" s="21">
        <v>1668371</v>
      </c>
      <c r="K80" s="21">
        <v>1317714</v>
      </c>
      <c r="L80" s="21">
        <v>1634904</v>
      </c>
      <c r="M80" s="21">
        <v>4620989</v>
      </c>
      <c r="N80" s="21"/>
      <c r="O80" s="21"/>
      <c r="P80" s="21"/>
      <c r="Q80" s="21"/>
      <c r="R80" s="21"/>
      <c r="S80" s="21"/>
      <c r="T80" s="21"/>
      <c r="U80" s="21"/>
      <c r="V80" s="21">
        <v>8599463</v>
      </c>
      <c r="W80" s="21">
        <v>10610058</v>
      </c>
      <c r="X80" s="21"/>
      <c r="Y80" s="20"/>
      <c r="Z80" s="23">
        <v>21220116</v>
      </c>
    </row>
    <row r="81" spans="1:26" ht="13.5" hidden="1">
      <c r="A81" s="39" t="s">
        <v>105</v>
      </c>
      <c r="B81" s="19">
        <v>5768463</v>
      </c>
      <c r="C81" s="19"/>
      <c r="D81" s="20">
        <v>9436656</v>
      </c>
      <c r="E81" s="21">
        <v>9436656</v>
      </c>
      <c r="F81" s="21">
        <v>360677</v>
      </c>
      <c r="G81" s="21">
        <v>265438</v>
      </c>
      <c r="H81" s="21">
        <v>434351</v>
      </c>
      <c r="I81" s="21">
        <v>1060466</v>
      </c>
      <c r="J81" s="21">
        <v>444282</v>
      </c>
      <c r="K81" s="21">
        <v>445935</v>
      </c>
      <c r="L81" s="21">
        <v>452701</v>
      </c>
      <c r="M81" s="21">
        <v>1342918</v>
      </c>
      <c r="N81" s="21"/>
      <c r="O81" s="21"/>
      <c r="P81" s="21"/>
      <c r="Q81" s="21"/>
      <c r="R81" s="21"/>
      <c r="S81" s="21"/>
      <c r="T81" s="21"/>
      <c r="U81" s="21"/>
      <c r="V81" s="21">
        <v>2403384</v>
      </c>
      <c r="W81" s="21">
        <v>4718328</v>
      </c>
      <c r="X81" s="21"/>
      <c r="Y81" s="20"/>
      <c r="Z81" s="23">
        <v>9436656</v>
      </c>
    </row>
    <row r="82" spans="1:26" ht="13.5" hidden="1">
      <c r="A82" s="39" t="s">
        <v>106</v>
      </c>
      <c r="B82" s="19">
        <v>2889155</v>
      </c>
      <c r="C82" s="19"/>
      <c r="D82" s="20">
        <v>5221524</v>
      </c>
      <c r="E82" s="21">
        <v>5221524</v>
      </c>
      <c r="F82" s="21">
        <v>222167</v>
      </c>
      <c r="G82" s="21">
        <v>420738</v>
      </c>
      <c r="H82" s="21">
        <v>270836</v>
      </c>
      <c r="I82" s="21">
        <v>913741</v>
      </c>
      <c r="J82" s="21">
        <v>278276</v>
      </c>
      <c r="K82" s="21">
        <v>281986</v>
      </c>
      <c r="L82" s="21">
        <v>279623</v>
      </c>
      <c r="M82" s="21">
        <v>839885</v>
      </c>
      <c r="N82" s="21"/>
      <c r="O82" s="21"/>
      <c r="P82" s="21"/>
      <c r="Q82" s="21"/>
      <c r="R82" s="21"/>
      <c r="S82" s="21"/>
      <c r="T82" s="21"/>
      <c r="U82" s="21"/>
      <c r="V82" s="21">
        <v>1753626</v>
      </c>
      <c r="W82" s="21">
        <v>2610762</v>
      </c>
      <c r="X82" s="21"/>
      <c r="Y82" s="20"/>
      <c r="Z82" s="23">
        <v>5221524</v>
      </c>
    </row>
    <row r="83" spans="1:26" ht="13.5" hidden="1">
      <c r="A83" s="39" t="s">
        <v>107</v>
      </c>
      <c r="B83" s="19">
        <v>823700</v>
      </c>
      <c r="C83" s="19"/>
      <c r="D83" s="20">
        <v>564972</v>
      </c>
      <c r="E83" s="21">
        <v>564972</v>
      </c>
      <c r="F83" s="21">
        <v>70445</v>
      </c>
      <c r="G83" s="21">
        <v>70221</v>
      </c>
      <c r="H83" s="21">
        <v>43881</v>
      </c>
      <c r="I83" s="21">
        <v>184547</v>
      </c>
      <c r="J83" s="21">
        <v>131561</v>
      </c>
      <c r="K83" s="21">
        <v>46526</v>
      </c>
      <c r="L83" s="21">
        <v>28590</v>
      </c>
      <c r="M83" s="21">
        <v>206677</v>
      </c>
      <c r="N83" s="21"/>
      <c r="O83" s="21"/>
      <c r="P83" s="21"/>
      <c r="Q83" s="21"/>
      <c r="R83" s="21"/>
      <c r="S83" s="21"/>
      <c r="T83" s="21"/>
      <c r="U83" s="21"/>
      <c r="V83" s="21">
        <v>391224</v>
      </c>
      <c r="W83" s="21">
        <v>282486</v>
      </c>
      <c r="X83" s="21"/>
      <c r="Y83" s="20"/>
      <c r="Z83" s="23">
        <v>564972</v>
      </c>
    </row>
    <row r="84" spans="1:26" ht="13.5" hidden="1">
      <c r="A84" s="40" t="s">
        <v>110</v>
      </c>
      <c r="B84" s="28">
        <v>3551530</v>
      </c>
      <c r="C84" s="28"/>
      <c r="D84" s="29">
        <v>5101548</v>
      </c>
      <c r="E84" s="30">
        <v>5101548</v>
      </c>
      <c r="F84" s="30"/>
      <c r="G84" s="30">
        <v>167124</v>
      </c>
      <c r="H84" s="30">
        <v>164634</v>
      </c>
      <c r="I84" s="30">
        <v>331758</v>
      </c>
      <c r="J84" s="30">
        <v>216669</v>
      </c>
      <c r="K84" s="30">
        <v>170409</v>
      </c>
      <c r="L84" s="30">
        <v>171895</v>
      </c>
      <c r="M84" s="30">
        <v>558973</v>
      </c>
      <c r="N84" s="30"/>
      <c r="O84" s="30"/>
      <c r="P84" s="30"/>
      <c r="Q84" s="30"/>
      <c r="R84" s="30"/>
      <c r="S84" s="30"/>
      <c r="T84" s="30"/>
      <c r="U84" s="30"/>
      <c r="V84" s="30">
        <v>890731</v>
      </c>
      <c r="W84" s="30">
        <v>2550774</v>
      </c>
      <c r="X84" s="30"/>
      <c r="Y84" s="29"/>
      <c r="Z84" s="31">
        <v>5101548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65112065</v>
      </c>
      <c r="D5" s="153">
        <f>SUM(D6:D8)</f>
        <v>0</v>
      </c>
      <c r="E5" s="154">
        <f t="shared" si="0"/>
        <v>68742495</v>
      </c>
      <c r="F5" s="100">
        <f t="shared" si="0"/>
        <v>68742495</v>
      </c>
      <c r="G5" s="100">
        <f t="shared" si="0"/>
        <v>36591318</v>
      </c>
      <c r="H5" s="100">
        <f t="shared" si="0"/>
        <v>1761465</v>
      </c>
      <c r="I5" s="100">
        <f t="shared" si="0"/>
        <v>499280</v>
      </c>
      <c r="J5" s="100">
        <f t="shared" si="0"/>
        <v>38852063</v>
      </c>
      <c r="K5" s="100">
        <f t="shared" si="0"/>
        <v>740419</v>
      </c>
      <c r="L5" s="100">
        <f t="shared" si="0"/>
        <v>891235</v>
      </c>
      <c r="M5" s="100">
        <f t="shared" si="0"/>
        <v>13382701</v>
      </c>
      <c r="N5" s="100">
        <f t="shared" si="0"/>
        <v>15014355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53866418</v>
      </c>
      <c r="X5" s="100">
        <f t="shared" si="0"/>
        <v>34371249</v>
      </c>
      <c r="Y5" s="100">
        <f t="shared" si="0"/>
        <v>19495169</v>
      </c>
      <c r="Z5" s="137">
        <f>+IF(X5&lt;&gt;0,+(Y5/X5)*100,0)</f>
        <v>56.71940813090616</v>
      </c>
      <c r="AA5" s="153">
        <f>SUM(AA6:AA8)</f>
        <v>68742495</v>
      </c>
    </row>
    <row r="6" spans="1:27" ht="13.5">
      <c r="A6" s="138" t="s">
        <v>75</v>
      </c>
      <c r="B6" s="136"/>
      <c r="C6" s="155">
        <v>2569730</v>
      </c>
      <c r="D6" s="155"/>
      <c r="E6" s="156">
        <v>1926745</v>
      </c>
      <c r="F6" s="60">
        <v>1926745</v>
      </c>
      <c r="G6" s="60">
        <v>4200</v>
      </c>
      <c r="H6" s="60">
        <v>1291365</v>
      </c>
      <c r="I6" s="60">
        <v>7001</v>
      </c>
      <c r="J6" s="60">
        <v>1302566</v>
      </c>
      <c r="K6" s="60">
        <v>4996</v>
      </c>
      <c r="L6" s="60">
        <v>306509</v>
      </c>
      <c r="M6" s="60">
        <v>2100</v>
      </c>
      <c r="N6" s="60">
        <v>313605</v>
      </c>
      <c r="O6" s="60"/>
      <c r="P6" s="60"/>
      <c r="Q6" s="60"/>
      <c r="R6" s="60"/>
      <c r="S6" s="60"/>
      <c r="T6" s="60"/>
      <c r="U6" s="60"/>
      <c r="V6" s="60"/>
      <c r="W6" s="60">
        <v>1616171</v>
      </c>
      <c r="X6" s="60">
        <v>963373</v>
      </c>
      <c r="Y6" s="60">
        <v>652798</v>
      </c>
      <c r="Z6" s="140">
        <v>67.76</v>
      </c>
      <c r="AA6" s="155">
        <v>1926745</v>
      </c>
    </row>
    <row r="7" spans="1:27" ht="13.5">
      <c r="A7" s="138" t="s">
        <v>76</v>
      </c>
      <c r="B7" s="136"/>
      <c r="C7" s="157">
        <v>61913808</v>
      </c>
      <c r="D7" s="157"/>
      <c r="E7" s="158">
        <v>66210757</v>
      </c>
      <c r="F7" s="159">
        <v>66210757</v>
      </c>
      <c r="G7" s="159">
        <v>36451743</v>
      </c>
      <c r="H7" s="159">
        <v>389975</v>
      </c>
      <c r="I7" s="159">
        <v>466648</v>
      </c>
      <c r="J7" s="159">
        <v>37308366</v>
      </c>
      <c r="K7" s="159">
        <v>675222</v>
      </c>
      <c r="L7" s="159">
        <v>548584</v>
      </c>
      <c r="M7" s="159">
        <v>13348786</v>
      </c>
      <c r="N7" s="159">
        <v>14572592</v>
      </c>
      <c r="O7" s="159"/>
      <c r="P7" s="159"/>
      <c r="Q7" s="159"/>
      <c r="R7" s="159"/>
      <c r="S7" s="159"/>
      <c r="T7" s="159"/>
      <c r="U7" s="159"/>
      <c r="V7" s="159"/>
      <c r="W7" s="159">
        <v>51880958</v>
      </c>
      <c r="X7" s="159">
        <v>33105379</v>
      </c>
      <c r="Y7" s="159">
        <v>18775579</v>
      </c>
      <c r="Z7" s="141">
        <v>56.71</v>
      </c>
      <c r="AA7" s="157">
        <v>66210757</v>
      </c>
    </row>
    <row r="8" spans="1:27" ht="13.5">
      <c r="A8" s="138" t="s">
        <v>77</v>
      </c>
      <c r="B8" s="136"/>
      <c r="C8" s="155">
        <v>628527</v>
      </c>
      <c r="D8" s="155"/>
      <c r="E8" s="156">
        <v>604993</v>
      </c>
      <c r="F8" s="60">
        <v>604993</v>
      </c>
      <c r="G8" s="60">
        <v>135375</v>
      </c>
      <c r="H8" s="60">
        <v>80125</v>
      </c>
      <c r="I8" s="60">
        <v>25631</v>
      </c>
      <c r="J8" s="60">
        <v>241131</v>
      </c>
      <c r="K8" s="60">
        <v>60201</v>
      </c>
      <c r="L8" s="60">
        <v>36142</v>
      </c>
      <c r="M8" s="60">
        <v>31815</v>
      </c>
      <c r="N8" s="60">
        <v>128158</v>
      </c>
      <c r="O8" s="60"/>
      <c r="P8" s="60"/>
      <c r="Q8" s="60"/>
      <c r="R8" s="60"/>
      <c r="S8" s="60"/>
      <c r="T8" s="60"/>
      <c r="U8" s="60"/>
      <c r="V8" s="60"/>
      <c r="W8" s="60">
        <v>369289</v>
      </c>
      <c r="X8" s="60">
        <v>302497</v>
      </c>
      <c r="Y8" s="60">
        <v>66792</v>
      </c>
      <c r="Z8" s="140">
        <v>22.08</v>
      </c>
      <c r="AA8" s="155">
        <v>604993</v>
      </c>
    </row>
    <row r="9" spans="1:27" ht="13.5">
      <c r="A9" s="135" t="s">
        <v>78</v>
      </c>
      <c r="B9" s="136"/>
      <c r="C9" s="153">
        <f aca="true" t="shared" si="1" ref="C9:Y9">SUM(C10:C14)</f>
        <v>5372184</v>
      </c>
      <c r="D9" s="153">
        <f>SUM(D10:D14)</f>
        <v>0</v>
      </c>
      <c r="E9" s="154">
        <f t="shared" si="1"/>
        <v>4182308</v>
      </c>
      <c r="F9" s="100">
        <f t="shared" si="1"/>
        <v>4182308</v>
      </c>
      <c r="G9" s="100">
        <f t="shared" si="1"/>
        <v>485020</v>
      </c>
      <c r="H9" s="100">
        <f t="shared" si="1"/>
        <v>274588</v>
      </c>
      <c r="I9" s="100">
        <f t="shared" si="1"/>
        <v>385539</v>
      </c>
      <c r="J9" s="100">
        <f t="shared" si="1"/>
        <v>1145147</v>
      </c>
      <c r="K9" s="100">
        <f t="shared" si="1"/>
        <v>268108</v>
      </c>
      <c r="L9" s="100">
        <f t="shared" si="1"/>
        <v>904651</v>
      </c>
      <c r="M9" s="100">
        <f t="shared" si="1"/>
        <v>-41045</v>
      </c>
      <c r="N9" s="100">
        <f t="shared" si="1"/>
        <v>1131714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2276861</v>
      </c>
      <c r="X9" s="100">
        <f t="shared" si="1"/>
        <v>2091154</v>
      </c>
      <c r="Y9" s="100">
        <f t="shared" si="1"/>
        <v>185707</v>
      </c>
      <c r="Z9" s="137">
        <f>+IF(X9&lt;&gt;0,+(Y9/X9)*100,0)</f>
        <v>8.880598942019574</v>
      </c>
      <c r="AA9" s="153">
        <f>SUM(AA10:AA14)</f>
        <v>4182308</v>
      </c>
    </row>
    <row r="10" spans="1:27" ht="13.5">
      <c r="A10" s="138" t="s">
        <v>79</v>
      </c>
      <c r="B10" s="136"/>
      <c r="C10" s="155">
        <v>1816913</v>
      </c>
      <c r="D10" s="155"/>
      <c r="E10" s="156">
        <v>178786</v>
      </c>
      <c r="F10" s="60">
        <v>178786</v>
      </c>
      <c r="G10" s="60">
        <v>23771</v>
      </c>
      <c r="H10" s="60">
        <v>10304</v>
      </c>
      <c r="I10" s="60">
        <v>9853</v>
      </c>
      <c r="J10" s="60">
        <v>43928</v>
      </c>
      <c r="K10" s="60">
        <v>8744</v>
      </c>
      <c r="L10" s="60">
        <v>9798</v>
      </c>
      <c r="M10" s="60">
        <v>934</v>
      </c>
      <c r="N10" s="60">
        <v>19476</v>
      </c>
      <c r="O10" s="60"/>
      <c r="P10" s="60"/>
      <c r="Q10" s="60"/>
      <c r="R10" s="60"/>
      <c r="S10" s="60"/>
      <c r="T10" s="60"/>
      <c r="U10" s="60"/>
      <c r="V10" s="60"/>
      <c r="W10" s="60">
        <v>63404</v>
      </c>
      <c r="X10" s="60">
        <v>89393</v>
      </c>
      <c r="Y10" s="60">
        <v>-25989</v>
      </c>
      <c r="Z10" s="140">
        <v>-29.07</v>
      </c>
      <c r="AA10" s="155">
        <v>178786</v>
      </c>
    </row>
    <row r="11" spans="1:27" ht="13.5">
      <c r="A11" s="138" t="s">
        <v>80</v>
      </c>
      <c r="B11" s="136"/>
      <c r="C11" s="155">
        <v>67765</v>
      </c>
      <c r="D11" s="155"/>
      <c r="E11" s="156">
        <v>94744</v>
      </c>
      <c r="F11" s="60">
        <v>94744</v>
      </c>
      <c r="G11" s="60">
        <v>333</v>
      </c>
      <c r="H11" s="60">
        <v>5198</v>
      </c>
      <c r="I11" s="60">
        <v>6225</v>
      </c>
      <c r="J11" s="60">
        <v>11756</v>
      </c>
      <c r="K11" s="60">
        <v>5392</v>
      </c>
      <c r="L11" s="60">
        <v>5304</v>
      </c>
      <c r="M11" s="60">
        <v>4988</v>
      </c>
      <c r="N11" s="60">
        <v>15684</v>
      </c>
      <c r="O11" s="60"/>
      <c r="P11" s="60"/>
      <c r="Q11" s="60"/>
      <c r="R11" s="60"/>
      <c r="S11" s="60"/>
      <c r="T11" s="60"/>
      <c r="U11" s="60"/>
      <c r="V11" s="60"/>
      <c r="W11" s="60">
        <v>27440</v>
      </c>
      <c r="X11" s="60">
        <v>47372</v>
      </c>
      <c r="Y11" s="60">
        <v>-19932</v>
      </c>
      <c r="Z11" s="140">
        <v>-42.08</v>
      </c>
      <c r="AA11" s="155">
        <v>94744</v>
      </c>
    </row>
    <row r="12" spans="1:27" ht="13.5">
      <c r="A12" s="138" t="s">
        <v>81</v>
      </c>
      <c r="B12" s="136"/>
      <c r="C12" s="155">
        <v>2450467</v>
      </c>
      <c r="D12" s="155"/>
      <c r="E12" s="156">
        <v>2848294</v>
      </c>
      <c r="F12" s="60">
        <v>2848294</v>
      </c>
      <c r="G12" s="60">
        <v>460560</v>
      </c>
      <c r="H12" s="60">
        <v>258730</v>
      </c>
      <c r="I12" s="60">
        <v>104964</v>
      </c>
      <c r="J12" s="60">
        <v>824254</v>
      </c>
      <c r="K12" s="60">
        <v>253616</v>
      </c>
      <c r="L12" s="60">
        <v>625052</v>
      </c>
      <c r="M12" s="60">
        <v>-47323</v>
      </c>
      <c r="N12" s="60">
        <v>831345</v>
      </c>
      <c r="O12" s="60"/>
      <c r="P12" s="60"/>
      <c r="Q12" s="60"/>
      <c r="R12" s="60"/>
      <c r="S12" s="60"/>
      <c r="T12" s="60"/>
      <c r="U12" s="60"/>
      <c r="V12" s="60"/>
      <c r="W12" s="60">
        <v>1655599</v>
      </c>
      <c r="X12" s="60">
        <v>1424147</v>
      </c>
      <c r="Y12" s="60">
        <v>231452</v>
      </c>
      <c r="Z12" s="140">
        <v>16.25</v>
      </c>
      <c r="AA12" s="155">
        <v>2848294</v>
      </c>
    </row>
    <row r="13" spans="1:27" ht="13.5">
      <c r="A13" s="138" t="s">
        <v>82</v>
      </c>
      <c r="B13" s="136"/>
      <c r="C13" s="155">
        <v>5715</v>
      </c>
      <c r="D13" s="155"/>
      <c r="E13" s="156">
        <v>4484</v>
      </c>
      <c r="F13" s="60">
        <v>4484</v>
      </c>
      <c r="G13" s="60">
        <v>356</v>
      </c>
      <c r="H13" s="60">
        <v>356</v>
      </c>
      <c r="I13" s="60">
        <v>356</v>
      </c>
      <c r="J13" s="60">
        <v>1068</v>
      </c>
      <c r="K13" s="60">
        <v>356</v>
      </c>
      <c r="L13" s="60">
        <v>356</v>
      </c>
      <c r="M13" s="60">
        <v>356</v>
      </c>
      <c r="N13" s="60">
        <v>1068</v>
      </c>
      <c r="O13" s="60"/>
      <c r="P13" s="60"/>
      <c r="Q13" s="60"/>
      <c r="R13" s="60"/>
      <c r="S13" s="60"/>
      <c r="T13" s="60"/>
      <c r="U13" s="60"/>
      <c r="V13" s="60"/>
      <c r="W13" s="60">
        <v>2136</v>
      </c>
      <c r="X13" s="60">
        <v>2242</v>
      </c>
      <c r="Y13" s="60">
        <v>-106</v>
      </c>
      <c r="Z13" s="140">
        <v>-4.73</v>
      </c>
      <c r="AA13" s="155">
        <v>4484</v>
      </c>
    </row>
    <row r="14" spans="1:27" ht="13.5">
      <c r="A14" s="138" t="s">
        <v>83</v>
      </c>
      <c r="B14" s="136"/>
      <c r="C14" s="157">
        <v>1031324</v>
      </c>
      <c r="D14" s="157"/>
      <c r="E14" s="158">
        <v>1056000</v>
      </c>
      <c r="F14" s="159">
        <v>1056000</v>
      </c>
      <c r="G14" s="159"/>
      <c r="H14" s="159"/>
      <c r="I14" s="159">
        <v>264141</v>
      </c>
      <c r="J14" s="159">
        <v>264141</v>
      </c>
      <c r="K14" s="159"/>
      <c r="L14" s="159">
        <v>264141</v>
      </c>
      <c r="M14" s="159"/>
      <c r="N14" s="159">
        <v>264141</v>
      </c>
      <c r="O14" s="159"/>
      <c r="P14" s="159"/>
      <c r="Q14" s="159"/>
      <c r="R14" s="159"/>
      <c r="S14" s="159"/>
      <c r="T14" s="159"/>
      <c r="U14" s="159"/>
      <c r="V14" s="159"/>
      <c r="W14" s="159">
        <v>528282</v>
      </c>
      <c r="X14" s="159">
        <v>528000</v>
      </c>
      <c r="Y14" s="159">
        <v>282</v>
      </c>
      <c r="Z14" s="141">
        <v>0.05</v>
      </c>
      <c r="AA14" s="157">
        <v>1056000</v>
      </c>
    </row>
    <row r="15" spans="1:27" ht="13.5">
      <c r="A15" s="135" t="s">
        <v>84</v>
      </c>
      <c r="B15" s="142"/>
      <c r="C15" s="153">
        <f aca="true" t="shared" si="2" ref="C15:Y15">SUM(C16:C18)</f>
        <v>1386398</v>
      </c>
      <c r="D15" s="153">
        <f>SUM(D16:D18)</f>
        <v>0</v>
      </c>
      <c r="E15" s="154">
        <f t="shared" si="2"/>
        <v>232524</v>
      </c>
      <c r="F15" s="100">
        <f t="shared" si="2"/>
        <v>232524</v>
      </c>
      <c r="G15" s="100">
        <f t="shared" si="2"/>
        <v>10899158</v>
      </c>
      <c r="H15" s="100">
        <f t="shared" si="2"/>
        <v>25891</v>
      </c>
      <c r="I15" s="100">
        <f t="shared" si="2"/>
        <v>1691</v>
      </c>
      <c r="J15" s="100">
        <f t="shared" si="2"/>
        <v>10926740</v>
      </c>
      <c r="K15" s="100">
        <f t="shared" si="2"/>
        <v>75512</v>
      </c>
      <c r="L15" s="100">
        <f t="shared" si="2"/>
        <v>777</v>
      </c>
      <c r="M15" s="100">
        <f t="shared" si="2"/>
        <v>0</v>
      </c>
      <c r="N15" s="100">
        <f t="shared" si="2"/>
        <v>76289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11003029</v>
      </c>
      <c r="X15" s="100">
        <f t="shared" si="2"/>
        <v>116262</v>
      </c>
      <c r="Y15" s="100">
        <f t="shared" si="2"/>
        <v>10886767</v>
      </c>
      <c r="Z15" s="137">
        <f>+IF(X15&lt;&gt;0,+(Y15/X15)*100,0)</f>
        <v>9363.99425435654</v>
      </c>
      <c r="AA15" s="153">
        <f>SUM(AA16:AA18)</f>
        <v>232524</v>
      </c>
    </row>
    <row r="16" spans="1:27" ht="13.5">
      <c r="A16" s="138" t="s">
        <v>85</v>
      </c>
      <c r="B16" s="136"/>
      <c r="C16" s="155">
        <v>238993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1147405</v>
      </c>
      <c r="D17" s="155"/>
      <c r="E17" s="156">
        <v>232524</v>
      </c>
      <c r="F17" s="60">
        <v>232524</v>
      </c>
      <c r="G17" s="60">
        <v>10899158</v>
      </c>
      <c r="H17" s="60">
        <v>25891</v>
      </c>
      <c r="I17" s="60">
        <v>1691</v>
      </c>
      <c r="J17" s="60">
        <v>10926740</v>
      </c>
      <c r="K17" s="60">
        <v>75512</v>
      </c>
      <c r="L17" s="60">
        <v>777</v>
      </c>
      <c r="M17" s="60"/>
      <c r="N17" s="60">
        <v>76289</v>
      </c>
      <c r="O17" s="60"/>
      <c r="P17" s="60"/>
      <c r="Q17" s="60"/>
      <c r="R17" s="60"/>
      <c r="S17" s="60"/>
      <c r="T17" s="60"/>
      <c r="U17" s="60"/>
      <c r="V17" s="60"/>
      <c r="W17" s="60">
        <v>11003029</v>
      </c>
      <c r="X17" s="60">
        <v>116262</v>
      </c>
      <c r="Y17" s="60">
        <v>10886767</v>
      </c>
      <c r="Z17" s="140">
        <v>9363.99</v>
      </c>
      <c r="AA17" s="155">
        <v>232524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94719649</v>
      </c>
      <c r="D19" s="153">
        <f>SUM(D20:D23)</f>
        <v>0</v>
      </c>
      <c r="E19" s="154">
        <f t="shared" si="3"/>
        <v>134722298</v>
      </c>
      <c r="F19" s="100">
        <f t="shared" si="3"/>
        <v>134722298</v>
      </c>
      <c r="G19" s="100">
        <f t="shared" si="3"/>
        <v>14733587</v>
      </c>
      <c r="H19" s="100">
        <f t="shared" si="3"/>
        <v>8361890</v>
      </c>
      <c r="I19" s="100">
        <f t="shared" si="3"/>
        <v>8733177</v>
      </c>
      <c r="J19" s="100">
        <f t="shared" si="3"/>
        <v>31828654</v>
      </c>
      <c r="K19" s="100">
        <f t="shared" si="3"/>
        <v>12341379</v>
      </c>
      <c r="L19" s="100">
        <f t="shared" si="3"/>
        <v>7502708</v>
      </c>
      <c r="M19" s="100">
        <f t="shared" si="3"/>
        <v>8488306</v>
      </c>
      <c r="N19" s="100">
        <f t="shared" si="3"/>
        <v>28332393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60161047</v>
      </c>
      <c r="X19" s="100">
        <f t="shared" si="3"/>
        <v>67361150</v>
      </c>
      <c r="Y19" s="100">
        <f t="shared" si="3"/>
        <v>-7200103</v>
      </c>
      <c r="Z19" s="137">
        <f>+IF(X19&lt;&gt;0,+(Y19/X19)*100,0)</f>
        <v>-10.68880653017355</v>
      </c>
      <c r="AA19" s="153">
        <f>SUM(AA20:AA23)</f>
        <v>134722298</v>
      </c>
    </row>
    <row r="20" spans="1:27" ht="13.5">
      <c r="A20" s="138" t="s">
        <v>89</v>
      </c>
      <c r="B20" s="136"/>
      <c r="C20" s="155">
        <v>68479702</v>
      </c>
      <c r="D20" s="155"/>
      <c r="E20" s="156">
        <v>72885569</v>
      </c>
      <c r="F20" s="60">
        <v>72885569</v>
      </c>
      <c r="G20" s="60">
        <v>6425116</v>
      </c>
      <c r="H20" s="60">
        <v>6080992</v>
      </c>
      <c r="I20" s="60">
        <v>6412397</v>
      </c>
      <c r="J20" s="60">
        <v>18918505</v>
      </c>
      <c r="K20" s="60">
        <v>6147464</v>
      </c>
      <c r="L20" s="60">
        <v>5454792</v>
      </c>
      <c r="M20" s="60">
        <v>6118165</v>
      </c>
      <c r="N20" s="60">
        <v>17720421</v>
      </c>
      <c r="O20" s="60"/>
      <c r="P20" s="60"/>
      <c r="Q20" s="60"/>
      <c r="R20" s="60"/>
      <c r="S20" s="60"/>
      <c r="T20" s="60"/>
      <c r="U20" s="60"/>
      <c r="V20" s="60"/>
      <c r="W20" s="60">
        <v>36638926</v>
      </c>
      <c r="X20" s="60">
        <v>36442785</v>
      </c>
      <c r="Y20" s="60">
        <v>196141</v>
      </c>
      <c r="Z20" s="140">
        <v>0.54</v>
      </c>
      <c r="AA20" s="155">
        <v>72885569</v>
      </c>
    </row>
    <row r="21" spans="1:27" ht="13.5">
      <c r="A21" s="138" t="s">
        <v>90</v>
      </c>
      <c r="B21" s="136"/>
      <c r="C21" s="155">
        <v>17569057</v>
      </c>
      <c r="D21" s="155"/>
      <c r="E21" s="156">
        <v>32228533</v>
      </c>
      <c r="F21" s="60">
        <v>32228533</v>
      </c>
      <c r="G21" s="60">
        <v>1580686</v>
      </c>
      <c r="H21" s="60">
        <v>1593810</v>
      </c>
      <c r="I21" s="60">
        <v>1614225</v>
      </c>
      <c r="J21" s="60">
        <v>4788721</v>
      </c>
      <c r="K21" s="60">
        <v>5470901</v>
      </c>
      <c r="L21" s="60">
        <v>1317714</v>
      </c>
      <c r="M21" s="60">
        <v>1635966</v>
      </c>
      <c r="N21" s="60">
        <v>8424581</v>
      </c>
      <c r="O21" s="60"/>
      <c r="P21" s="60"/>
      <c r="Q21" s="60"/>
      <c r="R21" s="60"/>
      <c r="S21" s="60"/>
      <c r="T21" s="60"/>
      <c r="U21" s="60"/>
      <c r="V21" s="60"/>
      <c r="W21" s="60">
        <v>13213302</v>
      </c>
      <c r="X21" s="60">
        <v>16114267</v>
      </c>
      <c r="Y21" s="60">
        <v>-2900965</v>
      </c>
      <c r="Z21" s="140">
        <v>-18</v>
      </c>
      <c r="AA21" s="155">
        <v>32228533</v>
      </c>
    </row>
    <row r="22" spans="1:27" ht="13.5">
      <c r="A22" s="138" t="s">
        <v>91</v>
      </c>
      <c r="B22" s="136"/>
      <c r="C22" s="157">
        <v>5781524</v>
      </c>
      <c r="D22" s="157"/>
      <c r="E22" s="158">
        <v>24386668</v>
      </c>
      <c r="F22" s="159">
        <v>24386668</v>
      </c>
      <c r="G22" s="159">
        <v>4531122</v>
      </c>
      <c r="H22" s="159">
        <v>421650</v>
      </c>
      <c r="I22" s="159">
        <v>435719</v>
      </c>
      <c r="J22" s="159">
        <v>5388491</v>
      </c>
      <c r="K22" s="159">
        <v>444738</v>
      </c>
      <c r="L22" s="159">
        <v>448216</v>
      </c>
      <c r="M22" s="159">
        <v>454526</v>
      </c>
      <c r="N22" s="159">
        <v>1347480</v>
      </c>
      <c r="O22" s="159"/>
      <c r="P22" s="159"/>
      <c r="Q22" s="159"/>
      <c r="R22" s="159"/>
      <c r="S22" s="159"/>
      <c r="T22" s="159"/>
      <c r="U22" s="159"/>
      <c r="V22" s="159"/>
      <c r="W22" s="159">
        <v>6735971</v>
      </c>
      <c r="X22" s="159">
        <v>12193334</v>
      </c>
      <c r="Y22" s="159">
        <v>-5457363</v>
      </c>
      <c r="Z22" s="141">
        <v>-44.76</v>
      </c>
      <c r="AA22" s="157">
        <v>24386668</v>
      </c>
    </row>
    <row r="23" spans="1:27" ht="13.5">
      <c r="A23" s="138" t="s">
        <v>92</v>
      </c>
      <c r="B23" s="136"/>
      <c r="C23" s="155">
        <v>2889366</v>
      </c>
      <c r="D23" s="155"/>
      <c r="E23" s="156">
        <v>5221528</v>
      </c>
      <c r="F23" s="60">
        <v>5221528</v>
      </c>
      <c r="G23" s="60">
        <v>2196663</v>
      </c>
      <c r="H23" s="60">
        <v>265438</v>
      </c>
      <c r="I23" s="60">
        <v>270836</v>
      </c>
      <c r="J23" s="60">
        <v>2732937</v>
      </c>
      <c r="K23" s="60">
        <v>278276</v>
      </c>
      <c r="L23" s="60">
        <v>281986</v>
      </c>
      <c r="M23" s="60">
        <v>279649</v>
      </c>
      <c r="N23" s="60">
        <v>839911</v>
      </c>
      <c r="O23" s="60"/>
      <c r="P23" s="60"/>
      <c r="Q23" s="60"/>
      <c r="R23" s="60"/>
      <c r="S23" s="60"/>
      <c r="T23" s="60"/>
      <c r="U23" s="60"/>
      <c r="V23" s="60"/>
      <c r="W23" s="60">
        <v>3572848</v>
      </c>
      <c r="X23" s="60">
        <v>2610764</v>
      </c>
      <c r="Y23" s="60">
        <v>962084</v>
      </c>
      <c r="Z23" s="140">
        <v>36.85</v>
      </c>
      <c r="AA23" s="155">
        <v>5221528</v>
      </c>
    </row>
    <row r="24" spans="1:27" ht="13.5">
      <c r="A24" s="135" t="s">
        <v>93</v>
      </c>
      <c r="B24" s="142" t="s">
        <v>94</v>
      </c>
      <c r="C24" s="153">
        <v>423139</v>
      </c>
      <c r="D24" s="153"/>
      <c r="E24" s="154">
        <v>455576</v>
      </c>
      <c r="F24" s="100">
        <v>455576</v>
      </c>
      <c r="G24" s="100">
        <v>34651</v>
      </c>
      <c r="H24" s="100">
        <v>36083</v>
      </c>
      <c r="I24" s="100">
        <v>35129</v>
      </c>
      <c r="J24" s="100">
        <v>105863</v>
      </c>
      <c r="K24" s="100">
        <v>40874</v>
      </c>
      <c r="L24" s="100">
        <v>31883</v>
      </c>
      <c r="M24" s="100">
        <v>16865</v>
      </c>
      <c r="N24" s="100">
        <v>89622</v>
      </c>
      <c r="O24" s="100"/>
      <c r="P24" s="100"/>
      <c r="Q24" s="100"/>
      <c r="R24" s="100"/>
      <c r="S24" s="100"/>
      <c r="T24" s="100"/>
      <c r="U24" s="100"/>
      <c r="V24" s="100"/>
      <c r="W24" s="100">
        <v>195485</v>
      </c>
      <c r="X24" s="100">
        <v>227788</v>
      </c>
      <c r="Y24" s="100">
        <v>-32303</v>
      </c>
      <c r="Z24" s="137">
        <v>-14.18</v>
      </c>
      <c r="AA24" s="153">
        <v>455576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167013435</v>
      </c>
      <c r="D25" s="168">
        <f>+D5+D9+D15+D19+D24</f>
        <v>0</v>
      </c>
      <c r="E25" s="169">
        <f t="shared" si="4"/>
        <v>208335201</v>
      </c>
      <c r="F25" s="73">
        <f t="shared" si="4"/>
        <v>208335201</v>
      </c>
      <c r="G25" s="73">
        <f t="shared" si="4"/>
        <v>62743734</v>
      </c>
      <c r="H25" s="73">
        <f t="shared" si="4"/>
        <v>10459917</v>
      </c>
      <c r="I25" s="73">
        <f t="shared" si="4"/>
        <v>9654816</v>
      </c>
      <c r="J25" s="73">
        <f t="shared" si="4"/>
        <v>82858467</v>
      </c>
      <c r="K25" s="73">
        <f t="shared" si="4"/>
        <v>13466292</v>
      </c>
      <c r="L25" s="73">
        <f t="shared" si="4"/>
        <v>9331254</v>
      </c>
      <c r="M25" s="73">
        <f t="shared" si="4"/>
        <v>21846827</v>
      </c>
      <c r="N25" s="73">
        <f t="shared" si="4"/>
        <v>44644373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127502840</v>
      </c>
      <c r="X25" s="73">
        <f t="shared" si="4"/>
        <v>104167603</v>
      </c>
      <c r="Y25" s="73">
        <f t="shared" si="4"/>
        <v>23335237</v>
      </c>
      <c r="Z25" s="170">
        <f>+IF(X25&lt;&gt;0,+(Y25/X25)*100,0)</f>
        <v>22.401626156262807</v>
      </c>
      <c r="AA25" s="168">
        <f>+AA5+AA9+AA15+AA19+AA24</f>
        <v>208335201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36661294</v>
      </c>
      <c r="D28" s="153">
        <f>SUM(D29:D31)</f>
        <v>0</v>
      </c>
      <c r="E28" s="154">
        <f t="shared" si="5"/>
        <v>54623679</v>
      </c>
      <c r="F28" s="100">
        <f t="shared" si="5"/>
        <v>54623679</v>
      </c>
      <c r="G28" s="100">
        <f t="shared" si="5"/>
        <v>3544578</v>
      </c>
      <c r="H28" s="100">
        <f t="shared" si="5"/>
        <v>4217768</v>
      </c>
      <c r="I28" s="100">
        <f t="shared" si="5"/>
        <v>3032296</v>
      </c>
      <c r="J28" s="100">
        <f t="shared" si="5"/>
        <v>10794642</v>
      </c>
      <c r="K28" s="100">
        <f t="shared" si="5"/>
        <v>3481192</v>
      </c>
      <c r="L28" s="100">
        <f t="shared" si="5"/>
        <v>3708902</v>
      </c>
      <c r="M28" s="100">
        <f t="shared" si="5"/>
        <v>3808255</v>
      </c>
      <c r="N28" s="100">
        <f t="shared" si="5"/>
        <v>10998349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21792991</v>
      </c>
      <c r="X28" s="100">
        <f t="shared" si="5"/>
        <v>27311840</v>
      </c>
      <c r="Y28" s="100">
        <f t="shared" si="5"/>
        <v>-5518849</v>
      </c>
      <c r="Z28" s="137">
        <f>+IF(X28&lt;&gt;0,+(Y28/X28)*100,0)</f>
        <v>-20.206800420623434</v>
      </c>
      <c r="AA28" s="153">
        <f>SUM(AA29:AA31)</f>
        <v>54623679</v>
      </c>
    </row>
    <row r="29" spans="1:27" ht="13.5">
      <c r="A29" s="138" t="s">
        <v>75</v>
      </c>
      <c r="B29" s="136"/>
      <c r="C29" s="155">
        <v>7251225</v>
      </c>
      <c r="D29" s="155"/>
      <c r="E29" s="156">
        <v>11732108</v>
      </c>
      <c r="F29" s="60">
        <v>11732108</v>
      </c>
      <c r="G29" s="60">
        <v>652783</v>
      </c>
      <c r="H29" s="60">
        <v>581344</v>
      </c>
      <c r="I29" s="60">
        <v>596794</v>
      </c>
      <c r="J29" s="60">
        <v>1830921</v>
      </c>
      <c r="K29" s="60">
        <v>601275</v>
      </c>
      <c r="L29" s="60">
        <v>660681</v>
      </c>
      <c r="M29" s="60">
        <v>623068</v>
      </c>
      <c r="N29" s="60">
        <v>1885024</v>
      </c>
      <c r="O29" s="60"/>
      <c r="P29" s="60"/>
      <c r="Q29" s="60"/>
      <c r="R29" s="60"/>
      <c r="S29" s="60"/>
      <c r="T29" s="60"/>
      <c r="U29" s="60"/>
      <c r="V29" s="60"/>
      <c r="W29" s="60">
        <v>3715945</v>
      </c>
      <c r="X29" s="60">
        <v>5866054</v>
      </c>
      <c r="Y29" s="60">
        <v>-2150109</v>
      </c>
      <c r="Z29" s="140">
        <v>-36.65</v>
      </c>
      <c r="AA29" s="155">
        <v>11732108</v>
      </c>
    </row>
    <row r="30" spans="1:27" ht="13.5">
      <c r="A30" s="138" t="s">
        <v>76</v>
      </c>
      <c r="B30" s="136"/>
      <c r="C30" s="157">
        <v>20947358</v>
      </c>
      <c r="D30" s="157"/>
      <c r="E30" s="158">
        <v>33097500</v>
      </c>
      <c r="F30" s="159">
        <v>33097500</v>
      </c>
      <c r="G30" s="159">
        <v>2119384</v>
      </c>
      <c r="H30" s="159">
        <v>2601875</v>
      </c>
      <c r="I30" s="159">
        <v>1701457</v>
      </c>
      <c r="J30" s="159">
        <v>6422716</v>
      </c>
      <c r="K30" s="159">
        <v>2127523</v>
      </c>
      <c r="L30" s="159">
        <v>2109796</v>
      </c>
      <c r="M30" s="159">
        <v>2452758</v>
      </c>
      <c r="N30" s="159">
        <v>6690077</v>
      </c>
      <c r="O30" s="159"/>
      <c r="P30" s="159"/>
      <c r="Q30" s="159"/>
      <c r="R30" s="159"/>
      <c r="S30" s="159"/>
      <c r="T30" s="159"/>
      <c r="U30" s="159"/>
      <c r="V30" s="159"/>
      <c r="W30" s="159">
        <v>13112793</v>
      </c>
      <c r="X30" s="159">
        <v>16548750</v>
      </c>
      <c r="Y30" s="159">
        <v>-3435957</v>
      </c>
      <c r="Z30" s="141">
        <v>-20.76</v>
      </c>
      <c r="AA30" s="157">
        <v>33097500</v>
      </c>
    </row>
    <row r="31" spans="1:27" ht="13.5">
      <c r="A31" s="138" t="s">
        <v>77</v>
      </c>
      <c r="B31" s="136"/>
      <c r="C31" s="155">
        <v>8462711</v>
      </c>
      <c r="D31" s="155"/>
      <c r="E31" s="156">
        <v>9794071</v>
      </c>
      <c r="F31" s="60">
        <v>9794071</v>
      </c>
      <c r="G31" s="60">
        <v>772411</v>
      </c>
      <c r="H31" s="60">
        <v>1034549</v>
      </c>
      <c r="I31" s="60">
        <v>734045</v>
      </c>
      <c r="J31" s="60">
        <v>2541005</v>
      </c>
      <c r="K31" s="60">
        <v>752394</v>
      </c>
      <c r="L31" s="60">
        <v>938425</v>
      </c>
      <c r="M31" s="60">
        <v>732429</v>
      </c>
      <c r="N31" s="60">
        <v>2423248</v>
      </c>
      <c r="O31" s="60"/>
      <c r="P31" s="60"/>
      <c r="Q31" s="60"/>
      <c r="R31" s="60"/>
      <c r="S31" s="60"/>
      <c r="T31" s="60"/>
      <c r="U31" s="60"/>
      <c r="V31" s="60"/>
      <c r="W31" s="60">
        <v>4964253</v>
      </c>
      <c r="X31" s="60">
        <v>4897036</v>
      </c>
      <c r="Y31" s="60">
        <v>67217</v>
      </c>
      <c r="Z31" s="140">
        <v>1.37</v>
      </c>
      <c r="AA31" s="155">
        <v>9794071</v>
      </c>
    </row>
    <row r="32" spans="1:27" ht="13.5">
      <c r="A32" s="135" t="s">
        <v>78</v>
      </c>
      <c r="B32" s="136"/>
      <c r="C32" s="153">
        <f aca="true" t="shared" si="6" ref="C32:Y32">SUM(C33:C37)</f>
        <v>15792482</v>
      </c>
      <c r="D32" s="153">
        <f>SUM(D33:D37)</f>
        <v>0</v>
      </c>
      <c r="E32" s="154">
        <f t="shared" si="6"/>
        <v>19747359</v>
      </c>
      <c r="F32" s="100">
        <f t="shared" si="6"/>
        <v>19747359</v>
      </c>
      <c r="G32" s="100">
        <f t="shared" si="6"/>
        <v>1321599</v>
      </c>
      <c r="H32" s="100">
        <f t="shared" si="6"/>
        <v>1524182</v>
      </c>
      <c r="I32" s="100">
        <f t="shared" si="6"/>
        <v>1170890</v>
      </c>
      <c r="J32" s="100">
        <f t="shared" si="6"/>
        <v>4016671</v>
      </c>
      <c r="K32" s="100">
        <f t="shared" si="6"/>
        <v>1400741</v>
      </c>
      <c r="L32" s="100">
        <f t="shared" si="6"/>
        <v>2134431</v>
      </c>
      <c r="M32" s="100">
        <f t="shared" si="6"/>
        <v>1702070</v>
      </c>
      <c r="N32" s="100">
        <f t="shared" si="6"/>
        <v>5237242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9253913</v>
      </c>
      <c r="X32" s="100">
        <f t="shared" si="6"/>
        <v>9873680</v>
      </c>
      <c r="Y32" s="100">
        <f t="shared" si="6"/>
        <v>-619767</v>
      </c>
      <c r="Z32" s="137">
        <f>+IF(X32&lt;&gt;0,+(Y32/X32)*100,0)</f>
        <v>-6.276960565868045</v>
      </c>
      <c r="AA32" s="153">
        <f>SUM(AA33:AA37)</f>
        <v>19747359</v>
      </c>
    </row>
    <row r="33" spans="1:27" ht="13.5">
      <c r="A33" s="138" t="s">
        <v>79</v>
      </c>
      <c r="B33" s="136"/>
      <c r="C33" s="155">
        <v>2051268</v>
      </c>
      <c r="D33" s="155"/>
      <c r="E33" s="156">
        <v>2232390</v>
      </c>
      <c r="F33" s="60">
        <v>2232390</v>
      </c>
      <c r="G33" s="60">
        <v>154011</v>
      </c>
      <c r="H33" s="60">
        <v>222691</v>
      </c>
      <c r="I33" s="60">
        <v>149696</v>
      </c>
      <c r="J33" s="60">
        <v>526398</v>
      </c>
      <c r="K33" s="60">
        <v>158311</v>
      </c>
      <c r="L33" s="60">
        <v>266369</v>
      </c>
      <c r="M33" s="60">
        <v>156954</v>
      </c>
      <c r="N33" s="60">
        <v>581634</v>
      </c>
      <c r="O33" s="60"/>
      <c r="P33" s="60"/>
      <c r="Q33" s="60"/>
      <c r="R33" s="60"/>
      <c r="S33" s="60"/>
      <c r="T33" s="60"/>
      <c r="U33" s="60"/>
      <c r="V33" s="60"/>
      <c r="W33" s="60">
        <v>1108032</v>
      </c>
      <c r="X33" s="60">
        <v>1116195</v>
      </c>
      <c r="Y33" s="60">
        <v>-8163</v>
      </c>
      <c r="Z33" s="140">
        <v>-0.73</v>
      </c>
      <c r="AA33" s="155">
        <v>2232390</v>
      </c>
    </row>
    <row r="34" spans="1:27" ht="13.5">
      <c r="A34" s="138" t="s">
        <v>80</v>
      </c>
      <c r="B34" s="136"/>
      <c r="C34" s="155">
        <v>8854000</v>
      </c>
      <c r="D34" s="155"/>
      <c r="E34" s="156">
        <v>10538841</v>
      </c>
      <c r="F34" s="60">
        <v>10538841</v>
      </c>
      <c r="G34" s="60">
        <v>745473</v>
      </c>
      <c r="H34" s="60">
        <v>802055</v>
      </c>
      <c r="I34" s="60">
        <v>573545</v>
      </c>
      <c r="J34" s="60">
        <v>2121073</v>
      </c>
      <c r="K34" s="60">
        <v>786368</v>
      </c>
      <c r="L34" s="60">
        <v>987763</v>
      </c>
      <c r="M34" s="60">
        <v>1058359</v>
      </c>
      <c r="N34" s="60">
        <v>2832490</v>
      </c>
      <c r="O34" s="60"/>
      <c r="P34" s="60"/>
      <c r="Q34" s="60"/>
      <c r="R34" s="60"/>
      <c r="S34" s="60"/>
      <c r="T34" s="60"/>
      <c r="U34" s="60"/>
      <c r="V34" s="60"/>
      <c r="W34" s="60">
        <v>4953563</v>
      </c>
      <c r="X34" s="60">
        <v>5269421</v>
      </c>
      <c r="Y34" s="60">
        <v>-315858</v>
      </c>
      <c r="Z34" s="140">
        <v>-5.99</v>
      </c>
      <c r="AA34" s="155">
        <v>10538841</v>
      </c>
    </row>
    <row r="35" spans="1:27" ht="13.5">
      <c r="A35" s="138" t="s">
        <v>81</v>
      </c>
      <c r="B35" s="136"/>
      <c r="C35" s="155">
        <v>4003053</v>
      </c>
      <c r="D35" s="155"/>
      <c r="E35" s="156">
        <v>4685022</v>
      </c>
      <c r="F35" s="60">
        <v>4685022</v>
      </c>
      <c r="G35" s="60">
        <v>301564</v>
      </c>
      <c r="H35" s="60">
        <v>355371</v>
      </c>
      <c r="I35" s="60">
        <v>312764</v>
      </c>
      <c r="J35" s="60">
        <v>969699</v>
      </c>
      <c r="K35" s="60">
        <v>325101</v>
      </c>
      <c r="L35" s="60">
        <v>458803</v>
      </c>
      <c r="M35" s="60">
        <v>351905</v>
      </c>
      <c r="N35" s="60">
        <v>1135809</v>
      </c>
      <c r="O35" s="60"/>
      <c r="P35" s="60"/>
      <c r="Q35" s="60"/>
      <c r="R35" s="60"/>
      <c r="S35" s="60"/>
      <c r="T35" s="60"/>
      <c r="U35" s="60"/>
      <c r="V35" s="60"/>
      <c r="W35" s="60">
        <v>2105508</v>
      </c>
      <c r="X35" s="60">
        <v>2342511</v>
      </c>
      <c r="Y35" s="60">
        <v>-237003</v>
      </c>
      <c r="Z35" s="140">
        <v>-10.12</v>
      </c>
      <c r="AA35" s="155">
        <v>4685022</v>
      </c>
    </row>
    <row r="36" spans="1:27" ht="13.5">
      <c r="A36" s="138" t="s">
        <v>82</v>
      </c>
      <c r="B36" s="136"/>
      <c r="C36" s="155">
        <v>-526161</v>
      </c>
      <c r="D36" s="155"/>
      <c r="E36" s="156">
        <v>550000</v>
      </c>
      <c r="F36" s="60">
        <v>550000</v>
      </c>
      <c r="G36" s="60"/>
      <c r="H36" s="60"/>
      <c r="I36" s="60"/>
      <c r="J36" s="60"/>
      <c r="K36" s="60"/>
      <c r="L36" s="60">
        <v>224000</v>
      </c>
      <c r="M36" s="60"/>
      <c r="N36" s="60">
        <v>224000</v>
      </c>
      <c r="O36" s="60"/>
      <c r="P36" s="60"/>
      <c r="Q36" s="60"/>
      <c r="R36" s="60"/>
      <c r="S36" s="60"/>
      <c r="T36" s="60"/>
      <c r="U36" s="60"/>
      <c r="V36" s="60"/>
      <c r="W36" s="60">
        <v>224000</v>
      </c>
      <c r="X36" s="60">
        <v>275000</v>
      </c>
      <c r="Y36" s="60">
        <v>-51000</v>
      </c>
      <c r="Z36" s="140">
        <v>-18.55</v>
      </c>
      <c r="AA36" s="155">
        <v>550000</v>
      </c>
    </row>
    <row r="37" spans="1:27" ht="13.5">
      <c r="A37" s="138" t="s">
        <v>83</v>
      </c>
      <c r="B37" s="136"/>
      <c r="C37" s="157">
        <v>1410322</v>
      </c>
      <c r="D37" s="157"/>
      <c r="E37" s="158">
        <v>1741106</v>
      </c>
      <c r="F37" s="159">
        <v>1741106</v>
      </c>
      <c r="G37" s="159">
        <v>120551</v>
      </c>
      <c r="H37" s="159">
        <v>144065</v>
      </c>
      <c r="I37" s="159">
        <v>134885</v>
      </c>
      <c r="J37" s="159">
        <v>399501</v>
      </c>
      <c r="K37" s="159">
        <v>130961</v>
      </c>
      <c r="L37" s="159">
        <v>197496</v>
      </c>
      <c r="M37" s="159">
        <v>134852</v>
      </c>
      <c r="N37" s="159">
        <v>463309</v>
      </c>
      <c r="O37" s="159"/>
      <c r="P37" s="159"/>
      <c r="Q37" s="159"/>
      <c r="R37" s="159"/>
      <c r="S37" s="159"/>
      <c r="T37" s="159"/>
      <c r="U37" s="159"/>
      <c r="V37" s="159"/>
      <c r="W37" s="159">
        <v>862810</v>
      </c>
      <c r="X37" s="159">
        <v>870553</v>
      </c>
      <c r="Y37" s="159">
        <v>-7743</v>
      </c>
      <c r="Z37" s="141">
        <v>-0.89</v>
      </c>
      <c r="AA37" s="157">
        <v>1741106</v>
      </c>
    </row>
    <row r="38" spans="1:27" ht="13.5">
      <c r="A38" s="135" t="s">
        <v>84</v>
      </c>
      <c r="B38" s="142"/>
      <c r="C38" s="153">
        <f aca="true" t="shared" si="7" ref="C38:Y38">SUM(C39:C41)</f>
        <v>14106171</v>
      </c>
      <c r="D38" s="153">
        <f>SUM(D39:D41)</f>
        <v>0</v>
      </c>
      <c r="E38" s="154">
        <f t="shared" si="7"/>
        <v>11023340</v>
      </c>
      <c r="F38" s="100">
        <f t="shared" si="7"/>
        <v>11023340</v>
      </c>
      <c r="G38" s="100">
        <f t="shared" si="7"/>
        <v>861952</v>
      </c>
      <c r="H38" s="100">
        <f t="shared" si="7"/>
        <v>1066721</v>
      </c>
      <c r="I38" s="100">
        <f t="shared" si="7"/>
        <v>863864</v>
      </c>
      <c r="J38" s="100">
        <f t="shared" si="7"/>
        <v>2792537</v>
      </c>
      <c r="K38" s="100">
        <f t="shared" si="7"/>
        <v>1142901</v>
      </c>
      <c r="L38" s="100">
        <f t="shared" si="7"/>
        <v>1329624</v>
      </c>
      <c r="M38" s="100">
        <f t="shared" si="7"/>
        <v>857189</v>
      </c>
      <c r="N38" s="100">
        <f t="shared" si="7"/>
        <v>3329714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6122251</v>
      </c>
      <c r="X38" s="100">
        <f t="shared" si="7"/>
        <v>5511671</v>
      </c>
      <c r="Y38" s="100">
        <f t="shared" si="7"/>
        <v>610580</v>
      </c>
      <c r="Z38" s="137">
        <f>+IF(X38&lt;&gt;0,+(Y38/X38)*100,0)</f>
        <v>11.077947141620028</v>
      </c>
      <c r="AA38" s="153">
        <f>SUM(AA39:AA41)</f>
        <v>11023340</v>
      </c>
    </row>
    <row r="39" spans="1:27" ht="13.5">
      <c r="A39" s="138" t="s">
        <v>85</v>
      </c>
      <c r="B39" s="136"/>
      <c r="C39" s="155">
        <v>1030087</v>
      </c>
      <c r="D39" s="155"/>
      <c r="E39" s="156">
        <v>921717</v>
      </c>
      <c r="F39" s="60">
        <v>921717</v>
      </c>
      <c r="G39" s="60">
        <v>50471</v>
      </c>
      <c r="H39" s="60">
        <v>117260</v>
      </c>
      <c r="I39" s="60">
        <v>106208</v>
      </c>
      <c r="J39" s="60">
        <v>273939</v>
      </c>
      <c r="K39" s="60">
        <v>132827</v>
      </c>
      <c r="L39" s="60">
        <v>158800</v>
      </c>
      <c r="M39" s="60">
        <v>115733</v>
      </c>
      <c r="N39" s="60">
        <v>407360</v>
      </c>
      <c r="O39" s="60"/>
      <c r="P39" s="60"/>
      <c r="Q39" s="60"/>
      <c r="R39" s="60"/>
      <c r="S39" s="60"/>
      <c r="T39" s="60"/>
      <c r="U39" s="60"/>
      <c r="V39" s="60"/>
      <c r="W39" s="60">
        <v>681299</v>
      </c>
      <c r="X39" s="60">
        <v>460859</v>
      </c>
      <c r="Y39" s="60">
        <v>220440</v>
      </c>
      <c r="Z39" s="140">
        <v>47.83</v>
      </c>
      <c r="AA39" s="155">
        <v>921717</v>
      </c>
    </row>
    <row r="40" spans="1:27" ht="13.5">
      <c r="A40" s="138" t="s">
        <v>86</v>
      </c>
      <c r="B40" s="136"/>
      <c r="C40" s="155">
        <v>13076084</v>
      </c>
      <c r="D40" s="155"/>
      <c r="E40" s="156">
        <v>10101623</v>
      </c>
      <c r="F40" s="60">
        <v>10101623</v>
      </c>
      <c r="G40" s="60">
        <v>811481</v>
      </c>
      <c r="H40" s="60">
        <v>949461</v>
      </c>
      <c r="I40" s="60">
        <v>757656</v>
      </c>
      <c r="J40" s="60">
        <v>2518598</v>
      </c>
      <c r="K40" s="60">
        <v>1010074</v>
      </c>
      <c r="L40" s="60">
        <v>1170824</v>
      </c>
      <c r="M40" s="60">
        <v>741456</v>
      </c>
      <c r="N40" s="60">
        <v>2922354</v>
      </c>
      <c r="O40" s="60"/>
      <c r="P40" s="60"/>
      <c r="Q40" s="60"/>
      <c r="R40" s="60"/>
      <c r="S40" s="60"/>
      <c r="T40" s="60"/>
      <c r="U40" s="60"/>
      <c r="V40" s="60"/>
      <c r="W40" s="60">
        <v>5440952</v>
      </c>
      <c r="X40" s="60">
        <v>5050812</v>
      </c>
      <c r="Y40" s="60">
        <v>390140</v>
      </c>
      <c r="Z40" s="140">
        <v>7.72</v>
      </c>
      <c r="AA40" s="155">
        <v>10101623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109748100</v>
      </c>
      <c r="D42" s="153">
        <f>SUM(D43:D46)</f>
        <v>0</v>
      </c>
      <c r="E42" s="154">
        <f t="shared" si="8"/>
        <v>115943643</v>
      </c>
      <c r="F42" s="100">
        <f t="shared" si="8"/>
        <v>115943643</v>
      </c>
      <c r="G42" s="100">
        <f t="shared" si="8"/>
        <v>8159177</v>
      </c>
      <c r="H42" s="100">
        <f t="shared" si="8"/>
        <v>9232048</v>
      </c>
      <c r="I42" s="100">
        <f t="shared" si="8"/>
        <v>7159408</v>
      </c>
      <c r="J42" s="100">
        <f t="shared" si="8"/>
        <v>24550633</v>
      </c>
      <c r="K42" s="100">
        <f t="shared" si="8"/>
        <v>6527340</v>
      </c>
      <c r="L42" s="100">
        <f t="shared" si="8"/>
        <v>6507772</v>
      </c>
      <c r="M42" s="100">
        <f t="shared" si="8"/>
        <v>6822303</v>
      </c>
      <c r="N42" s="100">
        <f t="shared" si="8"/>
        <v>19857415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44408048</v>
      </c>
      <c r="X42" s="100">
        <f t="shared" si="8"/>
        <v>57971823</v>
      </c>
      <c r="Y42" s="100">
        <f t="shared" si="8"/>
        <v>-13563775</v>
      </c>
      <c r="Z42" s="137">
        <f>+IF(X42&lt;&gt;0,+(Y42/X42)*100,0)</f>
        <v>-23.397185560302287</v>
      </c>
      <c r="AA42" s="153">
        <f>SUM(AA43:AA46)</f>
        <v>115943643</v>
      </c>
    </row>
    <row r="43" spans="1:27" ht="13.5">
      <c r="A43" s="138" t="s">
        <v>89</v>
      </c>
      <c r="B43" s="136"/>
      <c r="C43" s="155">
        <v>60090974</v>
      </c>
      <c r="D43" s="155"/>
      <c r="E43" s="156">
        <v>67870661</v>
      </c>
      <c r="F43" s="60">
        <v>67870661</v>
      </c>
      <c r="G43" s="60">
        <v>6009011</v>
      </c>
      <c r="H43" s="60">
        <v>6659821</v>
      </c>
      <c r="I43" s="60">
        <v>5711982</v>
      </c>
      <c r="J43" s="60">
        <v>18380814</v>
      </c>
      <c r="K43" s="60">
        <v>4355610</v>
      </c>
      <c r="L43" s="60">
        <v>4499468</v>
      </c>
      <c r="M43" s="60">
        <v>4181585</v>
      </c>
      <c r="N43" s="60">
        <v>13036663</v>
      </c>
      <c r="O43" s="60"/>
      <c r="P43" s="60"/>
      <c r="Q43" s="60"/>
      <c r="R43" s="60"/>
      <c r="S43" s="60"/>
      <c r="T43" s="60"/>
      <c r="U43" s="60"/>
      <c r="V43" s="60"/>
      <c r="W43" s="60">
        <v>31417477</v>
      </c>
      <c r="X43" s="60">
        <v>33935331</v>
      </c>
      <c r="Y43" s="60">
        <v>-2517854</v>
      </c>
      <c r="Z43" s="140">
        <v>-7.42</v>
      </c>
      <c r="AA43" s="155">
        <v>67870661</v>
      </c>
    </row>
    <row r="44" spans="1:27" ht="13.5">
      <c r="A44" s="138" t="s">
        <v>90</v>
      </c>
      <c r="B44" s="136"/>
      <c r="C44" s="155">
        <v>22972775</v>
      </c>
      <c r="D44" s="155"/>
      <c r="E44" s="156">
        <v>25778814</v>
      </c>
      <c r="F44" s="60">
        <v>25778814</v>
      </c>
      <c r="G44" s="60">
        <v>1081684</v>
      </c>
      <c r="H44" s="60">
        <v>1492222</v>
      </c>
      <c r="I44" s="60">
        <v>537462</v>
      </c>
      <c r="J44" s="60">
        <v>3111368</v>
      </c>
      <c r="K44" s="60">
        <v>1074504</v>
      </c>
      <c r="L44" s="60">
        <v>835070</v>
      </c>
      <c r="M44" s="60">
        <v>1096560</v>
      </c>
      <c r="N44" s="60">
        <v>3006134</v>
      </c>
      <c r="O44" s="60"/>
      <c r="P44" s="60"/>
      <c r="Q44" s="60"/>
      <c r="R44" s="60"/>
      <c r="S44" s="60"/>
      <c r="T44" s="60"/>
      <c r="U44" s="60"/>
      <c r="V44" s="60"/>
      <c r="W44" s="60">
        <v>6117502</v>
      </c>
      <c r="X44" s="60">
        <v>12889407</v>
      </c>
      <c r="Y44" s="60">
        <v>-6771905</v>
      </c>
      <c r="Z44" s="140">
        <v>-52.54</v>
      </c>
      <c r="AA44" s="155">
        <v>25778814</v>
      </c>
    </row>
    <row r="45" spans="1:27" ht="13.5">
      <c r="A45" s="138" t="s">
        <v>91</v>
      </c>
      <c r="B45" s="136"/>
      <c r="C45" s="157">
        <v>7143105</v>
      </c>
      <c r="D45" s="157"/>
      <c r="E45" s="158">
        <v>10201661</v>
      </c>
      <c r="F45" s="159">
        <v>10201661</v>
      </c>
      <c r="G45" s="159">
        <v>748189</v>
      </c>
      <c r="H45" s="159">
        <v>665337</v>
      </c>
      <c r="I45" s="159">
        <v>608553</v>
      </c>
      <c r="J45" s="159">
        <v>2022079</v>
      </c>
      <c r="K45" s="159">
        <v>698762</v>
      </c>
      <c r="L45" s="159">
        <v>764308</v>
      </c>
      <c r="M45" s="159">
        <v>763374</v>
      </c>
      <c r="N45" s="159">
        <v>2226444</v>
      </c>
      <c r="O45" s="159"/>
      <c r="P45" s="159"/>
      <c r="Q45" s="159"/>
      <c r="R45" s="159"/>
      <c r="S45" s="159"/>
      <c r="T45" s="159"/>
      <c r="U45" s="159"/>
      <c r="V45" s="159"/>
      <c r="W45" s="159">
        <v>4248523</v>
      </c>
      <c r="X45" s="159">
        <v>5100831</v>
      </c>
      <c r="Y45" s="159">
        <v>-852308</v>
      </c>
      <c r="Z45" s="141">
        <v>-16.71</v>
      </c>
      <c r="AA45" s="157">
        <v>10201661</v>
      </c>
    </row>
    <row r="46" spans="1:27" ht="13.5">
      <c r="A46" s="138" t="s">
        <v>92</v>
      </c>
      <c r="B46" s="136"/>
      <c r="C46" s="155">
        <v>19541246</v>
      </c>
      <c r="D46" s="155"/>
      <c r="E46" s="156">
        <v>12092507</v>
      </c>
      <c r="F46" s="60">
        <v>12092507</v>
      </c>
      <c r="G46" s="60">
        <v>320293</v>
      </c>
      <c r="H46" s="60">
        <v>414668</v>
      </c>
      <c r="I46" s="60">
        <v>301411</v>
      </c>
      <c r="J46" s="60">
        <v>1036372</v>
      </c>
      <c r="K46" s="60">
        <v>398464</v>
      </c>
      <c r="L46" s="60">
        <v>408926</v>
      </c>
      <c r="M46" s="60">
        <v>780784</v>
      </c>
      <c r="N46" s="60">
        <v>1588174</v>
      </c>
      <c r="O46" s="60"/>
      <c r="P46" s="60"/>
      <c r="Q46" s="60"/>
      <c r="R46" s="60"/>
      <c r="S46" s="60"/>
      <c r="T46" s="60"/>
      <c r="U46" s="60"/>
      <c r="V46" s="60"/>
      <c r="W46" s="60">
        <v>2624546</v>
      </c>
      <c r="X46" s="60">
        <v>6046254</v>
      </c>
      <c r="Y46" s="60">
        <v>-3421708</v>
      </c>
      <c r="Z46" s="140">
        <v>-56.59</v>
      </c>
      <c r="AA46" s="155">
        <v>12092507</v>
      </c>
    </row>
    <row r="47" spans="1:27" ht="13.5">
      <c r="A47" s="135" t="s">
        <v>93</v>
      </c>
      <c r="B47" s="142" t="s">
        <v>94</v>
      </c>
      <c r="C47" s="153">
        <v>776113</v>
      </c>
      <c r="D47" s="153"/>
      <c r="E47" s="154">
        <v>859469</v>
      </c>
      <c r="F47" s="100">
        <v>859469</v>
      </c>
      <c r="G47" s="100">
        <v>44578</v>
      </c>
      <c r="H47" s="100">
        <v>142358</v>
      </c>
      <c r="I47" s="100">
        <v>91334</v>
      </c>
      <c r="J47" s="100">
        <v>278270</v>
      </c>
      <c r="K47" s="100">
        <v>55549</v>
      </c>
      <c r="L47" s="100">
        <v>90221</v>
      </c>
      <c r="M47" s="100">
        <v>85157</v>
      </c>
      <c r="N47" s="100">
        <v>230927</v>
      </c>
      <c r="O47" s="100"/>
      <c r="P47" s="100"/>
      <c r="Q47" s="100"/>
      <c r="R47" s="100"/>
      <c r="S47" s="100"/>
      <c r="T47" s="100"/>
      <c r="U47" s="100"/>
      <c r="V47" s="100"/>
      <c r="W47" s="100">
        <v>509197</v>
      </c>
      <c r="X47" s="100">
        <v>429735</v>
      </c>
      <c r="Y47" s="100">
        <v>79462</v>
      </c>
      <c r="Z47" s="137">
        <v>18.49</v>
      </c>
      <c r="AA47" s="153">
        <v>859469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177084160</v>
      </c>
      <c r="D48" s="168">
        <f>+D28+D32+D38+D42+D47</f>
        <v>0</v>
      </c>
      <c r="E48" s="169">
        <f t="shared" si="9"/>
        <v>202197490</v>
      </c>
      <c r="F48" s="73">
        <f t="shared" si="9"/>
        <v>202197490</v>
      </c>
      <c r="G48" s="73">
        <f t="shared" si="9"/>
        <v>13931884</v>
      </c>
      <c r="H48" s="73">
        <f t="shared" si="9"/>
        <v>16183077</v>
      </c>
      <c r="I48" s="73">
        <f t="shared" si="9"/>
        <v>12317792</v>
      </c>
      <c r="J48" s="73">
        <f t="shared" si="9"/>
        <v>42432753</v>
      </c>
      <c r="K48" s="73">
        <f t="shared" si="9"/>
        <v>12607723</v>
      </c>
      <c r="L48" s="73">
        <f t="shared" si="9"/>
        <v>13770950</v>
      </c>
      <c r="M48" s="73">
        <f t="shared" si="9"/>
        <v>13274974</v>
      </c>
      <c r="N48" s="73">
        <f t="shared" si="9"/>
        <v>39653647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82086400</v>
      </c>
      <c r="X48" s="73">
        <f t="shared" si="9"/>
        <v>101098749</v>
      </c>
      <c r="Y48" s="73">
        <f t="shared" si="9"/>
        <v>-19012349</v>
      </c>
      <c r="Z48" s="170">
        <f>+IF(X48&lt;&gt;0,+(Y48/X48)*100,0)</f>
        <v>-18.80572132499879</v>
      </c>
      <c r="AA48" s="168">
        <f>+AA28+AA32+AA38+AA42+AA47</f>
        <v>202197490</v>
      </c>
    </row>
    <row r="49" spans="1:27" ht="13.5">
      <c r="A49" s="148" t="s">
        <v>49</v>
      </c>
      <c r="B49" s="149"/>
      <c r="C49" s="171">
        <f aca="true" t="shared" si="10" ref="C49:Y49">+C25-C48</f>
        <v>-10070725</v>
      </c>
      <c r="D49" s="171">
        <f>+D25-D48</f>
        <v>0</v>
      </c>
      <c r="E49" s="172">
        <f t="shared" si="10"/>
        <v>6137711</v>
      </c>
      <c r="F49" s="173">
        <f t="shared" si="10"/>
        <v>6137711</v>
      </c>
      <c r="G49" s="173">
        <f t="shared" si="10"/>
        <v>48811850</v>
      </c>
      <c r="H49" s="173">
        <f t="shared" si="10"/>
        <v>-5723160</v>
      </c>
      <c r="I49" s="173">
        <f t="shared" si="10"/>
        <v>-2662976</v>
      </c>
      <c r="J49" s="173">
        <f t="shared" si="10"/>
        <v>40425714</v>
      </c>
      <c r="K49" s="173">
        <f t="shared" si="10"/>
        <v>858569</v>
      </c>
      <c r="L49" s="173">
        <f t="shared" si="10"/>
        <v>-4439696</v>
      </c>
      <c r="M49" s="173">
        <f t="shared" si="10"/>
        <v>8571853</v>
      </c>
      <c r="N49" s="173">
        <f t="shared" si="10"/>
        <v>4990726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45416440</v>
      </c>
      <c r="X49" s="173">
        <f>IF(F25=F48,0,X25-X48)</f>
        <v>3068854</v>
      </c>
      <c r="Y49" s="173">
        <f t="shared" si="10"/>
        <v>42347586</v>
      </c>
      <c r="Z49" s="174">
        <f>+IF(X49&lt;&gt;0,+(Y49/X49)*100,0)</f>
        <v>1379.915303888683</v>
      </c>
      <c r="AA49" s="171">
        <f>+AA25-AA48</f>
        <v>6137711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16867183</v>
      </c>
      <c r="D5" s="155">
        <v>0</v>
      </c>
      <c r="E5" s="156">
        <v>19127930</v>
      </c>
      <c r="F5" s="60">
        <v>19127930</v>
      </c>
      <c r="G5" s="60">
        <v>17961465</v>
      </c>
      <c r="H5" s="60">
        <v>-153386</v>
      </c>
      <c r="I5" s="60">
        <v>2287</v>
      </c>
      <c r="J5" s="60">
        <v>17810366</v>
      </c>
      <c r="K5" s="60">
        <v>0</v>
      </c>
      <c r="L5" s="60">
        <v>-532</v>
      </c>
      <c r="M5" s="60">
        <v>0</v>
      </c>
      <c r="N5" s="60">
        <v>-532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17809834</v>
      </c>
      <c r="X5" s="60">
        <v>9563965</v>
      </c>
      <c r="Y5" s="60">
        <v>8245869</v>
      </c>
      <c r="Z5" s="140">
        <v>86.22</v>
      </c>
      <c r="AA5" s="155">
        <v>19127930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1709400</v>
      </c>
      <c r="F6" s="60">
        <v>1709400</v>
      </c>
      <c r="G6" s="60">
        <v>129709</v>
      </c>
      <c r="H6" s="60">
        <v>129986</v>
      </c>
      <c r="I6" s="60">
        <v>131644</v>
      </c>
      <c r="J6" s="60">
        <v>391339</v>
      </c>
      <c r="K6" s="60">
        <v>157010</v>
      </c>
      <c r="L6" s="60">
        <v>154770</v>
      </c>
      <c r="M6" s="60">
        <v>154993</v>
      </c>
      <c r="N6" s="60">
        <v>466773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858112</v>
      </c>
      <c r="X6" s="60">
        <v>854700</v>
      </c>
      <c r="Y6" s="60">
        <v>3412</v>
      </c>
      <c r="Z6" s="140">
        <v>0.4</v>
      </c>
      <c r="AA6" s="155">
        <v>1709400</v>
      </c>
    </row>
    <row r="7" spans="1:27" ht="13.5">
      <c r="A7" s="183" t="s">
        <v>103</v>
      </c>
      <c r="B7" s="182"/>
      <c r="C7" s="155">
        <v>66233887</v>
      </c>
      <c r="D7" s="155">
        <v>0</v>
      </c>
      <c r="E7" s="156">
        <v>72206983</v>
      </c>
      <c r="F7" s="60">
        <v>72206983</v>
      </c>
      <c r="G7" s="60">
        <v>6408752</v>
      </c>
      <c r="H7" s="60">
        <v>6077003</v>
      </c>
      <c r="I7" s="60">
        <v>6401249</v>
      </c>
      <c r="J7" s="60">
        <v>18887004</v>
      </c>
      <c r="K7" s="60">
        <v>6129599</v>
      </c>
      <c r="L7" s="60">
        <v>5452179</v>
      </c>
      <c r="M7" s="60">
        <v>6107287</v>
      </c>
      <c r="N7" s="60">
        <v>17689065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36576069</v>
      </c>
      <c r="X7" s="60">
        <v>36103492</v>
      </c>
      <c r="Y7" s="60">
        <v>472577</v>
      </c>
      <c r="Z7" s="140">
        <v>1.31</v>
      </c>
      <c r="AA7" s="155">
        <v>72206983</v>
      </c>
    </row>
    <row r="8" spans="1:27" ht="13.5">
      <c r="A8" s="183" t="s">
        <v>104</v>
      </c>
      <c r="B8" s="182"/>
      <c r="C8" s="155">
        <v>15154754</v>
      </c>
      <c r="D8" s="155">
        <v>0</v>
      </c>
      <c r="E8" s="156">
        <v>21220119</v>
      </c>
      <c r="F8" s="60">
        <v>21220119</v>
      </c>
      <c r="G8" s="60">
        <v>1579156</v>
      </c>
      <c r="H8" s="60">
        <v>1593810</v>
      </c>
      <c r="I8" s="60">
        <v>1613263</v>
      </c>
      <c r="J8" s="60">
        <v>4786229</v>
      </c>
      <c r="K8" s="60">
        <v>1668371</v>
      </c>
      <c r="L8" s="60">
        <v>1317714</v>
      </c>
      <c r="M8" s="60">
        <v>1634904</v>
      </c>
      <c r="N8" s="60">
        <v>4620989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9407218</v>
      </c>
      <c r="X8" s="60">
        <v>10610060</v>
      </c>
      <c r="Y8" s="60">
        <v>-1202842</v>
      </c>
      <c r="Z8" s="140">
        <v>-11.34</v>
      </c>
      <c r="AA8" s="155">
        <v>21220119</v>
      </c>
    </row>
    <row r="9" spans="1:27" ht="13.5">
      <c r="A9" s="183" t="s">
        <v>105</v>
      </c>
      <c r="B9" s="182"/>
      <c r="C9" s="155">
        <v>5768463</v>
      </c>
      <c r="D9" s="155">
        <v>0</v>
      </c>
      <c r="E9" s="156">
        <v>9436656</v>
      </c>
      <c r="F9" s="60">
        <v>9436656</v>
      </c>
      <c r="G9" s="60">
        <v>4530666</v>
      </c>
      <c r="H9" s="60">
        <v>420738</v>
      </c>
      <c r="I9" s="60">
        <v>434351</v>
      </c>
      <c r="J9" s="60">
        <v>5385755</v>
      </c>
      <c r="K9" s="60">
        <v>444282</v>
      </c>
      <c r="L9" s="60">
        <v>445935</v>
      </c>
      <c r="M9" s="60">
        <v>452701</v>
      </c>
      <c r="N9" s="60">
        <v>1342918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6728673</v>
      </c>
      <c r="X9" s="60">
        <v>4718328</v>
      </c>
      <c r="Y9" s="60">
        <v>2010345</v>
      </c>
      <c r="Z9" s="140">
        <v>42.61</v>
      </c>
      <c r="AA9" s="155">
        <v>9436656</v>
      </c>
    </row>
    <row r="10" spans="1:27" ht="13.5">
      <c r="A10" s="183" t="s">
        <v>106</v>
      </c>
      <c r="B10" s="182"/>
      <c r="C10" s="155">
        <v>2889155</v>
      </c>
      <c r="D10" s="155">
        <v>0</v>
      </c>
      <c r="E10" s="156">
        <v>5221528</v>
      </c>
      <c r="F10" s="54">
        <v>5221528</v>
      </c>
      <c r="G10" s="54">
        <v>2196663</v>
      </c>
      <c r="H10" s="54">
        <v>265438</v>
      </c>
      <c r="I10" s="54">
        <v>270836</v>
      </c>
      <c r="J10" s="54">
        <v>2732937</v>
      </c>
      <c r="K10" s="54">
        <v>278276</v>
      </c>
      <c r="L10" s="54">
        <v>281986</v>
      </c>
      <c r="M10" s="54">
        <v>279623</v>
      </c>
      <c r="N10" s="54">
        <v>839885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3572822</v>
      </c>
      <c r="X10" s="54">
        <v>2610764</v>
      </c>
      <c r="Y10" s="54">
        <v>962058</v>
      </c>
      <c r="Z10" s="184">
        <v>36.85</v>
      </c>
      <c r="AA10" s="130">
        <v>5221528</v>
      </c>
    </row>
    <row r="11" spans="1:27" ht="13.5">
      <c r="A11" s="183" t="s">
        <v>107</v>
      </c>
      <c r="B11" s="185"/>
      <c r="C11" s="155">
        <v>823700</v>
      </c>
      <c r="D11" s="155">
        <v>0</v>
      </c>
      <c r="E11" s="156">
        <v>564975</v>
      </c>
      <c r="F11" s="60">
        <v>564975</v>
      </c>
      <c r="G11" s="60">
        <v>53289</v>
      </c>
      <c r="H11" s="60">
        <v>70221</v>
      </c>
      <c r="I11" s="60">
        <v>43881</v>
      </c>
      <c r="J11" s="60">
        <v>167391</v>
      </c>
      <c r="K11" s="60">
        <v>131562</v>
      </c>
      <c r="L11" s="60">
        <v>46525</v>
      </c>
      <c r="M11" s="60">
        <v>28588</v>
      </c>
      <c r="N11" s="60">
        <v>206675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374066</v>
      </c>
      <c r="X11" s="60">
        <v>282488</v>
      </c>
      <c r="Y11" s="60">
        <v>91578</v>
      </c>
      <c r="Z11" s="140">
        <v>32.42</v>
      </c>
      <c r="AA11" s="155">
        <v>564975</v>
      </c>
    </row>
    <row r="12" spans="1:27" ht="13.5">
      <c r="A12" s="183" t="s">
        <v>108</v>
      </c>
      <c r="B12" s="185"/>
      <c r="C12" s="155">
        <v>623317</v>
      </c>
      <c r="D12" s="155">
        <v>0</v>
      </c>
      <c r="E12" s="156">
        <v>854744</v>
      </c>
      <c r="F12" s="60">
        <v>854744</v>
      </c>
      <c r="G12" s="60">
        <v>155924</v>
      </c>
      <c r="H12" s="60">
        <v>44125</v>
      </c>
      <c r="I12" s="60">
        <v>37727</v>
      </c>
      <c r="J12" s="60">
        <v>237776</v>
      </c>
      <c r="K12" s="60">
        <v>71788</v>
      </c>
      <c r="L12" s="60">
        <v>47467</v>
      </c>
      <c r="M12" s="60">
        <v>35902</v>
      </c>
      <c r="N12" s="60">
        <v>155157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392933</v>
      </c>
      <c r="X12" s="60">
        <v>427372</v>
      </c>
      <c r="Y12" s="60">
        <v>-34439</v>
      </c>
      <c r="Z12" s="140">
        <v>-8.06</v>
      </c>
      <c r="AA12" s="155">
        <v>854744</v>
      </c>
    </row>
    <row r="13" spans="1:27" ht="13.5">
      <c r="A13" s="181" t="s">
        <v>109</v>
      </c>
      <c r="B13" s="185"/>
      <c r="C13" s="155">
        <v>2101264</v>
      </c>
      <c r="D13" s="155">
        <v>0</v>
      </c>
      <c r="E13" s="156">
        <v>2004558</v>
      </c>
      <c r="F13" s="60">
        <v>2004558</v>
      </c>
      <c r="G13" s="60">
        <v>207624</v>
      </c>
      <c r="H13" s="60">
        <v>227510</v>
      </c>
      <c r="I13" s="60">
        <v>151993</v>
      </c>
      <c r="J13" s="60">
        <v>587127</v>
      </c>
      <c r="K13" s="60">
        <v>276270</v>
      </c>
      <c r="L13" s="60">
        <v>204734</v>
      </c>
      <c r="M13" s="60">
        <v>821</v>
      </c>
      <c r="N13" s="60">
        <v>481825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1068952</v>
      </c>
      <c r="X13" s="60">
        <v>1002279</v>
      </c>
      <c r="Y13" s="60">
        <v>66673</v>
      </c>
      <c r="Z13" s="140">
        <v>6.65</v>
      </c>
      <c r="AA13" s="155">
        <v>2004558</v>
      </c>
    </row>
    <row r="14" spans="1:27" ht="13.5">
      <c r="A14" s="181" t="s">
        <v>110</v>
      </c>
      <c r="B14" s="185"/>
      <c r="C14" s="155">
        <v>3551530</v>
      </c>
      <c r="D14" s="155">
        <v>0</v>
      </c>
      <c r="E14" s="156">
        <v>2206169</v>
      </c>
      <c r="F14" s="60">
        <v>2206169</v>
      </c>
      <c r="G14" s="60">
        <v>136058</v>
      </c>
      <c r="H14" s="60">
        <v>167124</v>
      </c>
      <c r="I14" s="60">
        <v>164634</v>
      </c>
      <c r="J14" s="60">
        <v>467816</v>
      </c>
      <c r="K14" s="60">
        <v>216669</v>
      </c>
      <c r="L14" s="60">
        <v>170409</v>
      </c>
      <c r="M14" s="60">
        <v>171895</v>
      </c>
      <c r="N14" s="60">
        <v>558973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1026789</v>
      </c>
      <c r="X14" s="60">
        <v>1103085</v>
      </c>
      <c r="Y14" s="60">
        <v>-76296</v>
      </c>
      <c r="Z14" s="140">
        <v>-6.92</v>
      </c>
      <c r="AA14" s="155">
        <v>2206169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93997</v>
      </c>
      <c r="D16" s="155">
        <v>0</v>
      </c>
      <c r="E16" s="156">
        <v>211623</v>
      </c>
      <c r="F16" s="60">
        <v>211623</v>
      </c>
      <c r="G16" s="60">
        <v>6853</v>
      </c>
      <c r="H16" s="60">
        <v>4349</v>
      </c>
      <c r="I16" s="60">
        <v>5652</v>
      </c>
      <c r="J16" s="60">
        <v>16854</v>
      </c>
      <c r="K16" s="60">
        <v>6623</v>
      </c>
      <c r="L16" s="60">
        <v>5826</v>
      </c>
      <c r="M16" s="60">
        <v>5226</v>
      </c>
      <c r="N16" s="60">
        <v>17675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34529</v>
      </c>
      <c r="X16" s="60">
        <v>105812</v>
      </c>
      <c r="Y16" s="60">
        <v>-71283</v>
      </c>
      <c r="Z16" s="140">
        <v>-67.37</v>
      </c>
      <c r="AA16" s="155">
        <v>211623</v>
      </c>
    </row>
    <row r="17" spans="1:27" ht="13.5">
      <c r="A17" s="181" t="s">
        <v>113</v>
      </c>
      <c r="B17" s="185"/>
      <c r="C17" s="155">
        <v>1823836</v>
      </c>
      <c r="D17" s="155">
        <v>0</v>
      </c>
      <c r="E17" s="156">
        <v>2168250</v>
      </c>
      <c r="F17" s="60">
        <v>2168250</v>
      </c>
      <c r="G17" s="60">
        <v>435623</v>
      </c>
      <c r="H17" s="60">
        <v>237551</v>
      </c>
      <c r="I17" s="60">
        <v>62770</v>
      </c>
      <c r="J17" s="60">
        <v>735944</v>
      </c>
      <c r="K17" s="60">
        <v>227732</v>
      </c>
      <c r="L17" s="60">
        <v>216276</v>
      </c>
      <c r="M17" s="60">
        <v>-302513</v>
      </c>
      <c r="N17" s="60">
        <v>141495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877439</v>
      </c>
      <c r="X17" s="60">
        <v>1084125</v>
      </c>
      <c r="Y17" s="60">
        <v>-206686</v>
      </c>
      <c r="Z17" s="140">
        <v>-19.06</v>
      </c>
      <c r="AA17" s="155">
        <v>2168250</v>
      </c>
    </row>
    <row r="18" spans="1:27" ht="13.5">
      <c r="A18" s="183" t="s">
        <v>114</v>
      </c>
      <c r="B18" s="182"/>
      <c r="C18" s="155">
        <v>58359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23025</v>
      </c>
      <c r="J18" s="60">
        <v>23025</v>
      </c>
      <c r="K18" s="60">
        <v>0</v>
      </c>
      <c r="L18" s="60">
        <v>11534</v>
      </c>
      <c r="M18" s="60">
        <v>237340</v>
      </c>
      <c r="N18" s="60">
        <v>248874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271899</v>
      </c>
      <c r="X18" s="60">
        <v>0</v>
      </c>
      <c r="Y18" s="60">
        <v>271899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49469906</v>
      </c>
      <c r="D19" s="155">
        <v>0</v>
      </c>
      <c r="E19" s="156">
        <v>70123569</v>
      </c>
      <c r="F19" s="60">
        <v>70123569</v>
      </c>
      <c r="G19" s="60">
        <v>28894000</v>
      </c>
      <c r="H19" s="60">
        <v>1337267</v>
      </c>
      <c r="I19" s="60">
        <v>264141</v>
      </c>
      <c r="J19" s="60">
        <v>30495408</v>
      </c>
      <c r="K19" s="60">
        <v>3801000</v>
      </c>
      <c r="L19" s="60">
        <v>939129</v>
      </c>
      <c r="M19" s="60">
        <v>13001000</v>
      </c>
      <c r="N19" s="60">
        <v>17741129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48236537</v>
      </c>
      <c r="X19" s="60">
        <v>35061785</v>
      </c>
      <c r="Y19" s="60">
        <v>13174752</v>
      </c>
      <c r="Z19" s="140">
        <v>37.58</v>
      </c>
      <c r="AA19" s="155">
        <v>70123569</v>
      </c>
    </row>
    <row r="20" spans="1:27" ht="13.5">
      <c r="A20" s="181" t="s">
        <v>35</v>
      </c>
      <c r="B20" s="185"/>
      <c r="C20" s="155">
        <v>1554084</v>
      </c>
      <c r="D20" s="155">
        <v>0</v>
      </c>
      <c r="E20" s="156">
        <v>1091167</v>
      </c>
      <c r="F20" s="54">
        <v>1091167</v>
      </c>
      <c r="G20" s="54">
        <v>47952</v>
      </c>
      <c r="H20" s="54">
        <v>38181</v>
      </c>
      <c r="I20" s="54">
        <v>47363</v>
      </c>
      <c r="J20" s="54">
        <v>133496</v>
      </c>
      <c r="K20" s="54">
        <v>57110</v>
      </c>
      <c r="L20" s="54">
        <v>37302</v>
      </c>
      <c r="M20" s="54">
        <v>39060</v>
      </c>
      <c r="N20" s="54">
        <v>133472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266968</v>
      </c>
      <c r="X20" s="54">
        <v>545584</v>
      </c>
      <c r="Y20" s="54">
        <v>-278616</v>
      </c>
      <c r="Z20" s="184">
        <v>-51.07</v>
      </c>
      <c r="AA20" s="130">
        <v>1091167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187530</v>
      </c>
      <c r="F21" s="60">
        <v>187530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93765</v>
      </c>
      <c r="Y21" s="60">
        <v>-93765</v>
      </c>
      <c r="Z21" s="140">
        <v>-100</v>
      </c>
      <c r="AA21" s="155">
        <v>187530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167013435</v>
      </c>
      <c r="D22" s="188">
        <f>SUM(D5:D21)</f>
        <v>0</v>
      </c>
      <c r="E22" s="189">
        <f t="shared" si="0"/>
        <v>208335201</v>
      </c>
      <c r="F22" s="190">
        <f t="shared" si="0"/>
        <v>208335201</v>
      </c>
      <c r="G22" s="190">
        <f t="shared" si="0"/>
        <v>62743734</v>
      </c>
      <c r="H22" s="190">
        <f t="shared" si="0"/>
        <v>10459917</v>
      </c>
      <c r="I22" s="190">
        <f t="shared" si="0"/>
        <v>9654816</v>
      </c>
      <c r="J22" s="190">
        <f t="shared" si="0"/>
        <v>82858467</v>
      </c>
      <c r="K22" s="190">
        <f t="shared" si="0"/>
        <v>13466292</v>
      </c>
      <c r="L22" s="190">
        <f t="shared" si="0"/>
        <v>9331254</v>
      </c>
      <c r="M22" s="190">
        <f t="shared" si="0"/>
        <v>21846827</v>
      </c>
      <c r="N22" s="190">
        <f t="shared" si="0"/>
        <v>44644373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127502840</v>
      </c>
      <c r="X22" s="190">
        <f t="shared" si="0"/>
        <v>104167604</v>
      </c>
      <c r="Y22" s="190">
        <f t="shared" si="0"/>
        <v>23335236</v>
      </c>
      <c r="Z22" s="191">
        <f>+IF(X22&lt;&gt;0,+(Y22/X22)*100,0)</f>
        <v>22.40162498121777</v>
      </c>
      <c r="AA22" s="188">
        <f>SUM(AA5:AA21)</f>
        <v>208335201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53854022</v>
      </c>
      <c r="D25" s="155">
        <v>0</v>
      </c>
      <c r="E25" s="156">
        <v>63513577</v>
      </c>
      <c r="F25" s="60">
        <v>63513577</v>
      </c>
      <c r="G25" s="60">
        <v>4173260</v>
      </c>
      <c r="H25" s="60">
        <v>4347612</v>
      </c>
      <c r="I25" s="60">
        <v>3860963</v>
      </c>
      <c r="J25" s="60">
        <v>12381835</v>
      </c>
      <c r="K25" s="60">
        <v>4489711</v>
      </c>
      <c r="L25" s="60">
        <v>6257594</v>
      </c>
      <c r="M25" s="60">
        <v>5394003</v>
      </c>
      <c r="N25" s="60">
        <v>16141308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28523143</v>
      </c>
      <c r="X25" s="60">
        <v>31756789</v>
      </c>
      <c r="Y25" s="60">
        <v>-3233646</v>
      </c>
      <c r="Z25" s="140">
        <v>-10.18</v>
      </c>
      <c r="AA25" s="155">
        <v>63513577</v>
      </c>
    </row>
    <row r="26" spans="1:27" ht="13.5">
      <c r="A26" s="183" t="s">
        <v>38</v>
      </c>
      <c r="B26" s="182"/>
      <c r="C26" s="155">
        <v>2951758</v>
      </c>
      <c r="D26" s="155">
        <v>0</v>
      </c>
      <c r="E26" s="156">
        <v>3500202</v>
      </c>
      <c r="F26" s="60">
        <v>3500202</v>
      </c>
      <c r="G26" s="60">
        <v>253232</v>
      </c>
      <c r="H26" s="60">
        <v>253232</v>
      </c>
      <c r="I26" s="60">
        <v>254132</v>
      </c>
      <c r="J26" s="60">
        <v>760596</v>
      </c>
      <c r="K26" s="60">
        <v>254132</v>
      </c>
      <c r="L26" s="60">
        <v>0</v>
      </c>
      <c r="M26" s="60">
        <v>0</v>
      </c>
      <c r="N26" s="60">
        <v>254132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1014728</v>
      </c>
      <c r="X26" s="60">
        <v>1750101</v>
      </c>
      <c r="Y26" s="60">
        <v>-735373</v>
      </c>
      <c r="Z26" s="140">
        <v>-42.02</v>
      </c>
      <c r="AA26" s="155">
        <v>3500202</v>
      </c>
    </row>
    <row r="27" spans="1:27" ht="13.5">
      <c r="A27" s="183" t="s">
        <v>118</v>
      </c>
      <c r="B27" s="182"/>
      <c r="C27" s="155">
        <v>2751942</v>
      </c>
      <c r="D27" s="155">
        <v>0</v>
      </c>
      <c r="E27" s="156">
        <v>3126250</v>
      </c>
      <c r="F27" s="60">
        <v>3126250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1563125</v>
      </c>
      <c r="Y27" s="60">
        <v>-1563125</v>
      </c>
      <c r="Z27" s="140">
        <v>-100</v>
      </c>
      <c r="AA27" s="155">
        <v>3126250</v>
      </c>
    </row>
    <row r="28" spans="1:27" ht="13.5">
      <c r="A28" s="183" t="s">
        <v>39</v>
      </c>
      <c r="B28" s="182"/>
      <c r="C28" s="155">
        <v>27777924</v>
      </c>
      <c r="D28" s="155">
        <v>0</v>
      </c>
      <c r="E28" s="156">
        <v>26129808</v>
      </c>
      <c r="F28" s="60">
        <v>26129808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13064904</v>
      </c>
      <c r="Y28" s="60">
        <v>-13064904</v>
      </c>
      <c r="Z28" s="140">
        <v>-100</v>
      </c>
      <c r="AA28" s="155">
        <v>26129808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41041199</v>
      </c>
      <c r="D30" s="155">
        <v>0</v>
      </c>
      <c r="E30" s="156">
        <v>45464655</v>
      </c>
      <c r="F30" s="60">
        <v>45464655</v>
      </c>
      <c r="G30" s="60">
        <v>5085633</v>
      </c>
      <c r="H30" s="60">
        <v>5561072</v>
      </c>
      <c r="I30" s="60">
        <v>4704684</v>
      </c>
      <c r="J30" s="60">
        <v>15351389</v>
      </c>
      <c r="K30" s="60">
        <v>3132970</v>
      </c>
      <c r="L30" s="60">
        <v>3183891</v>
      </c>
      <c r="M30" s="60">
        <v>3045282</v>
      </c>
      <c r="N30" s="60">
        <v>9362143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24713532</v>
      </c>
      <c r="X30" s="60">
        <v>22732328</v>
      </c>
      <c r="Y30" s="60">
        <v>1981204</v>
      </c>
      <c r="Z30" s="140">
        <v>8.72</v>
      </c>
      <c r="AA30" s="155">
        <v>45464655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1516183</v>
      </c>
      <c r="D32" s="155">
        <v>0</v>
      </c>
      <c r="E32" s="156">
        <v>3140251</v>
      </c>
      <c r="F32" s="60">
        <v>3140251</v>
      </c>
      <c r="G32" s="60">
        <v>193501</v>
      </c>
      <c r="H32" s="60">
        <v>108216</v>
      </c>
      <c r="I32" s="60">
        <v>99123</v>
      </c>
      <c r="J32" s="60">
        <v>400840</v>
      </c>
      <c r="K32" s="60">
        <v>236936</v>
      </c>
      <c r="L32" s="60">
        <v>235512</v>
      </c>
      <c r="M32" s="60">
        <v>96843</v>
      </c>
      <c r="N32" s="60">
        <v>569291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970131</v>
      </c>
      <c r="X32" s="60">
        <v>1570126</v>
      </c>
      <c r="Y32" s="60">
        <v>-599995</v>
      </c>
      <c r="Z32" s="140">
        <v>-38.21</v>
      </c>
      <c r="AA32" s="155">
        <v>3140251</v>
      </c>
    </row>
    <row r="33" spans="1:27" ht="13.5">
      <c r="A33" s="183" t="s">
        <v>42</v>
      </c>
      <c r="B33" s="182"/>
      <c r="C33" s="155">
        <v>18000</v>
      </c>
      <c r="D33" s="155">
        <v>0</v>
      </c>
      <c r="E33" s="156">
        <v>1033000</v>
      </c>
      <c r="F33" s="60">
        <v>1033000</v>
      </c>
      <c r="G33" s="60">
        <v>1500</v>
      </c>
      <c r="H33" s="60">
        <v>1500</v>
      </c>
      <c r="I33" s="60">
        <v>1500</v>
      </c>
      <c r="J33" s="60">
        <v>4500</v>
      </c>
      <c r="K33" s="60">
        <v>1500</v>
      </c>
      <c r="L33" s="60">
        <v>0</v>
      </c>
      <c r="M33" s="60">
        <v>0</v>
      </c>
      <c r="N33" s="60">
        <v>1500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6000</v>
      </c>
      <c r="X33" s="60">
        <v>516500</v>
      </c>
      <c r="Y33" s="60">
        <v>-510500</v>
      </c>
      <c r="Z33" s="140">
        <v>-98.84</v>
      </c>
      <c r="AA33" s="155">
        <v>1033000</v>
      </c>
    </row>
    <row r="34" spans="1:27" ht="13.5">
      <c r="A34" s="183" t="s">
        <v>43</v>
      </c>
      <c r="B34" s="182"/>
      <c r="C34" s="155">
        <v>47130822</v>
      </c>
      <c r="D34" s="155">
        <v>0</v>
      </c>
      <c r="E34" s="156">
        <v>54962192</v>
      </c>
      <c r="F34" s="60">
        <v>54962192</v>
      </c>
      <c r="G34" s="60">
        <v>4224758</v>
      </c>
      <c r="H34" s="60">
        <v>5911445</v>
      </c>
      <c r="I34" s="60">
        <v>3397390</v>
      </c>
      <c r="J34" s="60">
        <v>13533593</v>
      </c>
      <c r="K34" s="60">
        <v>4492474</v>
      </c>
      <c r="L34" s="60">
        <v>4093953</v>
      </c>
      <c r="M34" s="60">
        <v>4738846</v>
      </c>
      <c r="N34" s="60">
        <v>13325273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26858866</v>
      </c>
      <c r="X34" s="60">
        <v>27481096</v>
      </c>
      <c r="Y34" s="60">
        <v>-622230</v>
      </c>
      <c r="Z34" s="140">
        <v>-2.26</v>
      </c>
      <c r="AA34" s="155">
        <v>54962192</v>
      </c>
    </row>
    <row r="35" spans="1:27" ht="13.5">
      <c r="A35" s="181" t="s">
        <v>122</v>
      </c>
      <c r="B35" s="185"/>
      <c r="C35" s="155">
        <v>42310</v>
      </c>
      <c r="D35" s="155">
        <v>0</v>
      </c>
      <c r="E35" s="156">
        <v>1327555</v>
      </c>
      <c r="F35" s="60">
        <v>1327555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663778</v>
      </c>
      <c r="Y35" s="60">
        <v>-663778</v>
      </c>
      <c r="Z35" s="140">
        <v>-100</v>
      </c>
      <c r="AA35" s="155">
        <v>1327555</v>
      </c>
    </row>
    <row r="36" spans="1:27" ht="12.75">
      <c r="A36" s="193" t="s">
        <v>44</v>
      </c>
      <c r="B36" s="187"/>
      <c r="C36" s="188">
        <f aca="true" t="shared" si="1" ref="C36:Y36">SUM(C25:C35)</f>
        <v>177084160</v>
      </c>
      <c r="D36" s="188">
        <f>SUM(D25:D35)</f>
        <v>0</v>
      </c>
      <c r="E36" s="189">
        <f t="shared" si="1"/>
        <v>202197490</v>
      </c>
      <c r="F36" s="190">
        <f t="shared" si="1"/>
        <v>202197490</v>
      </c>
      <c r="G36" s="190">
        <f t="shared" si="1"/>
        <v>13931884</v>
      </c>
      <c r="H36" s="190">
        <f t="shared" si="1"/>
        <v>16183077</v>
      </c>
      <c r="I36" s="190">
        <f t="shared" si="1"/>
        <v>12317792</v>
      </c>
      <c r="J36" s="190">
        <f t="shared" si="1"/>
        <v>42432753</v>
      </c>
      <c r="K36" s="190">
        <f t="shared" si="1"/>
        <v>12607723</v>
      </c>
      <c r="L36" s="190">
        <f t="shared" si="1"/>
        <v>13770950</v>
      </c>
      <c r="M36" s="190">
        <f t="shared" si="1"/>
        <v>13274974</v>
      </c>
      <c r="N36" s="190">
        <f t="shared" si="1"/>
        <v>39653647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82086400</v>
      </c>
      <c r="X36" s="190">
        <f t="shared" si="1"/>
        <v>101098747</v>
      </c>
      <c r="Y36" s="190">
        <f t="shared" si="1"/>
        <v>-19012347</v>
      </c>
      <c r="Z36" s="191">
        <f>+IF(X36&lt;&gt;0,+(Y36/X36)*100,0)</f>
        <v>-18.805719718761697</v>
      </c>
      <c r="AA36" s="188">
        <f>SUM(AA25:AA35)</f>
        <v>202197490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-10070725</v>
      </c>
      <c r="D38" s="199">
        <f>+D22-D36</f>
        <v>0</v>
      </c>
      <c r="E38" s="200">
        <f t="shared" si="2"/>
        <v>6137711</v>
      </c>
      <c r="F38" s="106">
        <f t="shared" si="2"/>
        <v>6137711</v>
      </c>
      <c r="G38" s="106">
        <f t="shared" si="2"/>
        <v>48811850</v>
      </c>
      <c r="H38" s="106">
        <f t="shared" si="2"/>
        <v>-5723160</v>
      </c>
      <c r="I38" s="106">
        <f t="shared" si="2"/>
        <v>-2662976</v>
      </c>
      <c r="J38" s="106">
        <f t="shared" si="2"/>
        <v>40425714</v>
      </c>
      <c r="K38" s="106">
        <f t="shared" si="2"/>
        <v>858569</v>
      </c>
      <c r="L38" s="106">
        <f t="shared" si="2"/>
        <v>-4439696</v>
      </c>
      <c r="M38" s="106">
        <f t="shared" si="2"/>
        <v>8571853</v>
      </c>
      <c r="N38" s="106">
        <f t="shared" si="2"/>
        <v>4990726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45416440</v>
      </c>
      <c r="X38" s="106">
        <f>IF(F22=F36,0,X22-X36)</f>
        <v>3068857</v>
      </c>
      <c r="Y38" s="106">
        <f t="shared" si="2"/>
        <v>42347583</v>
      </c>
      <c r="Z38" s="201">
        <f>+IF(X38&lt;&gt;0,+(Y38/X38)*100,0)</f>
        <v>1379.9138571787478</v>
      </c>
      <c r="AA38" s="199">
        <f>+AA22-AA36</f>
        <v>6137711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-10070725</v>
      </c>
      <c r="D42" s="206">
        <f>SUM(D38:D41)</f>
        <v>0</v>
      </c>
      <c r="E42" s="207">
        <f t="shared" si="3"/>
        <v>6137711</v>
      </c>
      <c r="F42" s="88">
        <f t="shared" si="3"/>
        <v>6137711</v>
      </c>
      <c r="G42" s="88">
        <f t="shared" si="3"/>
        <v>48811850</v>
      </c>
      <c r="H42" s="88">
        <f t="shared" si="3"/>
        <v>-5723160</v>
      </c>
      <c r="I42" s="88">
        <f t="shared" si="3"/>
        <v>-2662976</v>
      </c>
      <c r="J42" s="88">
        <f t="shared" si="3"/>
        <v>40425714</v>
      </c>
      <c r="K42" s="88">
        <f t="shared" si="3"/>
        <v>858569</v>
      </c>
      <c r="L42" s="88">
        <f t="shared" si="3"/>
        <v>-4439696</v>
      </c>
      <c r="M42" s="88">
        <f t="shared" si="3"/>
        <v>8571853</v>
      </c>
      <c r="N42" s="88">
        <f t="shared" si="3"/>
        <v>4990726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45416440</v>
      </c>
      <c r="X42" s="88">
        <f t="shared" si="3"/>
        <v>3068857</v>
      </c>
      <c r="Y42" s="88">
        <f t="shared" si="3"/>
        <v>42347583</v>
      </c>
      <c r="Z42" s="208">
        <f>+IF(X42&lt;&gt;0,+(Y42/X42)*100,0)</f>
        <v>1379.9138571787478</v>
      </c>
      <c r="AA42" s="206">
        <f>SUM(AA38:AA41)</f>
        <v>6137711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-10070725</v>
      </c>
      <c r="D44" s="210">
        <f>+D42-D43</f>
        <v>0</v>
      </c>
      <c r="E44" s="211">
        <f t="shared" si="4"/>
        <v>6137711</v>
      </c>
      <c r="F44" s="77">
        <f t="shared" si="4"/>
        <v>6137711</v>
      </c>
      <c r="G44" s="77">
        <f t="shared" si="4"/>
        <v>48811850</v>
      </c>
      <c r="H44" s="77">
        <f t="shared" si="4"/>
        <v>-5723160</v>
      </c>
      <c r="I44" s="77">
        <f t="shared" si="4"/>
        <v>-2662976</v>
      </c>
      <c r="J44" s="77">
        <f t="shared" si="4"/>
        <v>40425714</v>
      </c>
      <c r="K44" s="77">
        <f t="shared" si="4"/>
        <v>858569</v>
      </c>
      <c r="L44" s="77">
        <f t="shared" si="4"/>
        <v>-4439696</v>
      </c>
      <c r="M44" s="77">
        <f t="shared" si="4"/>
        <v>8571853</v>
      </c>
      <c r="N44" s="77">
        <f t="shared" si="4"/>
        <v>4990726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45416440</v>
      </c>
      <c r="X44" s="77">
        <f t="shared" si="4"/>
        <v>3068857</v>
      </c>
      <c r="Y44" s="77">
        <f t="shared" si="4"/>
        <v>42347583</v>
      </c>
      <c r="Z44" s="212">
        <f>+IF(X44&lt;&gt;0,+(Y44/X44)*100,0)</f>
        <v>1379.9138571787478</v>
      </c>
      <c r="AA44" s="210">
        <f>+AA42-AA43</f>
        <v>6137711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-10070725</v>
      </c>
      <c r="D46" s="206">
        <f>SUM(D44:D45)</f>
        <v>0</v>
      </c>
      <c r="E46" s="207">
        <f t="shared" si="5"/>
        <v>6137711</v>
      </c>
      <c r="F46" s="88">
        <f t="shared" si="5"/>
        <v>6137711</v>
      </c>
      <c r="G46" s="88">
        <f t="shared" si="5"/>
        <v>48811850</v>
      </c>
      <c r="H46" s="88">
        <f t="shared" si="5"/>
        <v>-5723160</v>
      </c>
      <c r="I46" s="88">
        <f t="shared" si="5"/>
        <v>-2662976</v>
      </c>
      <c r="J46" s="88">
        <f t="shared" si="5"/>
        <v>40425714</v>
      </c>
      <c r="K46" s="88">
        <f t="shared" si="5"/>
        <v>858569</v>
      </c>
      <c r="L46" s="88">
        <f t="shared" si="5"/>
        <v>-4439696</v>
      </c>
      <c r="M46" s="88">
        <f t="shared" si="5"/>
        <v>8571853</v>
      </c>
      <c r="N46" s="88">
        <f t="shared" si="5"/>
        <v>4990726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45416440</v>
      </c>
      <c r="X46" s="88">
        <f t="shared" si="5"/>
        <v>3068857</v>
      </c>
      <c r="Y46" s="88">
        <f t="shared" si="5"/>
        <v>42347583</v>
      </c>
      <c r="Z46" s="208">
        <f>+IF(X46&lt;&gt;0,+(Y46/X46)*100,0)</f>
        <v>1379.9138571787478</v>
      </c>
      <c r="AA46" s="206">
        <f>SUM(AA44:AA45)</f>
        <v>6137711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-10070725</v>
      </c>
      <c r="D48" s="217">
        <f>SUM(D46:D47)</f>
        <v>0</v>
      </c>
      <c r="E48" s="218">
        <f t="shared" si="6"/>
        <v>6137711</v>
      </c>
      <c r="F48" s="219">
        <f t="shared" si="6"/>
        <v>6137711</v>
      </c>
      <c r="G48" s="219">
        <f t="shared" si="6"/>
        <v>48811850</v>
      </c>
      <c r="H48" s="220">
        <f t="shared" si="6"/>
        <v>-5723160</v>
      </c>
      <c r="I48" s="220">
        <f t="shared" si="6"/>
        <v>-2662976</v>
      </c>
      <c r="J48" s="220">
        <f t="shared" si="6"/>
        <v>40425714</v>
      </c>
      <c r="K48" s="220">
        <f t="shared" si="6"/>
        <v>858569</v>
      </c>
      <c r="L48" s="220">
        <f t="shared" si="6"/>
        <v>-4439696</v>
      </c>
      <c r="M48" s="219">
        <f t="shared" si="6"/>
        <v>8571853</v>
      </c>
      <c r="N48" s="219">
        <f t="shared" si="6"/>
        <v>4990726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45416440</v>
      </c>
      <c r="X48" s="220">
        <f t="shared" si="6"/>
        <v>3068857</v>
      </c>
      <c r="Y48" s="220">
        <f t="shared" si="6"/>
        <v>42347583</v>
      </c>
      <c r="Z48" s="221">
        <f>+IF(X48&lt;&gt;0,+(Y48/X48)*100,0)</f>
        <v>1379.9138571787478</v>
      </c>
      <c r="AA48" s="222">
        <f>SUM(AA46:AA47)</f>
        <v>6137711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825352</v>
      </c>
      <c r="D5" s="153">
        <f>SUM(D6:D8)</f>
        <v>0</v>
      </c>
      <c r="E5" s="154">
        <f t="shared" si="0"/>
        <v>340000</v>
      </c>
      <c r="F5" s="100">
        <f t="shared" si="0"/>
        <v>340000</v>
      </c>
      <c r="G5" s="100">
        <f t="shared" si="0"/>
        <v>0</v>
      </c>
      <c r="H5" s="100">
        <f t="shared" si="0"/>
        <v>982</v>
      </c>
      <c r="I5" s="100">
        <f t="shared" si="0"/>
        <v>0</v>
      </c>
      <c r="J5" s="100">
        <f t="shared" si="0"/>
        <v>982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982</v>
      </c>
      <c r="X5" s="100">
        <f t="shared" si="0"/>
        <v>170000</v>
      </c>
      <c r="Y5" s="100">
        <f t="shared" si="0"/>
        <v>-169018</v>
      </c>
      <c r="Z5" s="137">
        <f>+IF(X5&lt;&gt;0,+(Y5/X5)*100,0)</f>
        <v>-99.42235294117647</v>
      </c>
      <c r="AA5" s="153">
        <f>SUM(AA6:AA8)</f>
        <v>340000</v>
      </c>
    </row>
    <row r="6" spans="1:27" ht="13.5">
      <c r="A6" s="138" t="s">
        <v>75</v>
      </c>
      <c r="B6" s="136"/>
      <c r="C6" s="155">
        <v>23412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44899</v>
      </c>
      <c r="D7" s="157"/>
      <c r="E7" s="158">
        <v>40000</v>
      </c>
      <c r="F7" s="159">
        <v>40000</v>
      </c>
      <c r="G7" s="159"/>
      <c r="H7" s="159">
        <v>982</v>
      </c>
      <c r="I7" s="159"/>
      <c r="J7" s="159">
        <v>982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982</v>
      </c>
      <c r="X7" s="159">
        <v>20000</v>
      </c>
      <c r="Y7" s="159">
        <v>-19018</v>
      </c>
      <c r="Z7" s="141">
        <v>-95.09</v>
      </c>
      <c r="AA7" s="225">
        <v>40000</v>
      </c>
    </row>
    <row r="8" spans="1:27" ht="13.5">
      <c r="A8" s="138" t="s">
        <v>77</v>
      </c>
      <c r="B8" s="136"/>
      <c r="C8" s="155">
        <v>757041</v>
      </c>
      <c r="D8" s="155"/>
      <c r="E8" s="156">
        <v>300000</v>
      </c>
      <c r="F8" s="60">
        <v>300000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150000</v>
      </c>
      <c r="Y8" s="60">
        <v>-150000</v>
      </c>
      <c r="Z8" s="140">
        <v>-100</v>
      </c>
      <c r="AA8" s="62">
        <v>300000</v>
      </c>
    </row>
    <row r="9" spans="1:27" ht="13.5">
      <c r="A9" s="135" t="s">
        <v>78</v>
      </c>
      <c r="B9" s="136"/>
      <c r="C9" s="153">
        <f aca="true" t="shared" si="1" ref="C9:Y9">SUM(C10:C14)</f>
        <v>5320535</v>
      </c>
      <c r="D9" s="153">
        <f>SUM(D10:D14)</f>
        <v>0</v>
      </c>
      <c r="E9" s="154">
        <f t="shared" si="1"/>
        <v>1700000</v>
      </c>
      <c r="F9" s="100">
        <f t="shared" si="1"/>
        <v>1700000</v>
      </c>
      <c r="G9" s="100">
        <f t="shared" si="1"/>
        <v>23625</v>
      </c>
      <c r="H9" s="100">
        <f t="shared" si="1"/>
        <v>21000</v>
      </c>
      <c r="I9" s="100">
        <f t="shared" si="1"/>
        <v>9777</v>
      </c>
      <c r="J9" s="100">
        <f t="shared" si="1"/>
        <v>54402</v>
      </c>
      <c r="K9" s="100">
        <f t="shared" si="1"/>
        <v>16076</v>
      </c>
      <c r="L9" s="100">
        <f t="shared" si="1"/>
        <v>9074</v>
      </c>
      <c r="M9" s="100">
        <f t="shared" si="1"/>
        <v>183814</v>
      </c>
      <c r="N9" s="100">
        <f t="shared" si="1"/>
        <v>208964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263366</v>
      </c>
      <c r="X9" s="100">
        <f t="shared" si="1"/>
        <v>850000</v>
      </c>
      <c r="Y9" s="100">
        <f t="shared" si="1"/>
        <v>-586634</v>
      </c>
      <c r="Z9" s="137">
        <f>+IF(X9&lt;&gt;0,+(Y9/X9)*100,0)</f>
        <v>-69.01576470588236</v>
      </c>
      <c r="AA9" s="102">
        <f>SUM(AA10:AA14)</f>
        <v>1700000</v>
      </c>
    </row>
    <row r="10" spans="1:27" ht="13.5">
      <c r="A10" s="138" t="s">
        <v>79</v>
      </c>
      <c r="B10" s="136"/>
      <c r="C10" s="155">
        <v>153967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5166568</v>
      </c>
      <c r="D11" s="155"/>
      <c r="E11" s="156">
        <v>1700000</v>
      </c>
      <c r="F11" s="60">
        <v>1700000</v>
      </c>
      <c r="G11" s="60">
        <v>23625</v>
      </c>
      <c r="H11" s="60">
        <v>21000</v>
      </c>
      <c r="I11" s="60">
        <v>9777</v>
      </c>
      <c r="J11" s="60">
        <v>54402</v>
      </c>
      <c r="K11" s="60">
        <v>16076</v>
      </c>
      <c r="L11" s="60">
        <v>9074</v>
      </c>
      <c r="M11" s="60">
        <v>183814</v>
      </c>
      <c r="N11" s="60">
        <v>208964</v>
      </c>
      <c r="O11" s="60"/>
      <c r="P11" s="60"/>
      <c r="Q11" s="60"/>
      <c r="R11" s="60"/>
      <c r="S11" s="60"/>
      <c r="T11" s="60"/>
      <c r="U11" s="60"/>
      <c r="V11" s="60"/>
      <c r="W11" s="60">
        <v>263366</v>
      </c>
      <c r="X11" s="60">
        <v>850000</v>
      </c>
      <c r="Y11" s="60">
        <v>-586634</v>
      </c>
      <c r="Z11" s="140">
        <v>-69.02</v>
      </c>
      <c r="AA11" s="62">
        <v>1700000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4738026</v>
      </c>
      <c r="D15" s="153">
        <f>SUM(D16:D18)</f>
        <v>0</v>
      </c>
      <c r="E15" s="154">
        <f t="shared" si="2"/>
        <v>7100000</v>
      </c>
      <c r="F15" s="100">
        <f t="shared" si="2"/>
        <v>7100000</v>
      </c>
      <c r="G15" s="100">
        <f t="shared" si="2"/>
        <v>43521</v>
      </c>
      <c r="H15" s="100">
        <f t="shared" si="2"/>
        <v>44127</v>
      </c>
      <c r="I15" s="100">
        <f t="shared" si="2"/>
        <v>495003</v>
      </c>
      <c r="J15" s="100">
        <f t="shared" si="2"/>
        <v>582651</v>
      </c>
      <c r="K15" s="100">
        <f t="shared" si="2"/>
        <v>358869</v>
      </c>
      <c r="L15" s="100">
        <f t="shared" si="2"/>
        <v>1132181</v>
      </c>
      <c r="M15" s="100">
        <f t="shared" si="2"/>
        <v>1186009</v>
      </c>
      <c r="N15" s="100">
        <f t="shared" si="2"/>
        <v>2677059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3259710</v>
      </c>
      <c r="X15" s="100">
        <f t="shared" si="2"/>
        <v>3550000</v>
      </c>
      <c r="Y15" s="100">
        <f t="shared" si="2"/>
        <v>-290290</v>
      </c>
      <c r="Z15" s="137">
        <f>+IF(X15&lt;&gt;0,+(Y15/X15)*100,0)</f>
        <v>-8.177183098591549</v>
      </c>
      <c r="AA15" s="102">
        <f>SUM(AA16:AA18)</f>
        <v>7100000</v>
      </c>
    </row>
    <row r="16" spans="1:27" ht="13.5">
      <c r="A16" s="138" t="s">
        <v>85</v>
      </c>
      <c r="B16" s="136"/>
      <c r="C16" s="155"/>
      <c r="D16" s="155"/>
      <c r="E16" s="156">
        <v>6000000</v>
      </c>
      <c r="F16" s="60">
        <v>6000000</v>
      </c>
      <c r="G16" s="60"/>
      <c r="H16" s="60"/>
      <c r="I16" s="60">
        <v>463908</v>
      </c>
      <c r="J16" s="60">
        <v>463908</v>
      </c>
      <c r="K16" s="60">
        <v>352244</v>
      </c>
      <c r="L16" s="60">
        <v>1128754</v>
      </c>
      <c r="M16" s="60">
        <v>1182419</v>
      </c>
      <c r="N16" s="60">
        <v>2663417</v>
      </c>
      <c r="O16" s="60"/>
      <c r="P16" s="60"/>
      <c r="Q16" s="60"/>
      <c r="R16" s="60"/>
      <c r="S16" s="60"/>
      <c r="T16" s="60"/>
      <c r="U16" s="60"/>
      <c r="V16" s="60"/>
      <c r="W16" s="60">
        <v>3127325</v>
      </c>
      <c r="X16" s="60">
        <v>3000000</v>
      </c>
      <c r="Y16" s="60">
        <v>127325</v>
      </c>
      <c r="Z16" s="140">
        <v>4.24</v>
      </c>
      <c r="AA16" s="62">
        <v>6000000</v>
      </c>
    </row>
    <row r="17" spans="1:27" ht="13.5">
      <c r="A17" s="138" t="s">
        <v>86</v>
      </c>
      <c r="B17" s="136"/>
      <c r="C17" s="155">
        <v>4738026</v>
      </c>
      <c r="D17" s="155"/>
      <c r="E17" s="156">
        <v>1100000</v>
      </c>
      <c r="F17" s="60">
        <v>1100000</v>
      </c>
      <c r="G17" s="60">
        <v>43521</v>
      </c>
      <c r="H17" s="60">
        <v>44127</v>
      </c>
      <c r="I17" s="60">
        <v>31095</v>
      </c>
      <c r="J17" s="60">
        <v>118743</v>
      </c>
      <c r="K17" s="60">
        <v>6625</v>
      </c>
      <c r="L17" s="60">
        <v>3427</v>
      </c>
      <c r="M17" s="60">
        <v>3590</v>
      </c>
      <c r="N17" s="60">
        <v>13642</v>
      </c>
      <c r="O17" s="60"/>
      <c r="P17" s="60"/>
      <c r="Q17" s="60"/>
      <c r="R17" s="60"/>
      <c r="S17" s="60"/>
      <c r="T17" s="60"/>
      <c r="U17" s="60"/>
      <c r="V17" s="60"/>
      <c r="W17" s="60">
        <v>132385</v>
      </c>
      <c r="X17" s="60">
        <v>550000</v>
      </c>
      <c r="Y17" s="60">
        <v>-417615</v>
      </c>
      <c r="Z17" s="140">
        <v>-75.93</v>
      </c>
      <c r="AA17" s="62">
        <v>1100000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7772107</v>
      </c>
      <c r="D19" s="153">
        <f>SUM(D20:D23)</f>
        <v>0</v>
      </c>
      <c r="E19" s="154">
        <f t="shared" si="3"/>
        <v>38660255</v>
      </c>
      <c r="F19" s="100">
        <f t="shared" si="3"/>
        <v>38660255</v>
      </c>
      <c r="G19" s="100">
        <f t="shared" si="3"/>
        <v>223189</v>
      </c>
      <c r="H19" s="100">
        <f t="shared" si="3"/>
        <v>1434645</v>
      </c>
      <c r="I19" s="100">
        <f t="shared" si="3"/>
        <v>1224644</v>
      </c>
      <c r="J19" s="100">
        <f t="shared" si="3"/>
        <v>2882478</v>
      </c>
      <c r="K19" s="100">
        <f t="shared" si="3"/>
        <v>1652464</v>
      </c>
      <c r="L19" s="100">
        <f t="shared" si="3"/>
        <v>2128554</v>
      </c>
      <c r="M19" s="100">
        <f t="shared" si="3"/>
        <v>103805</v>
      </c>
      <c r="N19" s="100">
        <f t="shared" si="3"/>
        <v>3884823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6767301</v>
      </c>
      <c r="X19" s="100">
        <f t="shared" si="3"/>
        <v>19330128</v>
      </c>
      <c r="Y19" s="100">
        <f t="shared" si="3"/>
        <v>-12562827</v>
      </c>
      <c r="Z19" s="137">
        <f>+IF(X19&lt;&gt;0,+(Y19/X19)*100,0)</f>
        <v>-64.99091470061657</v>
      </c>
      <c r="AA19" s="102">
        <f>SUM(AA20:AA23)</f>
        <v>38660255</v>
      </c>
    </row>
    <row r="20" spans="1:27" ht="13.5">
      <c r="A20" s="138" t="s">
        <v>89</v>
      </c>
      <c r="B20" s="136"/>
      <c r="C20" s="155">
        <v>2217554</v>
      </c>
      <c r="D20" s="155"/>
      <c r="E20" s="156">
        <v>800205</v>
      </c>
      <c r="F20" s="60">
        <v>800205</v>
      </c>
      <c r="G20" s="60">
        <v>223189</v>
      </c>
      <c r="H20" s="60">
        <v>135372</v>
      </c>
      <c r="I20" s="60">
        <v>860663</v>
      </c>
      <c r="J20" s="60">
        <v>1219224</v>
      </c>
      <c r="K20" s="60">
        <v>950902</v>
      </c>
      <c r="L20" s="60"/>
      <c r="M20" s="60">
        <v>33018</v>
      </c>
      <c r="N20" s="60">
        <v>983920</v>
      </c>
      <c r="O20" s="60"/>
      <c r="P20" s="60"/>
      <c r="Q20" s="60"/>
      <c r="R20" s="60"/>
      <c r="S20" s="60"/>
      <c r="T20" s="60"/>
      <c r="U20" s="60"/>
      <c r="V20" s="60"/>
      <c r="W20" s="60">
        <v>2203144</v>
      </c>
      <c r="X20" s="60">
        <v>400103</v>
      </c>
      <c r="Y20" s="60">
        <v>1803041</v>
      </c>
      <c r="Z20" s="140">
        <v>450.64</v>
      </c>
      <c r="AA20" s="62">
        <v>800205</v>
      </c>
    </row>
    <row r="21" spans="1:27" ht="13.5">
      <c r="A21" s="138" t="s">
        <v>90</v>
      </c>
      <c r="B21" s="136"/>
      <c r="C21" s="155">
        <v>57445</v>
      </c>
      <c r="D21" s="155"/>
      <c r="E21" s="156">
        <v>17550000</v>
      </c>
      <c r="F21" s="60">
        <v>17550000</v>
      </c>
      <c r="G21" s="60"/>
      <c r="H21" s="60">
        <v>1070724</v>
      </c>
      <c r="I21" s="60">
        <v>363981</v>
      </c>
      <c r="J21" s="60">
        <v>1434705</v>
      </c>
      <c r="K21" s="60">
        <v>573774</v>
      </c>
      <c r="L21" s="60">
        <v>1156851</v>
      </c>
      <c r="M21" s="60">
        <v>70787</v>
      </c>
      <c r="N21" s="60">
        <v>1801412</v>
      </c>
      <c r="O21" s="60"/>
      <c r="P21" s="60"/>
      <c r="Q21" s="60"/>
      <c r="R21" s="60"/>
      <c r="S21" s="60"/>
      <c r="T21" s="60"/>
      <c r="U21" s="60"/>
      <c r="V21" s="60"/>
      <c r="W21" s="60">
        <v>3236117</v>
      </c>
      <c r="X21" s="60">
        <v>8775000</v>
      </c>
      <c r="Y21" s="60">
        <v>-5538883</v>
      </c>
      <c r="Z21" s="140">
        <v>-63.12</v>
      </c>
      <c r="AA21" s="62">
        <v>17550000</v>
      </c>
    </row>
    <row r="22" spans="1:27" ht="13.5">
      <c r="A22" s="138" t="s">
        <v>91</v>
      </c>
      <c r="B22" s="136"/>
      <c r="C22" s="157">
        <v>287578</v>
      </c>
      <c r="D22" s="157"/>
      <c r="E22" s="158">
        <v>10207050</v>
      </c>
      <c r="F22" s="159">
        <v>10207050</v>
      </c>
      <c r="G22" s="159"/>
      <c r="H22" s="159"/>
      <c r="I22" s="159"/>
      <c r="J22" s="159"/>
      <c r="K22" s="159">
        <v>93270</v>
      </c>
      <c r="L22" s="159"/>
      <c r="M22" s="159"/>
      <c r="N22" s="159">
        <v>93270</v>
      </c>
      <c r="O22" s="159"/>
      <c r="P22" s="159"/>
      <c r="Q22" s="159"/>
      <c r="R22" s="159"/>
      <c r="S22" s="159"/>
      <c r="T22" s="159"/>
      <c r="U22" s="159"/>
      <c r="V22" s="159"/>
      <c r="W22" s="159">
        <v>93270</v>
      </c>
      <c r="X22" s="159">
        <v>5103525</v>
      </c>
      <c r="Y22" s="159">
        <v>-5010255</v>
      </c>
      <c r="Z22" s="141">
        <v>-98.17</v>
      </c>
      <c r="AA22" s="225">
        <v>10207050</v>
      </c>
    </row>
    <row r="23" spans="1:27" ht="13.5">
      <c r="A23" s="138" t="s">
        <v>92</v>
      </c>
      <c r="B23" s="136"/>
      <c r="C23" s="155">
        <v>5209530</v>
      </c>
      <c r="D23" s="155"/>
      <c r="E23" s="156">
        <v>10103000</v>
      </c>
      <c r="F23" s="60">
        <v>10103000</v>
      </c>
      <c r="G23" s="60"/>
      <c r="H23" s="60">
        <v>228549</v>
      </c>
      <c r="I23" s="60"/>
      <c r="J23" s="60">
        <v>228549</v>
      </c>
      <c r="K23" s="60">
        <v>34518</v>
      </c>
      <c r="L23" s="60">
        <v>971703</v>
      </c>
      <c r="M23" s="60"/>
      <c r="N23" s="60">
        <v>1006221</v>
      </c>
      <c r="O23" s="60"/>
      <c r="P23" s="60"/>
      <c r="Q23" s="60"/>
      <c r="R23" s="60"/>
      <c r="S23" s="60"/>
      <c r="T23" s="60"/>
      <c r="U23" s="60"/>
      <c r="V23" s="60"/>
      <c r="W23" s="60">
        <v>1234770</v>
      </c>
      <c r="X23" s="60">
        <v>5051500</v>
      </c>
      <c r="Y23" s="60">
        <v>-3816730</v>
      </c>
      <c r="Z23" s="140">
        <v>-75.56</v>
      </c>
      <c r="AA23" s="62">
        <v>10103000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18656020</v>
      </c>
      <c r="D25" s="217">
        <f>+D5+D9+D15+D19+D24</f>
        <v>0</v>
      </c>
      <c r="E25" s="230">
        <f t="shared" si="4"/>
        <v>47800255</v>
      </c>
      <c r="F25" s="219">
        <f t="shared" si="4"/>
        <v>47800255</v>
      </c>
      <c r="G25" s="219">
        <f t="shared" si="4"/>
        <v>290335</v>
      </c>
      <c r="H25" s="219">
        <f t="shared" si="4"/>
        <v>1500754</v>
      </c>
      <c r="I25" s="219">
        <f t="shared" si="4"/>
        <v>1729424</v>
      </c>
      <c r="J25" s="219">
        <f t="shared" si="4"/>
        <v>3520513</v>
      </c>
      <c r="K25" s="219">
        <f t="shared" si="4"/>
        <v>2027409</v>
      </c>
      <c r="L25" s="219">
        <f t="shared" si="4"/>
        <v>3269809</v>
      </c>
      <c r="M25" s="219">
        <f t="shared" si="4"/>
        <v>1473628</v>
      </c>
      <c r="N25" s="219">
        <f t="shared" si="4"/>
        <v>6770846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10291359</v>
      </c>
      <c r="X25" s="219">
        <f t="shared" si="4"/>
        <v>23900128</v>
      </c>
      <c r="Y25" s="219">
        <f t="shared" si="4"/>
        <v>-13608769</v>
      </c>
      <c r="Z25" s="231">
        <f>+IF(X25&lt;&gt;0,+(Y25/X25)*100,0)</f>
        <v>-56.94015111550868</v>
      </c>
      <c r="AA25" s="232">
        <f>+AA5+AA9+AA15+AA19+AA24</f>
        <v>47800255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8445591</v>
      </c>
      <c r="D28" s="155"/>
      <c r="E28" s="156">
        <v>41095050</v>
      </c>
      <c r="F28" s="60">
        <v>41095050</v>
      </c>
      <c r="G28" s="60">
        <v>43521</v>
      </c>
      <c r="H28" s="60">
        <v>1344382</v>
      </c>
      <c r="I28" s="60">
        <v>395076</v>
      </c>
      <c r="J28" s="60">
        <v>1782979</v>
      </c>
      <c r="K28" s="60">
        <v>689745</v>
      </c>
      <c r="L28" s="60">
        <v>2131981</v>
      </c>
      <c r="M28" s="60">
        <v>74377</v>
      </c>
      <c r="N28" s="60">
        <v>2896103</v>
      </c>
      <c r="O28" s="60"/>
      <c r="P28" s="60"/>
      <c r="Q28" s="60"/>
      <c r="R28" s="60"/>
      <c r="S28" s="60"/>
      <c r="T28" s="60"/>
      <c r="U28" s="60"/>
      <c r="V28" s="60"/>
      <c r="W28" s="60">
        <v>4679082</v>
      </c>
      <c r="X28" s="60">
        <v>20547525</v>
      </c>
      <c r="Y28" s="60">
        <v>-15868443</v>
      </c>
      <c r="Z28" s="140">
        <v>-77.23</v>
      </c>
      <c r="AA28" s="155">
        <v>41095050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8445591</v>
      </c>
      <c r="D32" s="210">
        <f>SUM(D28:D31)</f>
        <v>0</v>
      </c>
      <c r="E32" s="211">
        <f t="shared" si="5"/>
        <v>41095050</v>
      </c>
      <c r="F32" s="77">
        <f t="shared" si="5"/>
        <v>41095050</v>
      </c>
      <c r="G32" s="77">
        <f t="shared" si="5"/>
        <v>43521</v>
      </c>
      <c r="H32" s="77">
        <f t="shared" si="5"/>
        <v>1344382</v>
      </c>
      <c r="I32" s="77">
        <f t="shared" si="5"/>
        <v>395076</v>
      </c>
      <c r="J32" s="77">
        <f t="shared" si="5"/>
        <v>1782979</v>
      </c>
      <c r="K32" s="77">
        <f t="shared" si="5"/>
        <v>689745</v>
      </c>
      <c r="L32" s="77">
        <f t="shared" si="5"/>
        <v>2131981</v>
      </c>
      <c r="M32" s="77">
        <f t="shared" si="5"/>
        <v>74377</v>
      </c>
      <c r="N32" s="77">
        <f t="shared" si="5"/>
        <v>2896103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4679082</v>
      </c>
      <c r="X32" s="77">
        <f t="shared" si="5"/>
        <v>20547525</v>
      </c>
      <c r="Y32" s="77">
        <f t="shared" si="5"/>
        <v>-15868443</v>
      </c>
      <c r="Z32" s="212">
        <f>+IF(X32&lt;&gt;0,+(Y32/X32)*100,0)</f>
        <v>-77.22800191263912</v>
      </c>
      <c r="AA32" s="79">
        <f>SUM(AA28:AA31)</f>
        <v>41095050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10210429</v>
      </c>
      <c r="D35" s="155"/>
      <c r="E35" s="156">
        <v>6705205</v>
      </c>
      <c r="F35" s="60">
        <v>6705205</v>
      </c>
      <c r="G35" s="60">
        <v>246814</v>
      </c>
      <c r="H35" s="60">
        <v>156372</v>
      </c>
      <c r="I35" s="60">
        <v>1334348</v>
      </c>
      <c r="J35" s="60">
        <v>1737534</v>
      </c>
      <c r="K35" s="60">
        <v>1337664</v>
      </c>
      <c r="L35" s="60">
        <v>1137828</v>
      </c>
      <c r="M35" s="60">
        <v>1399251</v>
      </c>
      <c r="N35" s="60">
        <v>3874743</v>
      </c>
      <c r="O35" s="60"/>
      <c r="P35" s="60"/>
      <c r="Q35" s="60"/>
      <c r="R35" s="60"/>
      <c r="S35" s="60"/>
      <c r="T35" s="60"/>
      <c r="U35" s="60"/>
      <c r="V35" s="60"/>
      <c r="W35" s="60">
        <v>5612277</v>
      </c>
      <c r="X35" s="60">
        <v>3352603</v>
      </c>
      <c r="Y35" s="60">
        <v>2259674</v>
      </c>
      <c r="Z35" s="140">
        <v>67.4</v>
      </c>
      <c r="AA35" s="62">
        <v>6705205</v>
      </c>
    </row>
    <row r="36" spans="1:27" ht="13.5">
      <c r="A36" s="238" t="s">
        <v>139</v>
      </c>
      <c r="B36" s="149"/>
      <c r="C36" s="222">
        <f aca="true" t="shared" si="6" ref="C36:Y36">SUM(C32:C35)</f>
        <v>18656020</v>
      </c>
      <c r="D36" s="222">
        <f>SUM(D32:D35)</f>
        <v>0</v>
      </c>
      <c r="E36" s="218">
        <f t="shared" si="6"/>
        <v>47800255</v>
      </c>
      <c r="F36" s="220">
        <f t="shared" si="6"/>
        <v>47800255</v>
      </c>
      <c r="G36" s="220">
        <f t="shared" si="6"/>
        <v>290335</v>
      </c>
      <c r="H36" s="220">
        <f t="shared" si="6"/>
        <v>1500754</v>
      </c>
      <c r="I36" s="220">
        <f t="shared" si="6"/>
        <v>1729424</v>
      </c>
      <c r="J36" s="220">
        <f t="shared" si="6"/>
        <v>3520513</v>
      </c>
      <c r="K36" s="220">
        <f t="shared" si="6"/>
        <v>2027409</v>
      </c>
      <c r="L36" s="220">
        <f t="shared" si="6"/>
        <v>3269809</v>
      </c>
      <c r="M36" s="220">
        <f t="shared" si="6"/>
        <v>1473628</v>
      </c>
      <c r="N36" s="220">
        <f t="shared" si="6"/>
        <v>6770846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10291359</v>
      </c>
      <c r="X36" s="220">
        <f t="shared" si="6"/>
        <v>23900128</v>
      </c>
      <c r="Y36" s="220">
        <f t="shared" si="6"/>
        <v>-13608769</v>
      </c>
      <c r="Z36" s="221">
        <f>+IF(X36&lt;&gt;0,+(Y36/X36)*100,0)</f>
        <v>-56.94015111550868</v>
      </c>
      <c r="AA36" s="239">
        <f>SUM(AA32:AA35)</f>
        <v>47800255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6900758</v>
      </c>
      <c r="D6" s="155"/>
      <c r="E6" s="59">
        <v>4847880</v>
      </c>
      <c r="F6" s="60">
        <v>4847880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2423940</v>
      </c>
      <c r="Y6" s="60">
        <v>-2423940</v>
      </c>
      <c r="Z6" s="140">
        <v>-100</v>
      </c>
      <c r="AA6" s="62">
        <v>4847880</v>
      </c>
    </row>
    <row r="7" spans="1:27" ht="13.5">
      <c r="A7" s="249" t="s">
        <v>144</v>
      </c>
      <c r="B7" s="182"/>
      <c r="C7" s="155">
        <v>32481144</v>
      </c>
      <c r="D7" s="155"/>
      <c r="E7" s="59">
        <v>54652435</v>
      </c>
      <c r="F7" s="60">
        <v>54652435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27326218</v>
      </c>
      <c r="Y7" s="60">
        <v>-27326218</v>
      </c>
      <c r="Z7" s="140">
        <v>-100</v>
      </c>
      <c r="AA7" s="62">
        <v>54652435</v>
      </c>
    </row>
    <row r="8" spans="1:27" ht="13.5">
      <c r="A8" s="249" t="s">
        <v>145</v>
      </c>
      <c r="B8" s="182"/>
      <c r="C8" s="155">
        <v>14544560</v>
      </c>
      <c r="D8" s="155"/>
      <c r="E8" s="59">
        <v>12201748</v>
      </c>
      <c r="F8" s="60">
        <v>12201748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6100874</v>
      </c>
      <c r="Y8" s="60">
        <v>-6100874</v>
      </c>
      <c r="Z8" s="140">
        <v>-100</v>
      </c>
      <c r="AA8" s="62">
        <v>12201748</v>
      </c>
    </row>
    <row r="9" spans="1:27" ht="13.5">
      <c r="A9" s="249" t="s">
        <v>146</v>
      </c>
      <c r="B9" s="182"/>
      <c r="C9" s="155">
        <v>19371527</v>
      </c>
      <c r="D9" s="155"/>
      <c r="E9" s="59">
        <v>60790500</v>
      </c>
      <c r="F9" s="60">
        <v>60790500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30395250</v>
      </c>
      <c r="Y9" s="60">
        <v>-30395250</v>
      </c>
      <c r="Z9" s="140">
        <v>-100</v>
      </c>
      <c r="AA9" s="62">
        <v>60790500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3153012</v>
      </c>
      <c r="D11" s="155"/>
      <c r="E11" s="59">
        <v>2950990</v>
      </c>
      <c r="F11" s="60">
        <v>2950990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1475495</v>
      </c>
      <c r="Y11" s="60">
        <v>-1475495</v>
      </c>
      <c r="Z11" s="140">
        <v>-100</v>
      </c>
      <c r="AA11" s="62">
        <v>2950990</v>
      </c>
    </row>
    <row r="12" spans="1:27" ht="13.5">
      <c r="A12" s="250" t="s">
        <v>56</v>
      </c>
      <c r="B12" s="251"/>
      <c r="C12" s="168">
        <f aca="true" t="shared" si="0" ref="C12:Y12">SUM(C6:C11)</f>
        <v>76451001</v>
      </c>
      <c r="D12" s="168">
        <f>SUM(D6:D11)</f>
        <v>0</v>
      </c>
      <c r="E12" s="72">
        <f t="shared" si="0"/>
        <v>135443553</v>
      </c>
      <c r="F12" s="73">
        <f t="shared" si="0"/>
        <v>135443553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67721777</v>
      </c>
      <c r="Y12" s="73">
        <f t="shared" si="0"/>
        <v>-67721777</v>
      </c>
      <c r="Z12" s="170">
        <f>+IF(X12&lt;&gt;0,+(Y12/X12)*100,0)</f>
        <v>-100</v>
      </c>
      <c r="AA12" s="74">
        <f>SUM(AA6:AA11)</f>
        <v>135443553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211516</v>
      </c>
      <c r="D17" s="155"/>
      <c r="E17" s="59">
        <v>211515</v>
      </c>
      <c r="F17" s="60">
        <v>211515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105758</v>
      </c>
      <c r="Y17" s="60">
        <v>-105758</v>
      </c>
      <c r="Z17" s="140">
        <v>-100</v>
      </c>
      <c r="AA17" s="62">
        <v>211515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640433897</v>
      </c>
      <c r="D19" s="155"/>
      <c r="E19" s="59">
        <v>574505894</v>
      </c>
      <c r="F19" s="60">
        <v>574505894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287252947</v>
      </c>
      <c r="Y19" s="60">
        <v>-287252947</v>
      </c>
      <c r="Z19" s="140">
        <v>-100</v>
      </c>
      <c r="AA19" s="62">
        <v>574505894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39486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640684899</v>
      </c>
      <c r="D24" s="168">
        <f>SUM(D15:D23)</f>
        <v>0</v>
      </c>
      <c r="E24" s="76">
        <f t="shared" si="1"/>
        <v>574717409</v>
      </c>
      <c r="F24" s="77">
        <f t="shared" si="1"/>
        <v>574717409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287358705</v>
      </c>
      <c r="Y24" s="77">
        <f t="shared" si="1"/>
        <v>-287358705</v>
      </c>
      <c r="Z24" s="212">
        <f>+IF(X24&lt;&gt;0,+(Y24/X24)*100,0)</f>
        <v>-100</v>
      </c>
      <c r="AA24" s="79">
        <f>SUM(AA15:AA23)</f>
        <v>574717409</v>
      </c>
    </row>
    <row r="25" spans="1:27" ht="13.5">
      <c r="A25" s="250" t="s">
        <v>159</v>
      </c>
      <c r="B25" s="251"/>
      <c r="C25" s="168">
        <f aca="true" t="shared" si="2" ref="C25:Y25">+C12+C24</f>
        <v>717135900</v>
      </c>
      <c r="D25" s="168">
        <f>+D12+D24</f>
        <v>0</v>
      </c>
      <c r="E25" s="72">
        <f t="shared" si="2"/>
        <v>710160962</v>
      </c>
      <c r="F25" s="73">
        <f t="shared" si="2"/>
        <v>710160962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355080482</v>
      </c>
      <c r="Y25" s="73">
        <f t="shared" si="2"/>
        <v>-355080482</v>
      </c>
      <c r="Z25" s="170">
        <f>+IF(X25&lt;&gt;0,+(Y25/X25)*100,0)</f>
        <v>-100</v>
      </c>
      <c r="AA25" s="74">
        <f>+AA12+AA24</f>
        <v>710160962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1627320</v>
      </c>
      <c r="D31" s="155"/>
      <c r="E31" s="59">
        <v>1636322</v>
      </c>
      <c r="F31" s="60">
        <v>1636322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818161</v>
      </c>
      <c r="Y31" s="60">
        <v>-818161</v>
      </c>
      <c r="Z31" s="140">
        <v>-100</v>
      </c>
      <c r="AA31" s="62">
        <v>1636322</v>
      </c>
    </row>
    <row r="32" spans="1:27" ht="13.5">
      <c r="A32" s="249" t="s">
        <v>164</v>
      </c>
      <c r="B32" s="182"/>
      <c r="C32" s="155">
        <v>20868486</v>
      </c>
      <c r="D32" s="155"/>
      <c r="E32" s="59">
        <v>14030520</v>
      </c>
      <c r="F32" s="60">
        <v>14030520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7015260</v>
      </c>
      <c r="Y32" s="60">
        <v>-7015260</v>
      </c>
      <c r="Z32" s="140">
        <v>-100</v>
      </c>
      <c r="AA32" s="62">
        <v>14030520</v>
      </c>
    </row>
    <row r="33" spans="1:27" ht="13.5">
      <c r="A33" s="249" t="s">
        <v>165</v>
      </c>
      <c r="B33" s="182"/>
      <c r="C33" s="155">
        <v>7411773</v>
      </c>
      <c r="D33" s="155"/>
      <c r="E33" s="59">
        <v>4232206</v>
      </c>
      <c r="F33" s="60">
        <v>4232206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2116103</v>
      </c>
      <c r="Y33" s="60">
        <v>-2116103</v>
      </c>
      <c r="Z33" s="140">
        <v>-100</v>
      </c>
      <c r="AA33" s="62">
        <v>4232206</v>
      </c>
    </row>
    <row r="34" spans="1:27" ht="13.5">
      <c r="A34" s="250" t="s">
        <v>58</v>
      </c>
      <c r="B34" s="251"/>
      <c r="C34" s="168">
        <f aca="true" t="shared" si="3" ref="C34:Y34">SUM(C29:C33)</f>
        <v>29907579</v>
      </c>
      <c r="D34" s="168">
        <f>SUM(D29:D33)</f>
        <v>0</v>
      </c>
      <c r="E34" s="72">
        <f t="shared" si="3"/>
        <v>19899048</v>
      </c>
      <c r="F34" s="73">
        <f t="shared" si="3"/>
        <v>19899048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9949524</v>
      </c>
      <c r="Y34" s="73">
        <f t="shared" si="3"/>
        <v>-9949524</v>
      </c>
      <c r="Z34" s="170">
        <f>+IF(X34&lt;&gt;0,+(Y34/X34)*100,0)</f>
        <v>-100</v>
      </c>
      <c r="AA34" s="74">
        <f>SUM(AA29:AA33)</f>
        <v>19899048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23130942</v>
      </c>
      <c r="D38" s="155"/>
      <c r="E38" s="59">
        <v>30264663</v>
      </c>
      <c r="F38" s="60">
        <v>30264663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15132332</v>
      </c>
      <c r="Y38" s="60">
        <v>-15132332</v>
      </c>
      <c r="Z38" s="140">
        <v>-100</v>
      </c>
      <c r="AA38" s="62">
        <v>30264663</v>
      </c>
    </row>
    <row r="39" spans="1:27" ht="13.5">
      <c r="A39" s="250" t="s">
        <v>59</v>
      </c>
      <c r="B39" s="253"/>
      <c r="C39" s="168">
        <f aca="true" t="shared" si="4" ref="C39:Y39">SUM(C37:C38)</f>
        <v>23130942</v>
      </c>
      <c r="D39" s="168">
        <f>SUM(D37:D38)</f>
        <v>0</v>
      </c>
      <c r="E39" s="76">
        <f t="shared" si="4"/>
        <v>30264663</v>
      </c>
      <c r="F39" s="77">
        <f t="shared" si="4"/>
        <v>30264663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15132332</v>
      </c>
      <c r="Y39" s="77">
        <f t="shared" si="4"/>
        <v>-15132332</v>
      </c>
      <c r="Z39" s="212">
        <f>+IF(X39&lt;&gt;0,+(Y39/X39)*100,0)</f>
        <v>-100</v>
      </c>
      <c r="AA39" s="79">
        <f>SUM(AA37:AA38)</f>
        <v>30264663</v>
      </c>
    </row>
    <row r="40" spans="1:27" ht="13.5">
      <c r="A40" s="250" t="s">
        <v>167</v>
      </c>
      <c r="B40" s="251"/>
      <c r="C40" s="168">
        <f aca="true" t="shared" si="5" ref="C40:Y40">+C34+C39</f>
        <v>53038521</v>
      </c>
      <c r="D40" s="168">
        <f>+D34+D39</f>
        <v>0</v>
      </c>
      <c r="E40" s="72">
        <f t="shared" si="5"/>
        <v>50163711</v>
      </c>
      <c r="F40" s="73">
        <f t="shared" si="5"/>
        <v>50163711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25081856</v>
      </c>
      <c r="Y40" s="73">
        <f t="shared" si="5"/>
        <v>-25081856</v>
      </c>
      <c r="Z40" s="170">
        <f>+IF(X40&lt;&gt;0,+(Y40/X40)*100,0)</f>
        <v>-100</v>
      </c>
      <c r="AA40" s="74">
        <f>+AA34+AA39</f>
        <v>50163711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664097379</v>
      </c>
      <c r="D42" s="257">
        <f>+D25-D40</f>
        <v>0</v>
      </c>
      <c r="E42" s="258">
        <f t="shared" si="6"/>
        <v>659997251</v>
      </c>
      <c r="F42" s="259">
        <f t="shared" si="6"/>
        <v>659997251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329998626</v>
      </c>
      <c r="Y42" s="259">
        <f t="shared" si="6"/>
        <v>-329998626</v>
      </c>
      <c r="Z42" s="260">
        <f>+IF(X42&lt;&gt;0,+(Y42/X42)*100,0)</f>
        <v>-100</v>
      </c>
      <c r="AA42" s="261">
        <f>+AA25-AA40</f>
        <v>659997251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664097379</v>
      </c>
      <c r="D45" s="155"/>
      <c r="E45" s="59">
        <v>646789086</v>
      </c>
      <c r="F45" s="60">
        <v>646789086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323394543</v>
      </c>
      <c r="Y45" s="60">
        <v>-323394543</v>
      </c>
      <c r="Z45" s="139">
        <v>-100</v>
      </c>
      <c r="AA45" s="62">
        <v>646789086</v>
      </c>
    </row>
    <row r="46" spans="1:27" ht="13.5">
      <c r="A46" s="249" t="s">
        <v>171</v>
      </c>
      <c r="B46" s="182"/>
      <c r="C46" s="155"/>
      <c r="D46" s="155"/>
      <c r="E46" s="59">
        <v>13208165</v>
      </c>
      <c r="F46" s="60">
        <v>13208165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6604083</v>
      </c>
      <c r="Y46" s="60">
        <v>-6604083</v>
      </c>
      <c r="Z46" s="139">
        <v>-100</v>
      </c>
      <c r="AA46" s="62">
        <v>13208165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664097379</v>
      </c>
      <c r="D48" s="217">
        <f>SUM(D45:D47)</f>
        <v>0</v>
      </c>
      <c r="E48" s="264">
        <f t="shared" si="7"/>
        <v>659997251</v>
      </c>
      <c r="F48" s="219">
        <f t="shared" si="7"/>
        <v>659997251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329998626</v>
      </c>
      <c r="Y48" s="219">
        <f t="shared" si="7"/>
        <v>-329998626</v>
      </c>
      <c r="Z48" s="265">
        <f>+IF(X48&lt;&gt;0,+(Y48/X48)*100,0)</f>
        <v>-100</v>
      </c>
      <c r="AA48" s="232">
        <f>SUM(AA45:AA47)</f>
        <v>659997251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113624730</v>
      </c>
      <c r="D6" s="155"/>
      <c r="E6" s="59">
        <v>130878000</v>
      </c>
      <c r="F6" s="60">
        <v>130878000</v>
      </c>
      <c r="G6" s="60">
        <v>10782988</v>
      </c>
      <c r="H6" s="60">
        <v>14294835</v>
      </c>
      <c r="I6" s="60">
        <v>30241365</v>
      </c>
      <c r="J6" s="60">
        <v>55319188</v>
      </c>
      <c r="K6" s="60">
        <v>17428263</v>
      </c>
      <c r="L6" s="60">
        <v>8975551</v>
      </c>
      <c r="M6" s="60">
        <v>19348823</v>
      </c>
      <c r="N6" s="60">
        <v>45752637</v>
      </c>
      <c r="O6" s="60"/>
      <c r="P6" s="60"/>
      <c r="Q6" s="60"/>
      <c r="R6" s="60"/>
      <c r="S6" s="60"/>
      <c r="T6" s="60"/>
      <c r="U6" s="60"/>
      <c r="V6" s="60"/>
      <c r="W6" s="60">
        <v>101071825</v>
      </c>
      <c r="X6" s="60">
        <v>65439000</v>
      </c>
      <c r="Y6" s="60">
        <v>35632825</v>
      </c>
      <c r="Z6" s="140">
        <v>54.45</v>
      </c>
      <c r="AA6" s="62">
        <v>130878000</v>
      </c>
    </row>
    <row r="7" spans="1:27" ht="13.5">
      <c r="A7" s="249" t="s">
        <v>178</v>
      </c>
      <c r="B7" s="182"/>
      <c r="C7" s="155">
        <v>49469906</v>
      </c>
      <c r="D7" s="155"/>
      <c r="E7" s="59">
        <v>43217148</v>
      </c>
      <c r="F7" s="60">
        <v>43217148</v>
      </c>
      <c r="G7" s="60">
        <v>28894000</v>
      </c>
      <c r="H7" s="60">
        <v>1973999</v>
      </c>
      <c r="I7" s="60">
        <v>2042070</v>
      </c>
      <c r="J7" s="60">
        <v>32910069</v>
      </c>
      <c r="K7" s="60">
        <v>3801000</v>
      </c>
      <c r="L7" s="60">
        <v>8252134</v>
      </c>
      <c r="M7" s="60">
        <v>13001000</v>
      </c>
      <c r="N7" s="60">
        <v>25054134</v>
      </c>
      <c r="O7" s="60"/>
      <c r="P7" s="60"/>
      <c r="Q7" s="60"/>
      <c r="R7" s="60"/>
      <c r="S7" s="60"/>
      <c r="T7" s="60"/>
      <c r="U7" s="60"/>
      <c r="V7" s="60"/>
      <c r="W7" s="60">
        <v>57964203</v>
      </c>
      <c r="X7" s="60">
        <v>21608574</v>
      </c>
      <c r="Y7" s="60">
        <v>36355629</v>
      </c>
      <c r="Z7" s="140">
        <v>168.25</v>
      </c>
      <c r="AA7" s="62">
        <v>43217148</v>
      </c>
    </row>
    <row r="8" spans="1:27" ht="13.5">
      <c r="A8" s="249" t="s">
        <v>179</v>
      </c>
      <c r="B8" s="182"/>
      <c r="C8" s="155"/>
      <c r="D8" s="155"/>
      <c r="E8" s="59">
        <v>28632000</v>
      </c>
      <c r="F8" s="60">
        <v>28632000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14316000</v>
      </c>
      <c r="Y8" s="60">
        <v>-14316000</v>
      </c>
      <c r="Z8" s="140">
        <v>-100</v>
      </c>
      <c r="AA8" s="62">
        <v>28632000</v>
      </c>
    </row>
    <row r="9" spans="1:27" ht="13.5">
      <c r="A9" s="249" t="s">
        <v>180</v>
      </c>
      <c r="B9" s="182"/>
      <c r="C9" s="155">
        <v>5652794</v>
      </c>
      <c r="D9" s="155"/>
      <c r="E9" s="59">
        <v>6257004</v>
      </c>
      <c r="F9" s="60">
        <v>6257004</v>
      </c>
      <c r="G9" s="60">
        <v>17836</v>
      </c>
      <c r="H9" s="60">
        <v>394634</v>
      </c>
      <c r="I9" s="60">
        <v>316627</v>
      </c>
      <c r="J9" s="60">
        <v>729097</v>
      </c>
      <c r="K9" s="60">
        <v>492939</v>
      </c>
      <c r="L9" s="60">
        <v>375143</v>
      </c>
      <c r="M9" s="60">
        <v>387684</v>
      </c>
      <c r="N9" s="60">
        <v>1255766</v>
      </c>
      <c r="O9" s="60"/>
      <c r="P9" s="60"/>
      <c r="Q9" s="60"/>
      <c r="R9" s="60"/>
      <c r="S9" s="60"/>
      <c r="T9" s="60"/>
      <c r="U9" s="60"/>
      <c r="V9" s="60"/>
      <c r="W9" s="60">
        <v>1984863</v>
      </c>
      <c r="X9" s="60">
        <v>3128502</v>
      </c>
      <c r="Y9" s="60">
        <v>-1143639</v>
      </c>
      <c r="Z9" s="140">
        <v>-36.56</v>
      </c>
      <c r="AA9" s="62">
        <v>6257004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-122005130</v>
      </c>
      <c r="D12" s="155"/>
      <c r="E12" s="59">
        <v>-172129992</v>
      </c>
      <c r="F12" s="60">
        <v>-172129992</v>
      </c>
      <c r="G12" s="60">
        <v>-48842404</v>
      </c>
      <c r="H12" s="60">
        <v>-42905520</v>
      </c>
      <c r="I12" s="60">
        <v>-22829914</v>
      </c>
      <c r="J12" s="60">
        <v>-114577838</v>
      </c>
      <c r="K12" s="60">
        <v>-23742221</v>
      </c>
      <c r="L12" s="60">
        <v>-19093807</v>
      </c>
      <c r="M12" s="60">
        <v>-34390079</v>
      </c>
      <c r="N12" s="60">
        <v>-77226107</v>
      </c>
      <c r="O12" s="60"/>
      <c r="P12" s="60"/>
      <c r="Q12" s="60"/>
      <c r="R12" s="60"/>
      <c r="S12" s="60"/>
      <c r="T12" s="60"/>
      <c r="U12" s="60"/>
      <c r="V12" s="60"/>
      <c r="W12" s="60">
        <v>-191803945</v>
      </c>
      <c r="X12" s="60">
        <v>-86064996</v>
      </c>
      <c r="Y12" s="60">
        <v>-105738949</v>
      </c>
      <c r="Z12" s="140">
        <v>122.86</v>
      </c>
      <c r="AA12" s="62">
        <v>-172129992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-18000</v>
      </c>
      <c r="D14" s="155"/>
      <c r="E14" s="59">
        <v>-33000</v>
      </c>
      <c r="F14" s="60">
        <v>-33000</v>
      </c>
      <c r="G14" s="60">
        <v>-1500</v>
      </c>
      <c r="H14" s="60">
        <v>-1500</v>
      </c>
      <c r="I14" s="60">
        <v>-1500</v>
      </c>
      <c r="J14" s="60">
        <v>-4500</v>
      </c>
      <c r="K14" s="60">
        <v>-1500</v>
      </c>
      <c r="L14" s="60"/>
      <c r="M14" s="60"/>
      <c r="N14" s="60">
        <v>-1500</v>
      </c>
      <c r="O14" s="60"/>
      <c r="P14" s="60"/>
      <c r="Q14" s="60"/>
      <c r="R14" s="60"/>
      <c r="S14" s="60"/>
      <c r="T14" s="60"/>
      <c r="U14" s="60"/>
      <c r="V14" s="60"/>
      <c r="W14" s="60">
        <v>-6000</v>
      </c>
      <c r="X14" s="60">
        <v>-16500</v>
      </c>
      <c r="Y14" s="60">
        <v>10500</v>
      </c>
      <c r="Z14" s="140">
        <v>-63.64</v>
      </c>
      <c r="AA14" s="62">
        <v>-33000</v>
      </c>
    </row>
    <row r="15" spans="1:27" ht="13.5">
      <c r="A15" s="250" t="s">
        <v>184</v>
      </c>
      <c r="B15" s="251"/>
      <c r="C15" s="168">
        <f aca="true" t="shared" si="0" ref="C15:Y15">SUM(C6:C14)</f>
        <v>46724300</v>
      </c>
      <c r="D15" s="168">
        <f>SUM(D6:D14)</f>
        <v>0</v>
      </c>
      <c r="E15" s="72">
        <f t="shared" si="0"/>
        <v>36821160</v>
      </c>
      <c r="F15" s="73">
        <f t="shared" si="0"/>
        <v>36821160</v>
      </c>
      <c r="G15" s="73">
        <f t="shared" si="0"/>
        <v>-9149080</v>
      </c>
      <c r="H15" s="73">
        <f t="shared" si="0"/>
        <v>-26243552</v>
      </c>
      <c r="I15" s="73">
        <f t="shared" si="0"/>
        <v>9768648</v>
      </c>
      <c r="J15" s="73">
        <f t="shared" si="0"/>
        <v>-25623984</v>
      </c>
      <c r="K15" s="73">
        <f t="shared" si="0"/>
        <v>-2021519</v>
      </c>
      <c r="L15" s="73">
        <f t="shared" si="0"/>
        <v>-1490979</v>
      </c>
      <c r="M15" s="73">
        <f t="shared" si="0"/>
        <v>-1652572</v>
      </c>
      <c r="N15" s="73">
        <f t="shared" si="0"/>
        <v>-5165070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-30789054</v>
      </c>
      <c r="X15" s="73">
        <f t="shared" si="0"/>
        <v>18410580</v>
      </c>
      <c r="Y15" s="73">
        <f t="shared" si="0"/>
        <v>-49199634</v>
      </c>
      <c r="Z15" s="170">
        <f>+IF(X15&lt;&gt;0,+(Y15/X15)*100,0)</f>
        <v>-267.2356547159296</v>
      </c>
      <c r="AA15" s="74">
        <f>SUM(AA6:AA14)</f>
        <v>36821160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23000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8000000</v>
      </c>
      <c r="H22" s="60">
        <v>13000000</v>
      </c>
      <c r="I22" s="60">
        <v>8000000</v>
      </c>
      <c r="J22" s="60">
        <v>29000000</v>
      </c>
      <c r="K22" s="60">
        <v>2000000</v>
      </c>
      <c r="L22" s="60"/>
      <c r="M22" s="60">
        <v>10000000</v>
      </c>
      <c r="N22" s="60">
        <v>12000000</v>
      </c>
      <c r="O22" s="60"/>
      <c r="P22" s="60"/>
      <c r="Q22" s="60"/>
      <c r="R22" s="60"/>
      <c r="S22" s="60"/>
      <c r="T22" s="60"/>
      <c r="U22" s="60"/>
      <c r="V22" s="60"/>
      <c r="W22" s="60">
        <v>41000000</v>
      </c>
      <c r="X22" s="60"/>
      <c r="Y22" s="60">
        <v>41000000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-18656020</v>
      </c>
      <c r="D24" s="155"/>
      <c r="E24" s="59">
        <v>-47800260</v>
      </c>
      <c r="F24" s="60">
        <v>-47800260</v>
      </c>
      <c r="G24" s="60">
        <v>-290335</v>
      </c>
      <c r="H24" s="60">
        <v>-1500755</v>
      </c>
      <c r="I24" s="60">
        <v>-1729424</v>
      </c>
      <c r="J24" s="60">
        <v>-3520514</v>
      </c>
      <c r="K24" s="60">
        <v>-2027409</v>
      </c>
      <c r="L24" s="60">
        <v>-3269809</v>
      </c>
      <c r="M24" s="60">
        <v>-1473628</v>
      </c>
      <c r="N24" s="60">
        <v>-6770846</v>
      </c>
      <c r="O24" s="60"/>
      <c r="P24" s="60"/>
      <c r="Q24" s="60"/>
      <c r="R24" s="60"/>
      <c r="S24" s="60"/>
      <c r="T24" s="60"/>
      <c r="U24" s="60"/>
      <c r="V24" s="60"/>
      <c r="W24" s="60">
        <v>-10291360</v>
      </c>
      <c r="X24" s="60">
        <v>-23900130</v>
      </c>
      <c r="Y24" s="60">
        <v>13608770</v>
      </c>
      <c r="Z24" s="140">
        <v>-56.94</v>
      </c>
      <c r="AA24" s="62">
        <v>-47800260</v>
      </c>
    </row>
    <row r="25" spans="1:27" ht="13.5">
      <c r="A25" s="250" t="s">
        <v>191</v>
      </c>
      <c r="B25" s="251"/>
      <c r="C25" s="168">
        <f aca="true" t="shared" si="1" ref="C25:Y25">SUM(C19:C24)</f>
        <v>-18633020</v>
      </c>
      <c r="D25" s="168">
        <f>SUM(D19:D24)</f>
        <v>0</v>
      </c>
      <c r="E25" s="72">
        <f t="shared" si="1"/>
        <v>-47800260</v>
      </c>
      <c r="F25" s="73">
        <f t="shared" si="1"/>
        <v>-47800260</v>
      </c>
      <c r="G25" s="73">
        <f t="shared" si="1"/>
        <v>7709665</v>
      </c>
      <c r="H25" s="73">
        <f t="shared" si="1"/>
        <v>11499245</v>
      </c>
      <c r="I25" s="73">
        <f t="shared" si="1"/>
        <v>6270576</v>
      </c>
      <c r="J25" s="73">
        <f t="shared" si="1"/>
        <v>25479486</v>
      </c>
      <c r="K25" s="73">
        <f t="shared" si="1"/>
        <v>-27409</v>
      </c>
      <c r="L25" s="73">
        <f t="shared" si="1"/>
        <v>-3269809</v>
      </c>
      <c r="M25" s="73">
        <f t="shared" si="1"/>
        <v>8526372</v>
      </c>
      <c r="N25" s="73">
        <f t="shared" si="1"/>
        <v>5229154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30708640</v>
      </c>
      <c r="X25" s="73">
        <f t="shared" si="1"/>
        <v>-23900130</v>
      </c>
      <c r="Y25" s="73">
        <f t="shared" si="1"/>
        <v>54608770</v>
      </c>
      <c r="Z25" s="170">
        <f>+IF(X25&lt;&gt;0,+(Y25/X25)*100,0)</f>
        <v>-228.48733458771983</v>
      </c>
      <c r="AA25" s="74">
        <f>SUM(AA19:AA24)</f>
        <v>-47800260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160838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160838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28252118</v>
      </c>
      <c r="D36" s="153">
        <f>+D15+D25+D34</f>
        <v>0</v>
      </c>
      <c r="E36" s="99">
        <f t="shared" si="3"/>
        <v>-10979100</v>
      </c>
      <c r="F36" s="100">
        <f t="shared" si="3"/>
        <v>-10979100</v>
      </c>
      <c r="G36" s="100">
        <f t="shared" si="3"/>
        <v>-1439415</v>
      </c>
      <c r="H36" s="100">
        <f t="shared" si="3"/>
        <v>-14744307</v>
      </c>
      <c r="I36" s="100">
        <f t="shared" si="3"/>
        <v>16039224</v>
      </c>
      <c r="J36" s="100">
        <f t="shared" si="3"/>
        <v>-144498</v>
      </c>
      <c r="K36" s="100">
        <f t="shared" si="3"/>
        <v>-2048928</v>
      </c>
      <c r="L36" s="100">
        <f t="shared" si="3"/>
        <v>-4760788</v>
      </c>
      <c r="M36" s="100">
        <f t="shared" si="3"/>
        <v>6873800</v>
      </c>
      <c r="N36" s="100">
        <f t="shared" si="3"/>
        <v>64084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-80414</v>
      </c>
      <c r="X36" s="100">
        <f t="shared" si="3"/>
        <v>-5489550</v>
      </c>
      <c r="Y36" s="100">
        <f t="shared" si="3"/>
        <v>5409136</v>
      </c>
      <c r="Z36" s="137">
        <f>+IF(X36&lt;&gt;0,+(Y36/X36)*100,0)</f>
        <v>-98.53514404641545</v>
      </c>
      <c r="AA36" s="102">
        <f>+AA15+AA25+AA34</f>
        <v>-10979100</v>
      </c>
    </row>
    <row r="37" spans="1:27" ht="13.5">
      <c r="A37" s="249" t="s">
        <v>199</v>
      </c>
      <c r="B37" s="182"/>
      <c r="C37" s="153">
        <v>39381903</v>
      </c>
      <c r="D37" s="153"/>
      <c r="E37" s="99">
        <v>6285155</v>
      </c>
      <c r="F37" s="100">
        <v>6285155</v>
      </c>
      <c r="G37" s="100">
        <v>6285155</v>
      </c>
      <c r="H37" s="100">
        <v>4845740</v>
      </c>
      <c r="I37" s="100">
        <v>-9898567</v>
      </c>
      <c r="J37" s="100">
        <v>6285155</v>
      </c>
      <c r="K37" s="100">
        <v>6140657</v>
      </c>
      <c r="L37" s="100">
        <v>4091729</v>
      </c>
      <c r="M37" s="100">
        <v>-669059</v>
      </c>
      <c r="N37" s="100">
        <v>6140657</v>
      </c>
      <c r="O37" s="100"/>
      <c r="P37" s="100"/>
      <c r="Q37" s="100"/>
      <c r="R37" s="100"/>
      <c r="S37" s="100"/>
      <c r="T37" s="100"/>
      <c r="U37" s="100"/>
      <c r="V37" s="100"/>
      <c r="W37" s="100">
        <v>6285155</v>
      </c>
      <c r="X37" s="100">
        <v>6285155</v>
      </c>
      <c r="Y37" s="100"/>
      <c r="Z37" s="137"/>
      <c r="AA37" s="102">
        <v>6285155</v>
      </c>
    </row>
    <row r="38" spans="1:27" ht="13.5">
      <c r="A38" s="269" t="s">
        <v>200</v>
      </c>
      <c r="B38" s="256"/>
      <c r="C38" s="257">
        <v>67634021</v>
      </c>
      <c r="D38" s="257"/>
      <c r="E38" s="258">
        <v>-4693945</v>
      </c>
      <c r="F38" s="259">
        <v>-4693945</v>
      </c>
      <c r="G38" s="259">
        <v>4845740</v>
      </c>
      <c r="H38" s="259">
        <v>-9898567</v>
      </c>
      <c r="I38" s="259">
        <v>6140657</v>
      </c>
      <c r="J38" s="259">
        <v>6140657</v>
      </c>
      <c r="K38" s="259">
        <v>4091729</v>
      </c>
      <c r="L38" s="259">
        <v>-669059</v>
      </c>
      <c r="M38" s="259">
        <v>6204741</v>
      </c>
      <c r="N38" s="259">
        <v>6204741</v>
      </c>
      <c r="O38" s="259"/>
      <c r="P38" s="259"/>
      <c r="Q38" s="259"/>
      <c r="R38" s="259"/>
      <c r="S38" s="259"/>
      <c r="T38" s="259"/>
      <c r="U38" s="259"/>
      <c r="V38" s="259"/>
      <c r="W38" s="259">
        <v>6204741</v>
      </c>
      <c r="X38" s="259">
        <v>795605</v>
      </c>
      <c r="Y38" s="259">
        <v>5409136</v>
      </c>
      <c r="Z38" s="260">
        <v>679.88</v>
      </c>
      <c r="AA38" s="261">
        <v>-4693945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18656020</v>
      </c>
      <c r="D5" s="200">
        <f t="shared" si="0"/>
        <v>0</v>
      </c>
      <c r="E5" s="106">
        <f t="shared" si="0"/>
        <v>47800255</v>
      </c>
      <c r="F5" s="106">
        <f t="shared" si="0"/>
        <v>47800255</v>
      </c>
      <c r="G5" s="106">
        <f t="shared" si="0"/>
        <v>290335</v>
      </c>
      <c r="H5" s="106">
        <f t="shared" si="0"/>
        <v>1500754</v>
      </c>
      <c r="I5" s="106">
        <f t="shared" si="0"/>
        <v>1729424</v>
      </c>
      <c r="J5" s="106">
        <f t="shared" si="0"/>
        <v>3520513</v>
      </c>
      <c r="K5" s="106">
        <f t="shared" si="0"/>
        <v>2027409</v>
      </c>
      <c r="L5" s="106">
        <f t="shared" si="0"/>
        <v>3269809</v>
      </c>
      <c r="M5" s="106">
        <f t="shared" si="0"/>
        <v>1473628</v>
      </c>
      <c r="N5" s="106">
        <f t="shared" si="0"/>
        <v>6770846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10291359</v>
      </c>
      <c r="X5" s="106">
        <f t="shared" si="0"/>
        <v>23900128</v>
      </c>
      <c r="Y5" s="106">
        <f t="shared" si="0"/>
        <v>-13608769</v>
      </c>
      <c r="Z5" s="201">
        <f>+IF(X5&lt;&gt;0,+(Y5/X5)*100,0)</f>
        <v>-56.94015111550868</v>
      </c>
      <c r="AA5" s="199">
        <f>SUM(AA11:AA18)</f>
        <v>47800255</v>
      </c>
    </row>
    <row r="6" spans="1:27" ht="13.5">
      <c r="A6" s="291" t="s">
        <v>204</v>
      </c>
      <c r="B6" s="142"/>
      <c r="C6" s="62">
        <v>3495446</v>
      </c>
      <c r="D6" s="156"/>
      <c r="E6" s="60">
        <v>1000000</v>
      </c>
      <c r="F6" s="60">
        <v>1000000</v>
      </c>
      <c r="G6" s="60">
        <v>43521</v>
      </c>
      <c r="H6" s="60">
        <v>44127</v>
      </c>
      <c r="I6" s="60">
        <v>31095</v>
      </c>
      <c r="J6" s="60">
        <v>118743</v>
      </c>
      <c r="K6" s="60">
        <v>6625</v>
      </c>
      <c r="L6" s="60">
        <v>3427</v>
      </c>
      <c r="M6" s="60">
        <v>3590</v>
      </c>
      <c r="N6" s="60">
        <v>13642</v>
      </c>
      <c r="O6" s="60"/>
      <c r="P6" s="60"/>
      <c r="Q6" s="60"/>
      <c r="R6" s="60"/>
      <c r="S6" s="60"/>
      <c r="T6" s="60"/>
      <c r="U6" s="60"/>
      <c r="V6" s="60"/>
      <c r="W6" s="60">
        <v>132385</v>
      </c>
      <c r="X6" s="60">
        <v>500000</v>
      </c>
      <c r="Y6" s="60">
        <v>-367615</v>
      </c>
      <c r="Z6" s="140">
        <v>-73.52</v>
      </c>
      <c r="AA6" s="155">
        <v>1000000</v>
      </c>
    </row>
    <row r="7" spans="1:27" ht="13.5">
      <c r="A7" s="291" t="s">
        <v>205</v>
      </c>
      <c r="B7" s="142"/>
      <c r="C7" s="62">
        <v>309041</v>
      </c>
      <c r="D7" s="156"/>
      <c r="E7" s="60">
        <v>900205</v>
      </c>
      <c r="F7" s="60">
        <v>900205</v>
      </c>
      <c r="G7" s="60">
        <v>223189</v>
      </c>
      <c r="H7" s="60">
        <v>135372</v>
      </c>
      <c r="I7" s="60">
        <v>860663</v>
      </c>
      <c r="J7" s="60">
        <v>1219224</v>
      </c>
      <c r="K7" s="60">
        <v>950902</v>
      </c>
      <c r="L7" s="60"/>
      <c r="M7" s="60">
        <v>33018</v>
      </c>
      <c r="N7" s="60">
        <v>983920</v>
      </c>
      <c r="O7" s="60"/>
      <c r="P7" s="60"/>
      <c r="Q7" s="60"/>
      <c r="R7" s="60"/>
      <c r="S7" s="60"/>
      <c r="T7" s="60"/>
      <c r="U7" s="60"/>
      <c r="V7" s="60"/>
      <c r="W7" s="60">
        <v>2203144</v>
      </c>
      <c r="X7" s="60">
        <v>450103</v>
      </c>
      <c r="Y7" s="60">
        <v>1753041</v>
      </c>
      <c r="Z7" s="140">
        <v>389.48</v>
      </c>
      <c r="AA7" s="155">
        <v>900205</v>
      </c>
    </row>
    <row r="8" spans="1:27" ht="13.5">
      <c r="A8" s="291" t="s">
        <v>206</v>
      </c>
      <c r="B8" s="142"/>
      <c r="C8" s="62"/>
      <c r="D8" s="156"/>
      <c r="E8" s="60">
        <v>17000000</v>
      </c>
      <c r="F8" s="60">
        <v>17000000</v>
      </c>
      <c r="G8" s="60"/>
      <c r="H8" s="60">
        <v>1070724</v>
      </c>
      <c r="I8" s="60">
        <v>363981</v>
      </c>
      <c r="J8" s="60">
        <v>1434705</v>
      </c>
      <c r="K8" s="60">
        <v>573774</v>
      </c>
      <c r="L8" s="60">
        <v>1156851</v>
      </c>
      <c r="M8" s="60">
        <v>8287</v>
      </c>
      <c r="N8" s="60">
        <v>1738912</v>
      </c>
      <c r="O8" s="60"/>
      <c r="P8" s="60"/>
      <c r="Q8" s="60"/>
      <c r="R8" s="60"/>
      <c r="S8" s="60"/>
      <c r="T8" s="60"/>
      <c r="U8" s="60"/>
      <c r="V8" s="60"/>
      <c r="W8" s="60">
        <v>3173617</v>
      </c>
      <c r="X8" s="60">
        <v>8500000</v>
      </c>
      <c r="Y8" s="60">
        <v>-5326383</v>
      </c>
      <c r="Z8" s="140">
        <v>-62.66</v>
      </c>
      <c r="AA8" s="155">
        <v>17000000</v>
      </c>
    </row>
    <row r="9" spans="1:27" ht="13.5">
      <c r="A9" s="291" t="s">
        <v>207</v>
      </c>
      <c r="B9" s="142"/>
      <c r="C9" s="62">
        <v>287578</v>
      </c>
      <c r="D9" s="156"/>
      <c r="E9" s="60">
        <v>20310050</v>
      </c>
      <c r="F9" s="60">
        <v>20310050</v>
      </c>
      <c r="G9" s="60"/>
      <c r="H9" s="60">
        <v>228549</v>
      </c>
      <c r="I9" s="60"/>
      <c r="J9" s="60">
        <v>228549</v>
      </c>
      <c r="K9" s="60">
        <v>128070</v>
      </c>
      <c r="L9" s="60">
        <v>971703</v>
      </c>
      <c r="M9" s="60"/>
      <c r="N9" s="60">
        <v>1099773</v>
      </c>
      <c r="O9" s="60"/>
      <c r="P9" s="60"/>
      <c r="Q9" s="60"/>
      <c r="R9" s="60"/>
      <c r="S9" s="60"/>
      <c r="T9" s="60"/>
      <c r="U9" s="60"/>
      <c r="V9" s="60"/>
      <c r="W9" s="60">
        <v>1328322</v>
      </c>
      <c r="X9" s="60">
        <v>10155025</v>
      </c>
      <c r="Y9" s="60">
        <v>-8826703</v>
      </c>
      <c r="Z9" s="140">
        <v>-86.92</v>
      </c>
      <c r="AA9" s="155">
        <v>20310050</v>
      </c>
    </row>
    <row r="10" spans="1:27" ht="13.5">
      <c r="A10" s="291" t="s">
        <v>208</v>
      </c>
      <c r="B10" s="142"/>
      <c r="C10" s="62">
        <v>2168562</v>
      </c>
      <c r="D10" s="156"/>
      <c r="E10" s="60"/>
      <c r="F10" s="60"/>
      <c r="G10" s="60"/>
      <c r="H10" s="60"/>
      <c r="I10" s="60"/>
      <c r="J10" s="60"/>
      <c r="K10" s="60"/>
      <c r="L10" s="60"/>
      <c r="M10" s="60">
        <v>62500</v>
      </c>
      <c r="N10" s="60">
        <v>62500</v>
      </c>
      <c r="O10" s="60"/>
      <c r="P10" s="60"/>
      <c r="Q10" s="60"/>
      <c r="R10" s="60"/>
      <c r="S10" s="60"/>
      <c r="T10" s="60"/>
      <c r="U10" s="60"/>
      <c r="V10" s="60"/>
      <c r="W10" s="60">
        <v>62500</v>
      </c>
      <c r="X10" s="60"/>
      <c r="Y10" s="60">
        <v>62500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6260627</v>
      </c>
      <c r="D11" s="294">
        <f t="shared" si="1"/>
        <v>0</v>
      </c>
      <c r="E11" s="295">
        <f t="shared" si="1"/>
        <v>39210255</v>
      </c>
      <c r="F11" s="295">
        <f t="shared" si="1"/>
        <v>39210255</v>
      </c>
      <c r="G11" s="295">
        <f t="shared" si="1"/>
        <v>266710</v>
      </c>
      <c r="H11" s="295">
        <f t="shared" si="1"/>
        <v>1478772</v>
      </c>
      <c r="I11" s="295">
        <f t="shared" si="1"/>
        <v>1255739</v>
      </c>
      <c r="J11" s="295">
        <f t="shared" si="1"/>
        <v>3001221</v>
      </c>
      <c r="K11" s="295">
        <f t="shared" si="1"/>
        <v>1659371</v>
      </c>
      <c r="L11" s="295">
        <f t="shared" si="1"/>
        <v>2131981</v>
      </c>
      <c r="M11" s="295">
        <f t="shared" si="1"/>
        <v>107395</v>
      </c>
      <c r="N11" s="295">
        <f t="shared" si="1"/>
        <v>3898747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6899968</v>
      </c>
      <c r="X11" s="295">
        <f t="shared" si="1"/>
        <v>19605128</v>
      </c>
      <c r="Y11" s="295">
        <f t="shared" si="1"/>
        <v>-12705160</v>
      </c>
      <c r="Z11" s="296">
        <f>+IF(X11&lt;&gt;0,+(Y11/X11)*100,0)</f>
        <v>-64.80528971807784</v>
      </c>
      <c r="AA11" s="297">
        <f>SUM(AA6:AA10)</f>
        <v>39210255</v>
      </c>
    </row>
    <row r="12" spans="1:27" ht="13.5">
      <c r="A12" s="298" t="s">
        <v>210</v>
      </c>
      <c r="B12" s="136"/>
      <c r="C12" s="62">
        <v>5317873</v>
      </c>
      <c r="D12" s="156"/>
      <c r="E12" s="60">
        <v>1700000</v>
      </c>
      <c r="F12" s="60">
        <v>1700000</v>
      </c>
      <c r="G12" s="60">
        <v>23625</v>
      </c>
      <c r="H12" s="60">
        <v>21000</v>
      </c>
      <c r="I12" s="60">
        <v>9777</v>
      </c>
      <c r="J12" s="60">
        <v>54402</v>
      </c>
      <c r="K12" s="60">
        <v>16076</v>
      </c>
      <c r="L12" s="60">
        <v>9074</v>
      </c>
      <c r="M12" s="60">
        <v>183814</v>
      </c>
      <c r="N12" s="60">
        <v>208964</v>
      </c>
      <c r="O12" s="60"/>
      <c r="P12" s="60"/>
      <c r="Q12" s="60"/>
      <c r="R12" s="60"/>
      <c r="S12" s="60"/>
      <c r="T12" s="60"/>
      <c r="U12" s="60"/>
      <c r="V12" s="60"/>
      <c r="W12" s="60">
        <v>263366</v>
      </c>
      <c r="X12" s="60">
        <v>850000</v>
      </c>
      <c r="Y12" s="60">
        <v>-586634</v>
      </c>
      <c r="Z12" s="140">
        <v>-69.02</v>
      </c>
      <c r="AA12" s="155">
        <v>1700000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7077520</v>
      </c>
      <c r="D15" s="156"/>
      <c r="E15" s="60">
        <v>6890000</v>
      </c>
      <c r="F15" s="60">
        <v>6890000</v>
      </c>
      <c r="G15" s="60"/>
      <c r="H15" s="60">
        <v>982</v>
      </c>
      <c r="I15" s="60">
        <v>463908</v>
      </c>
      <c r="J15" s="60">
        <v>464890</v>
      </c>
      <c r="K15" s="60">
        <v>351962</v>
      </c>
      <c r="L15" s="60">
        <v>1128754</v>
      </c>
      <c r="M15" s="60">
        <v>1182419</v>
      </c>
      <c r="N15" s="60">
        <v>2663135</v>
      </c>
      <c r="O15" s="60"/>
      <c r="P15" s="60"/>
      <c r="Q15" s="60"/>
      <c r="R15" s="60"/>
      <c r="S15" s="60"/>
      <c r="T15" s="60"/>
      <c r="U15" s="60"/>
      <c r="V15" s="60"/>
      <c r="W15" s="60">
        <v>3128025</v>
      </c>
      <c r="X15" s="60">
        <v>3445000</v>
      </c>
      <c r="Y15" s="60">
        <v>-316975</v>
      </c>
      <c r="Z15" s="140">
        <v>-9.2</v>
      </c>
      <c r="AA15" s="155">
        <v>6890000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3495446</v>
      </c>
      <c r="D36" s="156">
        <f t="shared" si="4"/>
        <v>0</v>
      </c>
      <c r="E36" s="60">
        <f t="shared" si="4"/>
        <v>1000000</v>
      </c>
      <c r="F36" s="60">
        <f t="shared" si="4"/>
        <v>1000000</v>
      </c>
      <c r="G36" s="60">
        <f t="shared" si="4"/>
        <v>43521</v>
      </c>
      <c r="H36" s="60">
        <f t="shared" si="4"/>
        <v>44127</v>
      </c>
      <c r="I36" s="60">
        <f t="shared" si="4"/>
        <v>31095</v>
      </c>
      <c r="J36" s="60">
        <f t="shared" si="4"/>
        <v>118743</v>
      </c>
      <c r="K36" s="60">
        <f t="shared" si="4"/>
        <v>6625</v>
      </c>
      <c r="L36" s="60">
        <f t="shared" si="4"/>
        <v>3427</v>
      </c>
      <c r="M36" s="60">
        <f t="shared" si="4"/>
        <v>3590</v>
      </c>
      <c r="N36" s="60">
        <f t="shared" si="4"/>
        <v>13642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132385</v>
      </c>
      <c r="X36" s="60">
        <f t="shared" si="4"/>
        <v>500000</v>
      </c>
      <c r="Y36" s="60">
        <f t="shared" si="4"/>
        <v>-367615</v>
      </c>
      <c r="Z36" s="140">
        <f aca="true" t="shared" si="5" ref="Z36:Z49">+IF(X36&lt;&gt;0,+(Y36/X36)*100,0)</f>
        <v>-73.52300000000001</v>
      </c>
      <c r="AA36" s="155">
        <f>AA6+AA21</f>
        <v>1000000</v>
      </c>
    </row>
    <row r="37" spans="1:27" ht="13.5">
      <c r="A37" s="291" t="s">
        <v>205</v>
      </c>
      <c r="B37" s="142"/>
      <c r="C37" s="62">
        <f t="shared" si="4"/>
        <v>309041</v>
      </c>
      <c r="D37" s="156">
        <f t="shared" si="4"/>
        <v>0</v>
      </c>
      <c r="E37" s="60">
        <f t="shared" si="4"/>
        <v>900205</v>
      </c>
      <c r="F37" s="60">
        <f t="shared" si="4"/>
        <v>900205</v>
      </c>
      <c r="G37" s="60">
        <f t="shared" si="4"/>
        <v>223189</v>
      </c>
      <c r="H37" s="60">
        <f t="shared" si="4"/>
        <v>135372</v>
      </c>
      <c r="I37" s="60">
        <f t="shared" si="4"/>
        <v>860663</v>
      </c>
      <c r="J37" s="60">
        <f t="shared" si="4"/>
        <v>1219224</v>
      </c>
      <c r="K37" s="60">
        <f t="shared" si="4"/>
        <v>950902</v>
      </c>
      <c r="L37" s="60">
        <f t="shared" si="4"/>
        <v>0</v>
      </c>
      <c r="M37" s="60">
        <f t="shared" si="4"/>
        <v>33018</v>
      </c>
      <c r="N37" s="60">
        <f t="shared" si="4"/>
        <v>983920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2203144</v>
      </c>
      <c r="X37" s="60">
        <f t="shared" si="4"/>
        <v>450103</v>
      </c>
      <c r="Y37" s="60">
        <f t="shared" si="4"/>
        <v>1753041</v>
      </c>
      <c r="Z37" s="140">
        <f t="shared" si="5"/>
        <v>389.47552004763355</v>
      </c>
      <c r="AA37" s="155">
        <f>AA7+AA22</f>
        <v>900205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17000000</v>
      </c>
      <c r="F38" s="60">
        <f t="shared" si="4"/>
        <v>17000000</v>
      </c>
      <c r="G38" s="60">
        <f t="shared" si="4"/>
        <v>0</v>
      </c>
      <c r="H38" s="60">
        <f t="shared" si="4"/>
        <v>1070724</v>
      </c>
      <c r="I38" s="60">
        <f t="shared" si="4"/>
        <v>363981</v>
      </c>
      <c r="J38" s="60">
        <f t="shared" si="4"/>
        <v>1434705</v>
      </c>
      <c r="K38" s="60">
        <f t="shared" si="4"/>
        <v>573774</v>
      </c>
      <c r="L38" s="60">
        <f t="shared" si="4"/>
        <v>1156851</v>
      </c>
      <c r="M38" s="60">
        <f t="shared" si="4"/>
        <v>8287</v>
      </c>
      <c r="N38" s="60">
        <f t="shared" si="4"/>
        <v>1738912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3173617</v>
      </c>
      <c r="X38" s="60">
        <f t="shared" si="4"/>
        <v>8500000</v>
      </c>
      <c r="Y38" s="60">
        <f t="shared" si="4"/>
        <v>-5326383</v>
      </c>
      <c r="Z38" s="140">
        <f t="shared" si="5"/>
        <v>-62.6633294117647</v>
      </c>
      <c r="AA38" s="155">
        <f>AA8+AA23</f>
        <v>17000000</v>
      </c>
    </row>
    <row r="39" spans="1:27" ht="13.5">
      <c r="A39" s="291" t="s">
        <v>207</v>
      </c>
      <c r="B39" s="142"/>
      <c r="C39" s="62">
        <f t="shared" si="4"/>
        <v>287578</v>
      </c>
      <c r="D39" s="156">
        <f t="shared" si="4"/>
        <v>0</v>
      </c>
      <c r="E39" s="60">
        <f t="shared" si="4"/>
        <v>20310050</v>
      </c>
      <c r="F39" s="60">
        <f t="shared" si="4"/>
        <v>20310050</v>
      </c>
      <c r="G39" s="60">
        <f t="shared" si="4"/>
        <v>0</v>
      </c>
      <c r="H39" s="60">
        <f t="shared" si="4"/>
        <v>228549</v>
      </c>
      <c r="I39" s="60">
        <f t="shared" si="4"/>
        <v>0</v>
      </c>
      <c r="J39" s="60">
        <f t="shared" si="4"/>
        <v>228549</v>
      </c>
      <c r="K39" s="60">
        <f t="shared" si="4"/>
        <v>128070</v>
      </c>
      <c r="L39" s="60">
        <f t="shared" si="4"/>
        <v>971703</v>
      </c>
      <c r="M39" s="60">
        <f t="shared" si="4"/>
        <v>0</v>
      </c>
      <c r="N39" s="60">
        <f t="shared" si="4"/>
        <v>1099773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1328322</v>
      </c>
      <c r="X39" s="60">
        <f t="shared" si="4"/>
        <v>10155025</v>
      </c>
      <c r="Y39" s="60">
        <f t="shared" si="4"/>
        <v>-8826703</v>
      </c>
      <c r="Z39" s="140">
        <f t="shared" si="5"/>
        <v>-86.91955952841082</v>
      </c>
      <c r="AA39" s="155">
        <f>AA9+AA24</f>
        <v>20310050</v>
      </c>
    </row>
    <row r="40" spans="1:27" ht="13.5">
      <c r="A40" s="291" t="s">
        <v>208</v>
      </c>
      <c r="B40" s="142"/>
      <c r="C40" s="62">
        <f t="shared" si="4"/>
        <v>2168562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62500</v>
      </c>
      <c r="N40" s="60">
        <f t="shared" si="4"/>
        <v>62500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62500</v>
      </c>
      <c r="X40" s="60">
        <f t="shared" si="4"/>
        <v>0</v>
      </c>
      <c r="Y40" s="60">
        <f t="shared" si="4"/>
        <v>62500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6260627</v>
      </c>
      <c r="D41" s="294">
        <f t="shared" si="6"/>
        <v>0</v>
      </c>
      <c r="E41" s="295">
        <f t="shared" si="6"/>
        <v>39210255</v>
      </c>
      <c r="F41" s="295">
        <f t="shared" si="6"/>
        <v>39210255</v>
      </c>
      <c r="G41" s="295">
        <f t="shared" si="6"/>
        <v>266710</v>
      </c>
      <c r="H41" s="295">
        <f t="shared" si="6"/>
        <v>1478772</v>
      </c>
      <c r="I41" s="295">
        <f t="shared" si="6"/>
        <v>1255739</v>
      </c>
      <c r="J41" s="295">
        <f t="shared" si="6"/>
        <v>3001221</v>
      </c>
      <c r="K41" s="295">
        <f t="shared" si="6"/>
        <v>1659371</v>
      </c>
      <c r="L41" s="295">
        <f t="shared" si="6"/>
        <v>2131981</v>
      </c>
      <c r="M41" s="295">
        <f t="shared" si="6"/>
        <v>107395</v>
      </c>
      <c r="N41" s="295">
        <f t="shared" si="6"/>
        <v>3898747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6899968</v>
      </c>
      <c r="X41" s="295">
        <f t="shared" si="6"/>
        <v>19605128</v>
      </c>
      <c r="Y41" s="295">
        <f t="shared" si="6"/>
        <v>-12705160</v>
      </c>
      <c r="Z41" s="296">
        <f t="shared" si="5"/>
        <v>-64.80528971807784</v>
      </c>
      <c r="AA41" s="297">
        <f>SUM(AA36:AA40)</f>
        <v>39210255</v>
      </c>
    </row>
    <row r="42" spans="1:27" ht="13.5">
      <c r="A42" s="298" t="s">
        <v>210</v>
      </c>
      <c r="B42" s="136"/>
      <c r="C42" s="95">
        <f aca="true" t="shared" si="7" ref="C42:Y48">C12+C27</f>
        <v>5317873</v>
      </c>
      <c r="D42" s="129">
        <f t="shared" si="7"/>
        <v>0</v>
      </c>
      <c r="E42" s="54">
        <f t="shared" si="7"/>
        <v>1700000</v>
      </c>
      <c r="F42" s="54">
        <f t="shared" si="7"/>
        <v>1700000</v>
      </c>
      <c r="G42" s="54">
        <f t="shared" si="7"/>
        <v>23625</v>
      </c>
      <c r="H42" s="54">
        <f t="shared" si="7"/>
        <v>21000</v>
      </c>
      <c r="I42" s="54">
        <f t="shared" si="7"/>
        <v>9777</v>
      </c>
      <c r="J42" s="54">
        <f t="shared" si="7"/>
        <v>54402</v>
      </c>
      <c r="K42" s="54">
        <f t="shared" si="7"/>
        <v>16076</v>
      </c>
      <c r="L42" s="54">
        <f t="shared" si="7"/>
        <v>9074</v>
      </c>
      <c r="M42" s="54">
        <f t="shared" si="7"/>
        <v>183814</v>
      </c>
      <c r="N42" s="54">
        <f t="shared" si="7"/>
        <v>208964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263366</v>
      </c>
      <c r="X42" s="54">
        <f t="shared" si="7"/>
        <v>850000</v>
      </c>
      <c r="Y42" s="54">
        <f t="shared" si="7"/>
        <v>-586634</v>
      </c>
      <c r="Z42" s="184">
        <f t="shared" si="5"/>
        <v>-69.01576470588236</v>
      </c>
      <c r="AA42" s="130">
        <f aca="true" t="shared" si="8" ref="AA42:AA48">AA12+AA27</f>
        <v>1700000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7077520</v>
      </c>
      <c r="D45" s="129">
        <f t="shared" si="7"/>
        <v>0</v>
      </c>
      <c r="E45" s="54">
        <f t="shared" si="7"/>
        <v>6890000</v>
      </c>
      <c r="F45" s="54">
        <f t="shared" si="7"/>
        <v>6890000</v>
      </c>
      <c r="G45" s="54">
        <f t="shared" si="7"/>
        <v>0</v>
      </c>
      <c r="H45" s="54">
        <f t="shared" si="7"/>
        <v>982</v>
      </c>
      <c r="I45" s="54">
        <f t="shared" si="7"/>
        <v>463908</v>
      </c>
      <c r="J45" s="54">
        <f t="shared" si="7"/>
        <v>464890</v>
      </c>
      <c r="K45" s="54">
        <f t="shared" si="7"/>
        <v>351962</v>
      </c>
      <c r="L45" s="54">
        <f t="shared" si="7"/>
        <v>1128754</v>
      </c>
      <c r="M45" s="54">
        <f t="shared" si="7"/>
        <v>1182419</v>
      </c>
      <c r="N45" s="54">
        <f t="shared" si="7"/>
        <v>2663135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3128025</v>
      </c>
      <c r="X45" s="54">
        <f t="shared" si="7"/>
        <v>3445000</v>
      </c>
      <c r="Y45" s="54">
        <f t="shared" si="7"/>
        <v>-316975</v>
      </c>
      <c r="Z45" s="184">
        <f t="shared" si="5"/>
        <v>-9.201015965166908</v>
      </c>
      <c r="AA45" s="130">
        <f t="shared" si="8"/>
        <v>6890000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18656020</v>
      </c>
      <c r="D49" s="218">
        <f t="shared" si="9"/>
        <v>0</v>
      </c>
      <c r="E49" s="220">
        <f t="shared" si="9"/>
        <v>47800255</v>
      </c>
      <c r="F49" s="220">
        <f t="shared" si="9"/>
        <v>47800255</v>
      </c>
      <c r="G49" s="220">
        <f t="shared" si="9"/>
        <v>290335</v>
      </c>
      <c r="H49" s="220">
        <f t="shared" si="9"/>
        <v>1500754</v>
      </c>
      <c r="I49" s="220">
        <f t="shared" si="9"/>
        <v>1729424</v>
      </c>
      <c r="J49" s="220">
        <f t="shared" si="9"/>
        <v>3520513</v>
      </c>
      <c r="K49" s="220">
        <f t="shared" si="9"/>
        <v>2027409</v>
      </c>
      <c r="L49" s="220">
        <f t="shared" si="9"/>
        <v>3269809</v>
      </c>
      <c r="M49" s="220">
        <f t="shared" si="9"/>
        <v>1473628</v>
      </c>
      <c r="N49" s="220">
        <f t="shared" si="9"/>
        <v>6770846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10291359</v>
      </c>
      <c r="X49" s="220">
        <f t="shared" si="9"/>
        <v>23900128</v>
      </c>
      <c r="Y49" s="220">
        <f t="shared" si="9"/>
        <v>-13608769</v>
      </c>
      <c r="Z49" s="221">
        <f t="shared" si="5"/>
        <v>-56.94015111550868</v>
      </c>
      <c r="AA49" s="222">
        <f>SUM(AA41:AA48)</f>
        <v>47800255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206145</v>
      </c>
      <c r="H66" s="275">
        <v>244934</v>
      </c>
      <c r="I66" s="275">
        <v>172461</v>
      </c>
      <c r="J66" s="275">
        <v>623540</v>
      </c>
      <c r="K66" s="275">
        <v>167588</v>
      </c>
      <c r="L66" s="275">
        <v>426161</v>
      </c>
      <c r="M66" s="275">
        <v>169633</v>
      </c>
      <c r="N66" s="275">
        <v>763382</v>
      </c>
      <c r="O66" s="275"/>
      <c r="P66" s="275"/>
      <c r="Q66" s="275"/>
      <c r="R66" s="275"/>
      <c r="S66" s="275"/>
      <c r="T66" s="275"/>
      <c r="U66" s="275"/>
      <c r="V66" s="275"/>
      <c r="W66" s="275">
        <v>1386922</v>
      </c>
      <c r="X66" s="275"/>
      <c r="Y66" s="275">
        <v>1386922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47448</v>
      </c>
      <c r="H67" s="60">
        <v>202975</v>
      </c>
      <c r="I67" s="60">
        <v>187177</v>
      </c>
      <c r="J67" s="60">
        <v>437600</v>
      </c>
      <c r="K67" s="60">
        <v>274924</v>
      </c>
      <c r="L67" s="60">
        <v>214100</v>
      </c>
      <c r="M67" s="60">
        <v>705241</v>
      </c>
      <c r="N67" s="60">
        <v>1194265</v>
      </c>
      <c r="O67" s="60"/>
      <c r="P67" s="60"/>
      <c r="Q67" s="60"/>
      <c r="R67" s="60"/>
      <c r="S67" s="60"/>
      <c r="T67" s="60"/>
      <c r="U67" s="60"/>
      <c r="V67" s="60"/>
      <c r="W67" s="60">
        <v>1631865</v>
      </c>
      <c r="X67" s="60"/>
      <c r="Y67" s="60">
        <v>1631865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304913</v>
      </c>
      <c r="H68" s="60">
        <v>219747</v>
      </c>
      <c r="I68" s="60">
        <v>207454</v>
      </c>
      <c r="J68" s="60">
        <v>732114</v>
      </c>
      <c r="K68" s="60">
        <v>130565</v>
      </c>
      <c r="L68" s="60">
        <v>155229</v>
      </c>
      <c r="M68" s="60">
        <v>187912</v>
      </c>
      <c r="N68" s="60">
        <v>473706</v>
      </c>
      <c r="O68" s="60"/>
      <c r="P68" s="60"/>
      <c r="Q68" s="60"/>
      <c r="R68" s="60"/>
      <c r="S68" s="60"/>
      <c r="T68" s="60"/>
      <c r="U68" s="60"/>
      <c r="V68" s="60"/>
      <c r="W68" s="60">
        <v>1205820</v>
      </c>
      <c r="X68" s="60"/>
      <c r="Y68" s="60">
        <v>1205820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558506</v>
      </c>
      <c r="H69" s="220">
        <f t="shared" si="12"/>
        <v>667656</v>
      </c>
      <c r="I69" s="220">
        <f t="shared" si="12"/>
        <v>567092</v>
      </c>
      <c r="J69" s="220">
        <f t="shared" si="12"/>
        <v>1793254</v>
      </c>
      <c r="K69" s="220">
        <f t="shared" si="12"/>
        <v>573077</v>
      </c>
      <c r="L69" s="220">
        <f t="shared" si="12"/>
        <v>795490</v>
      </c>
      <c r="M69" s="220">
        <f t="shared" si="12"/>
        <v>1062786</v>
      </c>
      <c r="N69" s="220">
        <f t="shared" si="12"/>
        <v>2431353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4224607</v>
      </c>
      <c r="X69" s="220">
        <f t="shared" si="12"/>
        <v>0</v>
      </c>
      <c r="Y69" s="220">
        <f t="shared" si="12"/>
        <v>4224607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6260627</v>
      </c>
      <c r="D5" s="357">
        <f t="shared" si="0"/>
        <v>0</v>
      </c>
      <c r="E5" s="356">
        <f t="shared" si="0"/>
        <v>39210255</v>
      </c>
      <c r="F5" s="358">
        <f t="shared" si="0"/>
        <v>39210255</v>
      </c>
      <c r="G5" s="358">
        <f t="shared" si="0"/>
        <v>266710</v>
      </c>
      <c r="H5" s="356">
        <f t="shared" si="0"/>
        <v>1478772</v>
      </c>
      <c r="I5" s="356">
        <f t="shared" si="0"/>
        <v>1255739</v>
      </c>
      <c r="J5" s="358">
        <f t="shared" si="0"/>
        <v>3001221</v>
      </c>
      <c r="K5" s="358">
        <f t="shared" si="0"/>
        <v>1659371</v>
      </c>
      <c r="L5" s="356">
        <f t="shared" si="0"/>
        <v>2131981</v>
      </c>
      <c r="M5" s="356">
        <f t="shared" si="0"/>
        <v>107395</v>
      </c>
      <c r="N5" s="358">
        <f t="shared" si="0"/>
        <v>3898747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6899968</v>
      </c>
      <c r="X5" s="356">
        <f t="shared" si="0"/>
        <v>19605128</v>
      </c>
      <c r="Y5" s="358">
        <f t="shared" si="0"/>
        <v>-12705160</v>
      </c>
      <c r="Z5" s="359">
        <f>+IF(X5&lt;&gt;0,+(Y5/X5)*100,0)</f>
        <v>-64.80528971807784</v>
      </c>
      <c r="AA5" s="360">
        <f>+AA6+AA8+AA11+AA13+AA15</f>
        <v>39210255</v>
      </c>
    </row>
    <row r="6" spans="1:27" ht="13.5">
      <c r="A6" s="361" t="s">
        <v>204</v>
      </c>
      <c r="B6" s="142"/>
      <c r="C6" s="60">
        <f>+C7</f>
        <v>3495446</v>
      </c>
      <c r="D6" s="340">
        <f aca="true" t="shared" si="1" ref="D6:AA6">+D7</f>
        <v>0</v>
      </c>
      <c r="E6" s="60">
        <f t="shared" si="1"/>
        <v>1000000</v>
      </c>
      <c r="F6" s="59">
        <f t="shared" si="1"/>
        <v>1000000</v>
      </c>
      <c r="G6" s="59">
        <f t="shared" si="1"/>
        <v>43521</v>
      </c>
      <c r="H6" s="60">
        <f t="shared" si="1"/>
        <v>44127</v>
      </c>
      <c r="I6" s="60">
        <f t="shared" si="1"/>
        <v>31095</v>
      </c>
      <c r="J6" s="59">
        <f t="shared" si="1"/>
        <v>118743</v>
      </c>
      <c r="K6" s="59">
        <f t="shared" si="1"/>
        <v>6625</v>
      </c>
      <c r="L6" s="60">
        <f t="shared" si="1"/>
        <v>3427</v>
      </c>
      <c r="M6" s="60">
        <f t="shared" si="1"/>
        <v>3590</v>
      </c>
      <c r="N6" s="59">
        <f t="shared" si="1"/>
        <v>13642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132385</v>
      </c>
      <c r="X6" s="60">
        <f t="shared" si="1"/>
        <v>500000</v>
      </c>
      <c r="Y6" s="59">
        <f t="shared" si="1"/>
        <v>-367615</v>
      </c>
      <c r="Z6" s="61">
        <f>+IF(X6&lt;&gt;0,+(Y6/X6)*100,0)</f>
        <v>-73.52300000000001</v>
      </c>
      <c r="AA6" s="62">
        <f t="shared" si="1"/>
        <v>1000000</v>
      </c>
    </row>
    <row r="7" spans="1:27" ht="13.5">
      <c r="A7" s="291" t="s">
        <v>228</v>
      </c>
      <c r="B7" s="142"/>
      <c r="C7" s="60">
        <v>3495446</v>
      </c>
      <c r="D7" s="340"/>
      <c r="E7" s="60">
        <v>1000000</v>
      </c>
      <c r="F7" s="59">
        <v>1000000</v>
      </c>
      <c r="G7" s="59">
        <v>43521</v>
      </c>
      <c r="H7" s="60">
        <v>44127</v>
      </c>
      <c r="I7" s="60">
        <v>31095</v>
      </c>
      <c r="J7" s="59">
        <v>118743</v>
      </c>
      <c r="K7" s="59">
        <v>6625</v>
      </c>
      <c r="L7" s="60">
        <v>3427</v>
      </c>
      <c r="M7" s="60">
        <v>3590</v>
      </c>
      <c r="N7" s="59">
        <v>13642</v>
      </c>
      <c r="O7" s="59"/>
      <c r="P7" s="60"/>
      <c r="Q7" s="60"/>
      <c r="R7" s="59"/>
      <c r="S7" s="59"/>
      <c r="T7" s="60"/>
      <c r="U7" s="60"/>
      <c r="V7" s="59"/>
      <c r="W7" s="59">
        <v>132385</v>
      </c>
      <c r="X7" s="60">
        <v>500000</v>
      </c>
      <c r="Y7" s="59">
        <v>-367615</v>
      </c>
      <c r="Z7" s="61">
        <v>-73.52</v>
      </c>
      <c r="AA7" s="62">
        <v>1000000</v>
      </c>
    </row>
    <row r="8" spans="1:27" ht="13.5">
      <c r="A8" s="361" t="s">
        <v>205</v>
      </c>
      <c r="B8" s="142"/>
      <c r="C8" s="60">
        <f aca="true" t="shared" si="2" ref="C8:Y8">SUM(C9:C10)</f>
        <v>309041</v>
      </c>
      <c r="D8" s="340">
        <f t="shared" si="2"/>
        <v>0</v>
      </c>
      <c r="E8" s="60">
        <f t="shared" si="2"/>
        <v>900205</v>
      </c>
      <c r="F8" s="59">
        <f t="shared" si="2"/>
        <v>900205</v>
      </c>
      <c r="G8" s="59">
        <f t="shared" si="2"/>
        <v>223189</v>
      </c>
      <c r="H8" s="60">
        <f t="shared" si="2"/>
        <v>135372</v>
      </c>
      <c r="I8" s="60">
        <f t="shared" si="2"/>
        <v>860663</v>
      </c>
      <c r="J8" s="59">
        <f t="shared" si="2"/>
        <v>1219224</v>
      </c>
      <c r="K8" s="59">
        <f t="shared" si="2"/>
        <v>950902</v>
      </c>
      <c r="L8" s="60">
        <f t="shared" si="2"/>
        <v>0</v>
      </c>
      <c r="M8" s="60">
        <f t="shared" si="2"/>
        <v>33018</v>
      </c>
      <c r="N8" s="59">
        <f t="shared" si="2"/>
        <v>983920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2203144</v>
      </c>
      <c r="X8" s="60">
        <f t="shared" si="2"/>
        <v>450103</v>
      </c>
      <c r="Y8" s="59">
        <f t="shared" si="2"/>
        <v>1753041</v>
      </c>
      <c r="Z8" s="61">
        <f>+IF(X8&lt;&gt;0,+(Y8/X8)*100,0)</f>
        <v>389.47552004763355</v>
      </c>
      <c r="AA8" s="62">
        <f>SUM(AA9:AA10)</f>
        <v>900205</v>
      </c>
    </row>
    <row r="9" spans="1:27" ht="13.5">
      <c r="A9" s="291" t="s">
        <v>229</v>
      </c>
      <c r="B9" s="142"/>
      <c r="C9" s="60">
        <v>12421</v>
      </c>
      <c r="D9" s="340"/>
      <c r="E9" s="60">
        <v>900205</v>
      </c>
      <c r="F9" s="59">
        <v>900205</v>
      </c>
      <c r="G9" s="59">
        <v>223189</v>
      </c>
      <c r="H9" s="60">
        <v>135372</v>
      </c>
      <c r="I9" s="60">
        <v>860663</v>
      </c>
      <c r="J9" s="59">
        <v>1219224</v>
      </c>
      <c r="K9" s="59">
        <v>520902</v>
      </c>
      <c r="L9" s="60"/>
      <c r="M9" s="60">
        <v>33018</v>
      </c>
      <c r="N9" s="59">
        <v>553920</v>
      </c>
      <c r="O9" s="59"/>
      <c r="P9" s="60"/>
      <c r="Q9" s="60"/>
      <c r="R9" s="59"/>
      <c r="S9" s="59"/>
      <c r="T9" s="60"/>
      <c r="U9" s="60"/>
      <c r="V9" s="59"/>
      <c r="W9" s="59">
        <v>1773144</v>
      </c>
      <c r="X9" s="60">
        <v>450103</v>
      </c>
      <c r="Y9" s="59">
        <v>1323041</v>
      </c>
      <c r="Z9" s="61">
        <v>293.94</v>
      </c>
      <c r="AA9" s="62">
        <v>900205</v>
      </c>
    </row>
    <row r="10" spans="1:27" ht="13.5">
      <c r="A10" s="291" t="s">
        <v>230</v>
      </c>
      <c r="B10" s="142"/>
      <c r="C10" s="60">
        <v>296620</v>
      </c>
      <c r="D10" s="340"/>
      <c r="E10" s="60"/>
      <c r="F10" s="59"/>
      <c r="G10" s="59"/>
      <c r="H10" s="60"/>
      <c r="I10" s="60"/>
      <c r="J10" s="59"/>
      <c r="K10" s="59">
        <v>430000</v>
      </c>
      <c r="L10" s="60"/>
      <c r="M10" s="60"/>
      <c r="N10" s="59">
        <v>430000</v>
      </c>
      <c r="O10" s="59"/>
      <c r="P10" s="60"/>
      <c r="Q10" s="60"/>
      <c r="R10" s="59"/>
      <c r="S10" s="59"/>
      <c r="T10" s="60"/>
      <c r="U10" s="60"/>
      <c r="V10" s="59"/>
      <c r="W10" s="59">
        <v>430000</v>
      </c>
      <c r="X10" s="60"/>
      <c r="Y10" s="59">
        <v>430000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17000000</v>
      </c>
      <c r="F11" s="364">
        <f t="shared" si="3"/>
        <v>17000000</v>
      </c>
      <c r="G11" s="364">
        <f t="shared" si="3"/>
        <v>0</v>
      </c>
      <c r="H11" s="362">
        <f t="shared" si="3"/>
        <v>1070724</v>
      </c>
      <c r="I11" s="362">
        <f t="shared" si="3"/>
        <v>363981</v>
      </c>
      <c r="J11" s="364">
        <f t="shared" si="3"/>
        <v>1434705</v>
      </c>
      <c r="K11" s="364">
        <f t="shared" si="3"/>
        <v>573774</v>
      </c>
      <c r="L11" s="362">
        <f t="shared" si="3"/>
        <v>1156851</v>
      </c>
      <c r="M11" s="362">
        <f t="shared" si="3"/>
        <v>8287</v>
      </c>
      <c r="N11" s="364">
        <f t="shared" si="3"/>
        <v>1738912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3173617</v>
      </c>
      <c r="X11" s="362">
        <f t="shared" si="3"/>
        <v>8500000</v>
      </c>
      <c r="Y11" s="364">
        <f t="shared" si="3"/>
        <v>-5326383</v>
      </c>
      <c r="Z11" s="365">
        <f>+IF(X11&lt;&gt;0,+(Y11/X11)*100,0)</f>
        <v>-62.6633294117647</v>
      </c>
      <c r="AA11" s="366">
        <f t="shared" si="3"/>
        <v>17000000</v>
      </c>
    </row>
    <row r="12" spans="1:27" ht="13.5">
      <c r="A12" s="291" t="s">
        <v>231</v>
      </c>
      <c r="B12" s="136"/>
      <c r="C12" s="60"/>
      <c r="D12" s="340"/>
      <c r="E12" s="60">
        <v>17000000</v>
      </c>
      <c r="F12" s="59">
        <v>17000000</v>
      </c>
      <c r="G12" s="59"/>
      <c r="H12" s="60">
        <v>1070724</v>
      </c>
      <c r="I12" s="60">
        <v>363981</v>
      </c>
      <c r="J12" s="59">
        <v>1434705</v>
      </c>
      <c r="K12" s="59">
        <v>573774</v>
      </c>
      <c r="L12" s="60">
        <v>1156851</v>
      </c>
      <c r="M12" s="60">
        <v>8287</v>
      </c>
      <c r="N12" s="59">
        <v>1738912</v>
      </c>
      <c r="O12" s="59"/>
      <c r="P12" s="60"/>
      <c r="Q12" s="60"/>
      <c r="R12" s="59"/>
      <c r="S12" s="59"/>
      <c r="T12" s="60"/>
      <c r="U12" s="60"/>
      <c r="V12" s="59"/>
      <c r="W12" s="59">
        <v>3173617</v>
      </c>
      <c r="X12" s="60">
        <v>8500000</v>
      </c>
      <c r="Y12" s="59">
        <v>-5326383</v>
      </c>
      <c r="Z12" s="61">
        <v>-62.66</v>
      </c>
      <c r="AA12" s="62">
        <v>17000000</v>
      </c>
    </row>
    <row r="13" spans="1:27" ht="13.5">
      <c r="A13" s="361" t="s">
        <v>207</v>
      </c>
      <c r="B13" s="136"/>
      <c r="C13" s="275">
        <f>+C14</f>
        <v>287578</v>
      </c>
      <c r="D13" s="341">
        <f aca="true" t="shared" si="4" ref="D13:AA13">+D14</f>
        <v>0</v>
      </c>
      <c r="E13" s="275">
        <f t="shared" si="4"/>
        <v>20310050</v>
      </c>
      <c r="F13" s="342">
        <f t="shared" si="4"/>
        <v>20310050</v>
      </c>
      <c r="G13" s="342">
        <f t="shared" si="4"/>
        <v>0</v>
      </c>
      <c r="H13" s="275">
        <f t="shared" si="4"/>
        <v>228549</v>
      </c>
      <c r="I13" s="275">
        <f t="shared" si="4"/>
        <v>0</v>
      </c>
      <c r="J13" s="342">
        <f t="shared" si="4"/>
        <v>228549</v>
      </c>
      <c r="K13" s="342">
        <f t="shared" si="4"/>
        <v>128070</v>
      </c>
      <c r="L13" s="275">
        <f t="shared" si="4"/>
        <v>971703</v>
      </c>
      <c r="M13" s="275">
        <f t="shared" si="4"/>
        <v>0</v>
      </c>
      <c r="N13" s="342">
        <f t="shared" si="4"/>
        <v>1099773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1328322</v>
      </c>
      <c r="X13" s="275">
        <f t="shared" si="4"/>
        <v>10155025</v>
      </c>
      <c r="Y13" s="342">
        <f t="shared" si="4"/>
        <v>-8826703</v>
      </c>
      <c r="Z13" s="335">
        <f>+IF(X13&lt;&gt;0,+(Y13/X13)*100,0)</f>
        <v>-86.91955952841082</v>
      </c>
      <c r="AA13" s="273">
        <f t="shared" si="4"/>
        <v>20310050</v>
      </c>
    </row>
    <row r="14" spans="1:27" ht="13.5">
      <c r="A14" s="291" t="s">
        <v>232</v>
      </c>
      <c r="B14" s="136"/>
      <c r="C14" s="60">
        <v>287578</v>
      </c>
      <c r="D14" s="340"/>
      <c r="E14" s="60">
        <v>20310050</v>
      </c>
      <c r="F14" s="59">
        <v>20310050</v>
      </c>
      <c r="G14" s="59"/>
      <c r="H14" s="60">
        <v>228549</v>
      </c>
      <c r="I14" s="60"/>
      <c r="J14" s="59">
        <v>228549</v>
      </c>
      <c r="K14" s="59">
        <v>128070</v>
      </c>
      <c r="L14" s="60">
        <v>971703</v>
      </c>
      <c r="M14" s="60"/>
      <c r="N14" s="59">
        <v>1099773</v>
      </c>
      <c r="O14" s="59"/>
      <c r="P14" s="60"/>
      <c r="Q14" s="60"/>
      <c r="R14" s="59"/>
      <c r="S14" s="59"/>
      <c r="T14" s="60"/>
      <c r="U14" s="60"/>
      <c r="V14" s="59"/>
      <c r="W14" s="59">
        <v>1328322</v>
      </c>
      <c r="X14" s="60">
        <v>10155025</v>
      </c>
      <c r="Y14" s="59">
        <v>-8826703</v>
      </c>
      <c r="Z14" s="61">
        <v>-86.92</v>
      </c>
      <c r="AA14" s="62">
        <v>20310050</v>
      </c>
    </row>
    <row r="15" spans="1:27" ht="13.5">
      <c r="A15" s="361" t="s">
        <v>208</v>
      </c>
      <c r="B15" s="136"/>
      <c r="C15" s="60">
        <f aca="true" t="shared" si="5" ref="C15:Y15">SUM(C16:C20)</f>
        <v>2168562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62500</v>
      </c>
      <c r="N15" s="59">
        <f t="shared" si="5"/>
        <v>62500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62500</v>
      </c>
      <c r="X15" s="60">
        <f t="shared" si="5"/>
        <v>0</v>
      </c>
      <c r="Y15" s="59">
        <f t="shared" si="5"/>
        <v>62500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2168562</v>
      </c>
      <c r="D20" s="340"/>
      <c r="E20" s="60"/>
      <c r="F20" s="59"/>
      <c r="G20" s="59"/>
      <c r="H20" s="60"/>
      <c r="I20" s="60"/>
      <c r="J20" s="59"/>
      <c r="K20" s="59"/>
      <c r="L20" s="60"/>
      <c r="M20" s="60">
        <v>62500</v>
      </c>
      <c r="N20" s="59">
        <v>62500</v>
      </c>
      <c r="O20" s="59"/>
      <c r="P20" s="60"/>
      <c r="Q20" s="60"/>
      <c r="R20" s="59"/>
      <c r="S20" s="59"/>
      <c r="T20" s="60"/>
      <c r="U20" s="60"/>
      <c r="V20" s="59"/>
      <c r="W20" s="59">
        <v>62500</v>
      </c>
      <c r="X20" s="60"/>
      <c r="Y20" s="59">
        <v>62500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5317873</v>
      </c>
      <c r="D22" s="344">
        <f t="shared" si="6"/>
        <v>0</v>
      </c>
      <c r="E22" s="343">
        <f t="shared" si="6"/>
        <v>1700000</v>
      </c>
      <c r="F22" s="345">
        <f t="shared" si="6"/>
        <v>1700000</v>
      </c>
      <c r="G22" s="345">
        <f t="shared" si="6"/>
        <v>23625</v>
      </c>
      <c r="H22" s="343">
        <f t="shared" si="6"/>
        <v>21000</v>
      </c>
      <c r="I22" s="343">
        <f t="shared" si="6"/>
        <v>9777</v>
      </c>
      <c r="J22" s="345">
        <f t="shared" si="6"/>
        <v>54402</v>
      </c>
      <c r="K22" s="345">
        <f t="shared" si="6"/>
        <v>16076</v>
      </c>
      <c r="L22" s="343">
        <f t="shared" si="6"/>
        <v>9074</v>
      </c>
      <c r="M22" s="343">
        <f t="shared" si="6"/>
        <v>183814</v>
      </c>
      <c r="N22" s="345">
        <f t="shared" si="6"/>
        <v>208964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263366</v>
      </c>
      <c r="X22" s="343">
        <f t="shared" si="6"/>
        <v>850000</v>
      </c>
      <c r="Y22" s="345">
        <f t="shared" si="6"/>
        <v>-586634</v>
      </c>
      <c r="Z22" s="336">
        <f>+IF(X22&lt;&gt;0,+(Y22/X22)*100,0)</f>
        <v>-69.01576470588236</v>
      </c>
      <c r="AA22" s="350">
        <f>SUM(AA23:AA32)</f>
        <v>1700000</v>
      </c>
    </row>
    <row r="23" spans="1:27" ht="13.5">
      <c r="A23" s="361" t="s">
        <v>236</v>
      </c>
      <c r="B23" s="142"/>
      <c r="C23" s="60">
        <v>171790</v>
      </c>
      <c r="D23" s="340"/>
      <c r="E23" s="60">
        <v>200000</v>
      </c>
      <c r="F23" s="59">
        <v>200000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100000</v>
      </c>
      <c r="Y23" s="59">
        <v>-100000</v>
      </c>
      <c r="Z23" s="61">
        <v>-100</v>
      </c>
      <c r="AA23" s="62">
        <v>200000</v>
      </c>
    </row>
    <row r="24" spans="1:27" ht="13.5">
      <c r="A24" s="361" t="s">
        <v>237</v>
      </c>
      <c r="B24" s="142"/>
      <c r="C24" s="60">
        <v>4994778</v>
      </c>
      <c r="D24" s="340"/>
      <c r="E24" s="60">
        <v>1500000</v>
      </c>
      <c r="F24" s="59">
        <v>1500000</v>
      </c>
      <c r="G24" s="59">
        <v>23625</v>
      </c>
      <c r="H24" s="60">
        <v>21000</v>
      </c>
      <c r="I24" s="60">
        <v>9777</v>
      </c>
      <c r="J24" s="59">
        <v>54402</v>
      </c>
      <c r="K24" s="59">
        <v>16076</v>
      </c>
      <c r="L24" s="60">
        <v>9074</v>
      </c>
      <c r="M24" s="60">
        <v>183814</v>
      </c>
      <c r="N24" s="59">
        <v>208964</v>
      </c>
      <c r="O24" s="59"/>
      <c r="P24" s="60"/>
      <c r="Q24" s="60"/>
      <c r="R24" s="59"/>
      <c r="S24" s="59"/>
      <c r="T24" s="60"/>
      <c r="U24" s="60"/>
      <c r="V24" s="59"/>
      <c r="W24" s="59">
        <v>263366</v>
      </c>
      <c r="X24" s="60">
        <v>750000</v>
      </c>
      <c r="Y24" s="59">
        <v>-486634</v>
      </c>
      <c r="Z24" s="61">
        <v>-64.88</v>
      </c>
      <c r="AA24" s="62">
        <v>1500000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57445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93860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7077520</v>
      </c>
      <c r="D40" s="344">
        <f t="shared" si="9"/>
        <v>0</v>
      </c>
      <c r="E40" s="343">
        <f t="shared" si="9"/>
        <v>6890000</v>
      </c>
      <c r="F40" s="345">
        <f t="shared" si="9"/>
        <v>6890000</v>
      </c>
      <c r="G40" s="345">
        <f t="shared" si="9"/>
        <v>0</v>
      </c>
      <c r="H40" s="343">
        <f t="shared" si="9"/>
        <v>982</v>
      </c>
      <c r="I40" s="343">
        <f t="shared" si="9"/>
        <v>463908</v>
      </c>
      <c r="J40" s="345">
        <f t="shared" si="9"/>
        <v>464890</v>
      </c>
      <c r="K40" s="345">
        <f t="shared" si="9"/>
        <v>351962</v>
      </c>
      <c r="L40" s="343">
        <f t="shared" si="9"/>
        <v>1128754</v>
      </c>
      <c r="M40" s="343">
        <f t="shared" si="9"/>
        <v>1182419</v>
      </c>
      <c r="N40" s="345">
        <f t="shared" si="9"/>
        <v>2663135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3128025</v>
      </c>
      <c r="X40" s="343">
        <f t="shared" si="9"/>
        <v>3445000</v>
      </c>
      <c r="Y40" s="345">
        <f t="shared" si="9"/>
        <v>-316975</v>
      </c>
      <c r="Z40" s="336">
        <f>+IF(X40&lt;&gt;0,+(Y40/X40)*100,0)</f>
        <v>-9.201015965166908</v>
      </c>
      <c r="AA40" s="350">
        <f>SUM(AA41:AA49)</f>
        <v>6890000</v>
      </c>
    </row>
    <row r="41" spans="1:27" ht="13.5">
      <c r="A41" s="361" t="s">
        <v>247</v>
      </c>
      <c r="B41" s="142"/>
      <c r="C41" s="362">
        <v>5209530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442585</v>
      </c>
      <c r="D43" s="369"/>
      <c r="E43" s="305">
        <v>850000</v>
      </c>
      <c r="F43" s="370">
        <v>850000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425000</v>
      </c>
      <c r="Y43" s="370">
        <v>-425000</v>
      </c>
      <c r="Z43" s="371">
        <v>-100</v>
      </c>
      <c r="AA43" s="303">
        <v>850000</v>
      </c>
    </row>
    <row r="44" spans="1:27" ht="13.5">
      <c r="A44" s="361" t="s">
        <v>250</v>
      </c>
      <c r="B44" s="136"/>
      <c r="C44" s="60">
        <v>597180</v>
      </c>
      <c r="D44" s="368"/>
      <c r="E44" s="54">
        <v>40000</v>
      </c>
      <c r="F44" s="53">
        <v>40000</v>
      </c>
      <c r="G44" s="53"/>
      <c r="H44" s="54">
        <v>982</v>
      </c>
      <c r="I44" s="54"/>
      <c r="J44" s="53">
        <v>982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982</v>
      </c>
      <c r="X44" s="54">
        <v>20000</v>
      </c>
      <c r="Y44" s="53">
        <v>-19018</v>
      </c>
      <c r="Z44" s="94">
        <v>-95.09</v>
      </c>
      <c r="AA44" s="95">
        <v>40000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828225</v>
      </c>
      <c r="D49" s="368"/>
      <c r="E49" s="54">
        <v>6000000</v>
      </c>
      <c r="F49" s="53">
        <v>6000000</v>
      </c>
      <c r="G49" s="53"/>
      <c r="H49" s="54"/>
      <c r="I49" s="54">
        <v>463908</v>
      </c>
      <c r="J49" s="53">
        <v>463908</v>
      </c>
      <c r="K49" s="53">
        <v>351962</v>
      </c>
      <c r="L49" s="54">
        <v>1128754</v>
      </c>
      <c r="M49" s="54">
        <v>1182419</v>
      </c>
      <c r="N49" s="53">
        <v>2663135</v>
      </c>
      <c r="O49" s="53"/>
      <c r="P49" s="54"/>
      <c r="Q49" s="54"/>
      <c r="R49" s="53"/>
      <c r="S49" s="53"/>
      <c r="T49" s="54"/>
      <c r="U49" s="54"/>
      <c r="V49" s="53"/>
      <c r="W49" s="53">
        <v>3127043</v>
      </c>
      <c r="X49" s="54">
        <v>3000000</v>
      </c>
      <c r="Y49" s="53">
        <v>127043</v>
      </c>
      <c r="Z49" s="94">
        <v>4.23</v>
      </c>
      <c r="AA49" s="95">
        <v>6000000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18656020</v>
      </c>
      <c r="D60" s="346">
        <f t="shared" si="14"/>
        <v>0</v>
      </c>
      <c r="E60" s="219">
        <f t="shared" si="14"/>
        <v>47800255</v>
      </c>
      <c r="F60" s="264">
        <f t="shared" si="14"/>
        <v>47800255</v>
      </c>
      <c r="G60" s="264">
        <f t="shared" si="14"/>
        <v>290335</v>
      </c>
      <c r="H60" s="219">
        <f t="shared" si="14"/>
        <v>1500754</v>
      </c>
      <c r="I60" s="219">
        <f t="shared" si="14"/>
        <v>1729424</v>
      </c>
      <c r="J60" s="264">
        <f t="shared" si="14"/>
        <v>3520513</v>
      </c>
      <c r="K60" s="264">
        <f t="shared" si="14"/>
        <v>2027409</v>
      </c>
      <c r="L60" s="219">
        <f t="shared" si="14"/>
        <v>3269809</v>
      </c>
      <c r="M60" s="219">
        <f t="shared" si="14"/>
        <v>1473628</v>
      </c>
      <c r="N60" s="264">
        <f t="shared" si="14"/>
        <v>6770846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10291359</v>
      </c>
      <c r="X60" s="219">
        <f t="shared" si="14"/>
        <v>23900128</v>
      </c>
      <c r="Y60" s="264">
        <f t="shared" si="14"/>
        <v>-13608769</v>
      </c>
      <c r="Z60" s="337">
        <f>+IF(X60&lt;&gt;0,+(Y60/X60)*100,0)</f>
        <v>-56.94015111550868</v>
      </c>
      <c r="AA60" s="232">
        <f>+AA57+AA54+AA51+AA40+AA37+AA34+AA22+AA5</f>
        <v>47800255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2014-02-04T08:03:22Z</dcterms:created>
  <dcterms:modified xsi:type="dcterms:W3CDTF">2014-02-04T08:03:26Z</dcterms:modified>
  <cp:category/>
  <cp:version/>
  <cp:contentType/>
  <cp:contentStatus/>
</cp:coreProperties>
</file>