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<sst xmlns="http://schemas.openxmlformats.org/spreadsheetml/2006/main" count="855" uniqueCount="302">
  <si>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Ikwezi(EC103)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</si>
  <si>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</si>
  <si>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</si>
  <si>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</si>
  <si>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</si>
  <si>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</si>
  <si>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</si>
  <si>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</si>
  <si>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</si>
  <si>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</si>
  <si>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</si>
  <si>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</si>
  <si>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</si>
  <si>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</si>
  <si>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</si>
  <si>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</si>
  <si>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</si>
  <si>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</si>
  <si>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</si>
  <si>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</si>
  <si>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</si>
  <si>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</si>
  <si>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</si>
  <si>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</si>
  <si>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</si>
  <si>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</si>
  <si>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</si>
  <si>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</si>
  <si>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</si>
  <si>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</si>
  <si>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</si>
  <si>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</si>
  <si>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</si>
  <si>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</si>
  <si>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</si>
  <si>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</si>
  <si>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</si>
  <si>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</si>
  <si>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</si>
  <si>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</si>
  <si>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</si>
  <si>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</si>
  <si>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</si>
  <si>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</si>
  <si>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</si>
  <si>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</si>
  <si>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</si>
  <si>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</si>
  <si>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</si>
  <si>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</si>
  <si>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</si>
  <si>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</si>
  <si>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</si>
  <si>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</si>
  <si>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</si>
  <si>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</si>
  <si>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</si>
  <si>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</si>
  <si>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</si>
  <si>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</si>
  <si>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</si>
  <si>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</si>
  <si>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</si>
  <si>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</si>
  <si>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</si>
  <si>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</si>
  <si>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</si>
  <si>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</si>
  <si>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</si>
  <si>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</si>
  <si>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Ikwezi(EC103)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</si>
  <si>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</si>
  <si>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</si>
  <si>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</si>
  <si>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</si>
  <si>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</si>
  <si>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</si>
  <si>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</si>
  <si>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</si>
  <si>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</si>
  <si>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</si>
  <si>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</si>
  <si>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</si>
  <si>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</si>
  <si>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</si>
  <si>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</si>
  <si>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</si>
  <si>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</si>
  <si>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</si>
  <si>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</si>
  <si>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</si>
  <si>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</si>
  <si>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</si>
  <si>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</si>
  <si>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</si>
  <si>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</si>
  <si>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</si>
  <si>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</si>
  <si>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</si>
  <si>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</si>
  <si>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Ikwezi(EC103)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</si>
  <si>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</si>
  <si>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</si>
  <si>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</si>
  <si>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</si>
  <si>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</si>
  <si>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</si>
  <si>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</si>
  <si>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</si>
  <si>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</si>
  <si>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</si>
  <si>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</si>
  <si>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</si>
  <si>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</si>
  <si>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</si>
  <si>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</si>
  <si>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</si>
  <si>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</si>
  <si>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</si>
  <si>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</si>
  <si>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</si>
  <si>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</si>
  <si>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</si>
  <si>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</si>
  <si>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</si>
  <si>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</si>
  <si>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</si>
  <si>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</si>
  <si>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</si>
  <si>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Ikwezi(EC103)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</si>
  <si>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</si>
  <si>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</si>
  <si>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</si>
  <si>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</si>
  <si>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</si>
  <si>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</si>
  <si>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</si>
  <si>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</si>
  <si>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</si>
  <si>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</si>
  <si>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Ikwezi(EC103)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</si>
  <si>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</si>
  <si>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</si>
  <si>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</si>
  <si>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</si>
  <si>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</si>
  <si>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</si>
  <si>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</si>
  <si>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</si>
  <si>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</si>
  <si>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</si>
  <si>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</si>
  <si>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</si>
  <si>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</si>
  <si>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</si>
  <si>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</si>
  <si>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</si>
  <si>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</si>
  <si>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</si>
  <si>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</si>
  <si>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</si>
  <si>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</si>
  <si>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</si>
  <si>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</si>
  <si>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</si>
  <si>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</si>
  <si>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</si>
  <si>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</si>
  <si>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</si>
  <si>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</si>
  <si>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</si>
  <si>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</si>
  <si>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</si>
  <si>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</si>
  <si>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Ikwezi(EC103)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</si>
  <si>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</si>
  <si>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</si>
  <si>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</si>
  <si>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</si>
  <si>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</si>
  <si>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</si>
  <si>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</si>
  <si>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</si>
  <si>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</si>
  <si>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</si>
  <si>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</si>
  <si>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</si>
  <si>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</si>
  <si>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</si>
  <si>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</si>
  <si>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</si>
  <si>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</si>
  <si>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</si>
  <si>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</si>
  <si>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</si>
  <si>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</si>
  <si>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</si>
  <si>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</si>
  <si>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</si>
  <si>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</si>
  <si>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</si>
  <si>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Ikwezi(EC103)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</si>
  <si>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</si>
  <si>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</si>
  <si>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</si>
  <si>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</si>
  <si>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</si>
  <si>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</si>
  <si>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</si>
  <si>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</si>
  <si>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</si>
  <si>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</si>
  <si>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</si>
  <si>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</si>
  <si>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</si>
  <si>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</si>
  <si>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</si>
  <si>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</si>
  <si>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</si>
  <si>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</si>
  <si>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</si>
  <si>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</si>
  <si>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</si>
  <si>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</si>
  <si>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</si>
  <si>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</si>
  <si>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Ikwezi(EC103)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</si>
  <si>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</si>
  <si>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</si>
  <si>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</si>
  <si>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</si>
  <si>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</si>
  <si>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</si>
  <si>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</si>
  <si>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</si>
  <si>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</si>
  <si>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</si>
  <si>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</si>
  <si>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</si>
  <si>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</si>
  <si>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</si>
  <si>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</si>
  <si>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</si>
  <si>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</si>
  <si>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</si>
  <si>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</si>
  <si>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</si>
  <si>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</si>
  <si>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</si>
  <si>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</si>
  <si>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</si>
  <si>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</si>
  <si>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</si>
  <si>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</si>
  <si>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</si>
  <si>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</si>
  <si>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</si>
  <si>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</si>
  <si>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</si>
  <si>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</si>
  <si>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</si>
  <si>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</si>
  <si>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Ikwezi(EC103)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</si>
  <si>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</si>
  <si>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</si>
  <si>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Ikwezi(EC103)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</si>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</sst>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1581683</v>
      </c>
      <c r="C5" s="19">
        <v>0</v>
      </c>
      <c r="D5" s="59">
        <v>1220874</v>
      </c>
      <c r="E5" s="60">
        <v>1220874</v>
      </c>
      <c r="F5" s="60">
        <v>3465144</v>
      </c>
      <c r="G5" s="60">
        <v>7918</v>
      </c>
      <c r="H5" s="60">
        <v>0</v>
      </c>
      <c r="I5" s="60">
        <v>3473062</v>
      </c>
      <c r="J5" s="60">
        <v>21805</v>
      </c>
      <c r="K5" s="60">
        <v>21582</v>
      </c>
      <c r="L5" s="60">
        <v>26115</v>
      </c>
      <c r="M5" s="60">
        <v>69502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3542564</v>
      </c>
      <c r="W5" s="60">
        <v>610437</v>
      </c>
      <c r="X5" s="60">
        <v>2932127</v>
      </c>
      <c r="Y5" s="61">
        <v>480.33</v>
      </c>
      <c r="Z5" s="62">
        <v>1220874</v>
      </c>
    </row>
    <row r="6" spans="1:26" ht="13.5">
      <c r="A6" s="58" t="s">
        <v>32</v>
      </c>
      <c r="B6" s="19">
        <v>11024551</v>
      </c>
      <c r="C6" s="19">
        <v>0</v>
      </c>
      <c r="D6" s="59">
        <v>9468710</v>
      </c>
      <c r="E6" s="60">
        <v>9468710</v>
      </c>
      <c r="F6" s="60">
        <v>244677</v>
      </c>
      <c r="G6" s="60">
        <v>906080</v>
      </c>
      <c r="H6" s="60">
        <v>15123</v>
      </c>
      <c r="I6" s="60">
        <v>1165880</v>
      </c>
      <c r="J6" s="60">
        <v>772272</v>
      </c>
      <c r="K6" s="60">
        <v>898478</v>
      </c>
      <c r="L6" s="60">
        <v>729163</v>
      </c>
      <c r="M6" s="60">
        <v>2399913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3565793</v>
      </c>
      <c r="W6" s="60">
        <v>4734355</v>
      </c>
      <c r="X6" s="60">
        <v>-1168562</v>
      </c>
      <c r="Y6" s="61">
        <v>-24.68</v>
      </c>
      <c r="Z6" s="62">
        <v>9468710</v>
      </c>
    </row>
    <row r="7" spans="1:26" ht="13.5">
      <c r="A7" s="58" t="s">
        <v>33</v>
      </c>
      <c r="B7" s="19">
        <v>116524</v>
      </c>
      <c r="C7" s="19">
        <v>0</v>
      </c>
      <c r="D7" s="59">
        <v>250745</v>
      </c>
      <c r="E7" s="60">
        <v>250745</v>
      </c>
      <c r="F7" s="60">
        <v>320</v>
      </c>
      <c r="G7" s="60">
        <v>20842</v>
      </c>
      <c r="H7" s="60">
        <v>0</v>
      </c>
      <c r="I7" s="60">
        <v>21162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21162</v>
      </c>
      <c r="W7" s="60">
        <v>125373</v>
      </c>
      <c r="X7" s="60">
        <v>-104211</v>
      </c>
      <c r="Y7" s="61">
        <v>-83.12</v>
      </c>
      <c r="Z7" s="62">
        <v>250745</v>
      </c>
    </row>
    <row r="8" spans="1:26" ht="13.5">
      <c r="A8" s="58" t="s">
        <v>34</v>
      </c>
      <c r="B8" s="19">
        <v>18307736</v>
      </c>
      <c r="C8" s="19">
        <v>0</v>
      </c>
      <c r="D8" s="59">
        <v>22181250</v>
      </c>
      <c r="E8" s="60">
        <v>22181250</v>
      </c>
      <c r="F8" s="60">
        <v>7493000</v>
      </c>
      <c r="G8" s="60">
        <v>-650</v>
      </c>
      <c r="H8" s="60">
        <v>0</v>
      </c>
      <c r="I8" s="60">
        <v>7492350</v>
      </c>
      <c r="J8" s="60">
        <v>-57500</v>
      </c>
      <c r="K8" s="60">
        <v>-20481</v>
      </c>
      <c r="L8" s="60">
        <v>-17561</v>
      </c>
      <c r="M8" s="60">
        <v>-95542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7396808</v>
      </c>
      <c r="W8" s="60">
        <v>11090625</v>
      </c>
      <c r="X8" s="60">
        <v>-3693817</v>
      </c>
      <c r="Y8" s="61">
        <v>-33.31</v>
      </c>
      <c r="Z8" s="62">
        <v>22181250</v>
      </c>
    </row>
    <row r="9" spans="1:26" ht="13.5">
      <c r="A9" s="58" t="s">
        <v>35</v>
      </c>
      <c r="B9" s="19">
        <v>1651074</v>
      </c>
      <c r="C9" s="19">
        <v>0</v>
      </c>
      <c r="D9" s="59">
        <v>7574769</v>
      </c>
      <c r="E9" s="60">
        <v>7574769</v>
      </c>
      <c r="F9" s="60">
        <v>4069</v>
      </c>
      <c r="G9" s="60">
        <v>9290</v>
      </c>
      <c r="H9" s="60">
        <v>0</v>
      </c>
      <c r="I9" s="60">
        <v>13359</v>
      </c>
      <c r="J9" s="60">
        <v>80349</v>
      </c>
      <c r="K9" s="60">
        <v>88541</v>
      </c>
      <c r="L9" s="60">
        <v>84599</v>
      </c>
      <c r="M9" s="60">
        <v>253489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266848</v>
      </c>
      <c r="W9" s="60">
        <v>3787385</v>
      </c>
      <c r="X9" s="60">
        <v>-3520537</v>
      </c>
      <c r="Y9" s="61">
        <v>-92.95</v>
      </c>
      <c r="Z9" s="62">
        <v>7574769</v>
      </c>
    </row>
    <row r="10" spans="1:26" ht="25.5">
      <c r="A10" s="63" t="s">
        <v>277</v>
      </c>
      <c r="B10" s="64">
        <f>SUM(B5:B9)</f>
        <v>32681568</v>
      </c>
      <c r="C10" s="64">
        <f>SUM(C5:C9)</f>
        <v>0</v>
      </c>
      <c r="D10" s="65">
        <f aca="true" t="shared" si="0" ref="D10:Z10">SUM(D5:D9)</f>
        <v>40696348</v>
      </c>
      <c r="E10" s="66">
        <f t="shared" si="0"/>
        <v>40696348</v>
      </c>
      <c r="F10" s="66">
        <f t="shared" si="0"/>
        <v>11207210</v>
      </c>
      <c r="G10" s="66">
        <f t="shared" si="0"/>
        <v>943480</v>
      </c>
      <c r="H10" s="66">
        <f t="shared" si="0"/>
        <v>15123</v>
      </c>
      <c r="I10" s="66">
        <f t="shared" si="0"/>
        <v>12165813</v>
      </c>
      <c r="J10" s="66">
        <f t="shared" si="0"/>
        <v>816926</v>
      </c>
      <c r="K10" s="66">
        <f t="shared" si="0"/>
        <v>988120</v>
      </c>
      <c r="L10" s="66">
        <f t="shared" si="0"/>
        <v>822316</v>
      </c>
      <c r="M10" s="66">
        <f t="shared" si="0"/>
        <v>2627362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14793175</v>
      </c>
      <c r="W10" s="66">
        <f t="shared" si="0"/>
        <v>20348175</v>
      </c>
      <c r="X10" s="66">
        <f t="shared" si="0"/>
        <v>-5555000</v>
      </c>
      <c r="Y10" s="67">
        <f>+IF(W10&lt;&gt;0,(X10/W10)*100,0)</f>
        <v>-27.29974555457676</v>
      </c>
      <c r="Z10" s="68">
        <f t="shared" si="0"/>
        <v>40696348</v>
      </c>
    </row>
    <row r="11" spans="1:26" ht="13.5">
      <c r="A11" s="58" t="s">
        <v>37</v>
      </c>
      <c r="B11" s="19">
        <v>17490348</v>
      </c>
      <c r="C11" s="19">
        <v>0</v>
      </c>
      <c r="D11" s="59">
        <v>20618671</v>
      </c>
      <c r="E11" s="60">
        <v>20618671</v>
      </c>
      <c r="F11" s="60">
        <v>1279312</v>
      </c>
      <c r="G11" s="60">
        <v>804858</v>
      </c>
      <c r="H11" s="60">
        <v>693757</v>
      </c>
      <c r="I11" s="60">
        <v>2777927</v>
      </c>
      <c r="J11" s="60">
        <v>1315923</v>
      </c>
      <c r="K11" s="60">
        <v>4839490</v>
      </c>
      <c r="L11" s="60">
        <v>1332947</v>
      </c>
      <c r="M11" s="60">
        <v>7488360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10266287</v>
      </c>
      <c r="W11" s="60">
        <v>10309336</v>
      </c>
      <c r="X11" s="60">
        <v>-43049</v>
      </c>
      <c r="Y11" s="61">
        <v>-0.42</v>
      </c>
      <c r="Z11" s="62">
        <v>20618671</v>
      </c>
    </row>
    <row r="12" spans="1:26" ht="13.5">
      <c r="A12" s="58" t="s">
        <v>38</v>
      </c>
      <c r="B12" s="19">
        <v>1517080</v>
      </c>
      <c r="C12" s="19">
        <v>0</v>
      </c>
      <c r="D12" s="59">
        <v>1641193</v>
      </c>
      <c r="E12" s="60">
        <v>1641193</v>
      </c>
      <c r="F12" s="60">
        <v>138062</v>
      </c>
      <c r="G12" s="60">
        <v>346903</v>
      </c>
      <c r="H12" s="60">
        <v>257516</v>
      </c>
      <c r="I12" s="60">
        <v>742481</v>
      </c>
      <c r="J12" s="60">
        <v>141462</v>
      </c>
      <c r="K12" s="60">
        <v>420986</v>
      </c>
      <c r="L12" s="60">
        <v>141462</v>
      </c>
      <c r="M12" s="60">
        <v>703910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1446391</v>
      </c>
      <c r="W12" s="60">
        <v>820597</v>
      </c>
      <c r="X12" s="60">
        <v>625794</v>
      </c>
      <c r="Y12" s="61">
        <v>76.26</v>
      </c>
      <c r="Z12" s="62">
        <v>1641193</v>
      </c>
    </row>
    <row r="13" spans="1:26" ht="13.5">
      <c r="A13" s="58" t="s">
        <v>278</v>
      </c>
      <c r="B13" s="19">
        <v>2526105</v>
      </c>
      <c r="C13" s="19">
        <v>0</v>
      </c>
      <c r="D13" s="59">
        <v>1218257</v>
      </c>
      <c r="E13" s="60">
        <v>1218257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609129</v>
      </c>
      <c r="X13" s="60">
        <v>-609129</v>
      </c>
      <c r="Y13" s="61">
        <v>-100</v>
      </c>
      <c r="Z13" s="62">
        <v>1218257</v>
      </c>
    </row>
    <row r="14" spans="1:26" ht="13.5">
      <c r="A14" s="58" t="s">
        <v>40</v>
      </c>
      <c r="B14" s="19">
        <v>77696</v>
      </c>
      <c r="C14" s="19">
        <v>0</v>
      </c>
      <c r="D14" s="59">
        <v>1543382</v>
      </c>
      <c r="E14" s="60">
        <v>1543382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5066</v>
      </c>
      <c r="L14" s="60">
        <v>0</v>
      </c>
      <c r="M14" s="60">
        <v>5066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5066</v>
      </c>
      <c r="W14" s="60">
        <v>771691</v>
      </c>
      <c r="X14" s="60">
        <v>-766625</v>
      </c>
      <c r="Y14" s="61">
        <v>-99.34</v>
      </c>
      <c r="Z14" s="62">
        <v>1543382</v>
      </c>
    </row>
    <row r="15" spans="1:26" ht="13.5">
      <c r="A15" s="58" t="s">
        <v>41</v>
      </c>
      <c r="B15" s="19">
        <v>5374105</v>
      </c>
      <c r="C15" s="19">
        <v>0</v>
      </c>
      <c r="D15" s="59">
        <v>6191000</v>
      </c>
      <c r="E15" s="60">
        <v>6191000</v>
      </c>
      <c r="F15" s="60">
        <v>0</v>
      </c>
      <c r="G15" s="60">
        <v>0</v>
      </c>
      <c r="H15" s="60">
        <v>0</v>
      </c>
      <c r="I15" s="60">
        <v>0</v>
      </c>
      <c r="J15" s="60">
        <v>70319</v>
      </c>
      <c r="K15" s="60">
        <v>495244</v>
      </c>
      <c r="L15" s="60">
        <v>507610</v>
      </c>
      <c r="M15" s="60">
        <v>1073173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1073173</v>
      </c>
      <c r="W15" s="60">
        <v>3095500</v>
      </c>
      <c r="X15" s="60">
        <v>-2022327</v>
      </c>
      <c r="Y15" s="61">
        <v>-65.33</v>
      </c>
      <c r="Z15" s="62">
        <v>6191000</v>
      </c>
    </row>
    <row r="16" spans="1:26" ht="13.5">
      <c r="A16" s="69" t="s">
        <v>42</v>
      </c>
      <c r="B16" s="19">
        <v>1164576</v>
      </c>
      <c r="C16" s="19">
        <v>0</v>
      </c>
      <c r="D16" s="59">
        <v>0</v>
      </c>
      <c r="E16" s="60">
        <v>0</v>
      </c>
      <c r="F16" s="60">
        <v>661694</v>
      </c>
      <c r="G16" s="60">
        <v>110081</v>
      </c>
      <c r="H16" s="60">
        <v>0</v>
      </c>
      <c r="I16" s="60">
        <v>771775</v>
      </c>
      <c r="J16" s="60">
        <v>110081</v>
      </c>
      <c r="K16" s="60">
        <v>168045</v>
      </c>
      <c r="L16" s="60">
        <v>114033</v>
      </c>
      <c r="M16" s="60">
        <v>392159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1163934</v>
      </c>
      <c r="W16" s="60">
        <v>0</v>
      </c>
      <c r="X16" s="60">
        <v>1163934</v>
      </c>
      <c r="Y16" s="61">
        <v>0</v>
      </c>
      <c r="Z16" s="62">
        <v>0</v>
      </c>
    </row>
    <row r="17" spans="1:26" ht="13.5">
      <c r="A17" s="58" t="s">
        <v>43</v>
      </c>
      <c r="B17" s="19">
        <v>13125288</v>
      </c>
      <c r="C17" s="19">
        <v>0</v>
      </c>
      <c r="D17" s="59">
        <v>9534000</v>
      </c>
      <c r="E17" s="60">
        <v>9534000</v>
      </c>
      <c r="F17" s="60">
        <v>40426</v>
      </c>
      <c r="G17" s="60">
        <v>121356</v>
      </c>
      <c r="H17" s="60">
        <v>0</v>
      </c>
      <c r="I17" s="60">
        <v>161782</v>
      </c>
      <c r="J17" s="60">
        <v>339508</v>
      </c>
      <c r="K17" s="60">
        <v>761451</v>
      </c>
      <c r="L17" s="60">
        <v>275149</v>
      </c>
      <c r="M17" s="60">
        <v>1376108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1537890</v>
      </c>
      <c r="W17" s="60">
        <v>4767000</v>
      </c>
      <c r="X17" s="60">
        <v>-3229110</v>
      </c>
      <c r="Y17" s="61">
        <v>-67.74</v>
      </c>
      <c r="Z17" s="62">
        <v>9534000</v>
      </c>
    </row>
    <row r="18" spans="1:26" ht="13.5">
      <c r="A18" s="70" t="s">
        <v>44</v>
      </c>
      <c r="B18" s="71">
        <f>SUM(B11:B17)</f>
        <v>41275198</v>
      </c>
      <c r="C18" s="71">
        <f>SUM(C11:C17)</f>
        <v>0</v>
      </c>
      <c r="D18" s="72">
        <f aca="true" t="shared" si="1" ref="D18:Z18">SUM(D11:D17)</f>
        <v>40746503</v>
      </c>
      <c r="E18" s="73">
        <f t="shared" si="1"/>
        <v>40746503</v>
      </c>
      <c r="F18" s="73">
        <f t="shared" si="1"/>
        <v>2119494</v>
      </c>
      <c r="G18" s="73">
        <f t="shared" si="1"/>
        <v>1383198</v>
      </c>
      <c r="H18" s="73">
        <f t="shared" si="1"/>
        <v>951273</v>
      </c>
      <c r="I18" s="73">
        <f t="shared" si="1"/>
        <v>4453965</v>
      </c>
      <c r="J18" s="73">
        <f t="shared" si="1"/>
        <v>1977293</v>
      </c>
      <c r="K18" s="73">
        <f t="shared" si="1"/>
        <v>6690282</v>
      </c>
      <c r="L18" s="73">
        <f t="shared" si="1"/>
        <v>2371201</v>
      </c>
      <c r="M18" s="73">
        <f t="shared" si="1"/>
        <v>11038776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15492741</v>
      </c>
      <c r="W18" s="73">
        <f t="shared" si="1"/>
        <v>20373253</v>
      </c>
      <c r="X18" s="73">
        <f t="shared" si="1"/>
        <v>-4880512</v>
      </c>
      <c r="Y18" s="67">
        <f>+IF(W18&lt;&gt;0,(X18/W18)*100,0)</f>
        <v>-23.95548712814787</v>
      </c>
      <c r="Z18" s="74">
        <f t="shared" si="1"/>
        <v>40746503</v>
      </c>
    </row>
    <row r="19" spans="1:26" ht="13.5">
      <c r="A19" s="70" t="s">
        <v>45</v>
      </c>
      <c r="B19" s="75">
        <f>+B10-B18</f>
        <v>-8593630</v>
      </c>
      <c r="C19" s="75">
        <f>+C10-C18</f>
        <v>0</v>
      </c>
      <c r="D19" s="76">
        <f aca="true" t="shared" si="2" ref="D19:Z19">+D10-D18</f>
        <v>-50155</v>
      </c>
      <c r="E19" s="77">
        <f t="shared" si="2"/>
        <v>-50155</v>
      </c>
      <c r="F19" s="77">
        <f t="shared" si="2"/>
        <v>9087716</v>
      </c>
      <c r="G19" s="77">
        <f t="shared" si="2"/>
        <v>-439718</v>
      </c>
      <c r="H19" s="77">
        <f t="shared" si="2"/>
        <v>-936150</v>
      </c>
      <c r="I19" s="77">
        <f t="shared" si="2"/>
        <v>7711848</v>
      </c>
      <c r="J19" s="77">
        <f t="shared" si="2"/>
        <v>-1160367</v>
      </c>
      <c r="K19" s="77">
        <f t="shared" si="2"/>
        <v>-5702162</v>
      </c>
      <c r="L19" s="77">
        <f t="shared" si="2"/>
        <v>-1548885</v>
      </c>
      <c r="M19" s="77">
        <f t="shared" si="2"/>
        <v>-8411414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-699566</v>
      </c>
      <c r="W19" s="77">
        <f>IF(E10=E18,0,W10-W18)</f>
        <v>-25078</v>
      </c>
      <c r="X19" s="77">
        <f t="shared" si="2"/>
        <v>-674488</v>
      </c>
      <c r="Y19" s="78">
        <f>+IF(W19&lt;&gt;0,(X19/W19)*100,0)</f>
        <v>2689.5605710184223</v>
      </c>
      <c r="Z19" s="79">
        <f t="shared" si="2"/>
        <v>-50155</v>
      </c>
    </row>
    <row r="20" spans="1:26" ht="13.5">
      <c r="A20" s="58" t="s">
        <v>46</v>
      </c>
      <c r="B20" s="19">
        <v>10069348</v>
      </c>
      <c r="C20" s="19">
        <v>0</v>
      </c>
      <c r="D20" s="59">
        <v>9238750</v>
      </c>
      <c r="E20" s="60">
        <v>9238750</v>
      </c>
      <c r="F20" s="60">
        <v>0</v>
      </c>
      <c r="G20" s="60">
        <v>0</v>
      </c>
      <c r="H20" s="60">
        <v>0</v>
      </c>
      <c r="I20" s="60">
        <v>0</v>
      </c>
      <c r="J20" s="60">
        <v>486250</v>
      </c>
      <c r="K20" s="60">
        <v>0</v>
      </c>
      <c r="L20" s="60">
        <v>0</v>
      </c>
      <c r="M20" s="60">
        <v>486250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486250</v>
      </c>
      <c r="W20" s="60">
        <v>4619375</v>
      </c>
      <c r="X20" s="60">
        <v>-4133125</v>
      </c>
      <c r="Y20" s="61">
        <v>-89.47</v>
      </c>
      <c r="Z20" s="62">
        <v>9238750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1475718</v>
      </c>
      <c r="C22" s="86">
        <f>SUM(C19:C21)</f>
        <v>0</v>
      </c>
      <c r="D22" s="87">
        <f aca="true" t="shared" si="3" ref="D22:Z22">SUM(D19:D21)</f>
        <v>9188595</v>
      </c>
      <c r="E22" s="88">
        <f t="shared" si="3"/>
        <v>9188595</v>
      </c>
      <c r="F22" s="88">
        <f t="shared" si="3"/>
        <v>9087716</v>
      </c>
      <c r="G22" s="88">
        <f t="shared" si="3"/>
        <v>-439718</v>
      </c>
      <c r="H22" s="88">
        <f t="shared" si="3"/>
        <v>-936150</v>
      </c>
      <c r="I22" s="88">
        <f t="shared" si="3"/>
        <v>7711848</v>
      </c>
      <c r="J22" s="88">
        <f t="shared" si="3"/>
        <v>-674117</v>
      </c>
      <c r="K22" s="88">
        <f t="shared" si="3"/>
        <v>-5702162</v>
      </c>
      <c r="L22" s="88">
        <f t="shared" si="3"/>
        <v>-1548885</v>
      </c>
      <c r="M22" s="88">
        <f t="shared" si="3"/>
        <v>-7925164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-213316</v>
      </c>
      <c r="W22" s="88">
        <f t="shared" si="3"/>
        <v>4594297</v>
      </c>
      <c r="X22" s="88">
        <f t="shared" si="3"/>
        <v>-4807613</v>
      </c>
      <c r="Y22" s="89">
        <f>+IF(W22&lt;&gt;0,(X22/W22)*100,0)</f>
        <v>-104.64306073377494</v>
      </c>
      <c r="Z22" s="90">
        <f t="shared" si="3"/>
        <v>9188595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1475718</v>
      </c>
      <c r="C24" s="75">
        <f>SUM(C22:C23)</f>
        <v>0</v>
      </c>
      <c r="D24" s="76">
        <f aca="true" t="shared" si="4" ref="D24:Z24">SUM(D22:D23)</f>
        <v>9188595</v>
      </c>
      <c r="E24" s="77">
        <f t="shared" si="4"/>
        <v>9188595</v>
      </c>
      <c r="F24" s="77">
        <f t="shared" si="4"/>
        <v>9087716</v>
      </c>
      <c r="G24" s="77">
        <f t="shared" si="4"/>
        <v>-439718</v>
      </c>
      <c r="H24" s="77">
        <f t="shared" si="4"/>
        <v>-936150</v>
      </c>
      <c r="I24" s="77">
        <f t="shared" si="4"/>
        <v>7711848</v>
      </c>
      <c r="J24" s="77">
        <f t="shared" si="4"/>
        <v>-674117</v>
      </c>
      <c r="K24" s="77">
        <f t="shared" si="4"/>
        <v>-5702162</v>
      </c>
      <c r="L24" s="77">
        <f t="shared" si="4"/>
        <v>-1548885</v>
      </c>
      <c r="M24" s="77">
        <f t="shared" si="4"/>
        <v>-7925164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-213316</v>
      </c>
      <c r="W24" s="77">
        <f t="shared" si="4"/>
        <v>4594297</v>
      </c>
      <c r="X24" s="77">
        <f t="shared" si="4"/>
        <v>-4807613</v>
      </c>
      <c r="Y24" s="78">
        <f>+IF(W24&lt;&gt;0,(X24/W24)*100,0)</f>
        <v>-104.64306073377494</v>
      </c>
      <c r="Z24" s="79">
        <f t="shared" si="4"/>
        <v>9188595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9925187</v>
      </c>
      <c r="C27" s="22">
        <v>0</v>
      </c>
      <c r="D27" s="99">
        <v>16588750</v>
      </c>
      <c r="E27" s="100">
        <v>16588750</v>
      </c>
      <c r="F27" s="100">
        <v>10737</v>
      </c>
      <c r="G27" s="100">
        <v>37670</v>
      </c>
      <c r="H27" s="100">
        <v>831039</v>
      </c>
      <c r="I27" s="100">
        <v>879446</v>
      </c>
      <c r="J27" s="100">
        <v>2392160</v>
      </c>
      <c r="K27" s="100">
        <v>0</v>
      </c>
      <c r="L27" s="100">
        <v>300000</v>
      </c>
      <c r="M27" s="100">
        <v>2692160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3571606</v>
      </c>
      <c r="W27" s="100">
        <v>8294375</v>
      </c>
      <c r="X27" s="100">
        <v>-4722769</v>
      </c>
      <c r="Y27" s="101">
        <v>-56.94</v>
      </c>
      <c r="Z27" s="102">
        <v>16588750</v>
      </c>
    </row>
    <row r="28" spans="1:26" ht="13.5">
      <c r="A28" s="103" t="s">
        <v>46</v>
      </c>
      <c r="B28" s="19">
        <v>9633215</v>
      </c>
      <c r="C28" s="19">
        <v>0</v>
      </c>
      <c r="D28" s="59">
        <v>10238750</v>
      </c>
      <c r="E28" s="60">
        <v>10238750</v>
      </c>
      <c r="F28" s="60">
        <v>10737</v>
      </c>
      <c r="G28" s="60">
        <v>37670</v>
      </c>
      <c r="H28" s="60">
        <v>831039</v>
      </c>
      <c r="I28" s="60">
        <v>879446</v>
      </c>
      <c r="J28" s="60">
        <v>2392160</v>
      </c>
      <c r="K28" s="60">
        <v>0</v>
      </c>
      <c r="L28" s="60">
        <v>300000</v>
      </c>
      <c r="M28" s="60">
        <v>2692160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3571606</v>
      </c>
      <c r="W28" s="60">
        <v>5119375</v>
      </c>
      <c r="X28" s="60">
        <v>-1547769</v>
      </c>
      <c r="Y28" s="61">
        <v>-30.23</v>
      </c>
      <c r="Z28" s="62">
        <v>10238750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6000000</v>
      </c>
      <c r="E30" s="60">
        <v>6000000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3000000</v>
      </c>
      <c r="X30" s="60">
        <v>-3000000</v>
      </c>
      <c r="Y30" s="61">
        <v>-100</v>
      </c>
      <c r="Z30" s="62">
        <v>6000000</v>
      </c>
    </row>
    <row r="31" spans="1:26" ht="13.5">
      <c r="A31" s="58" t="s">
        <v>53</v>
      </c>
      <c r="B31" s="19">
        <v>291972</v>
      </c>
      <c r="C31" s="19">
        <v>0</v>
      </c>
      <c r="D31" s="59">
        <v>350000</v>
      </c>
      <c r="E31" s="60">
        <v>350000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175000</v>
      </c>
      <c r="X31" s="60">
        <v>-175000</v>
      </c>
      <c r="Y31" s="61">
        <v>-100</v>
      </c>
      <c r="Z31" s="62">
        <v>350000</v>
      </c>
    </row>
    <row r="32" spans="1:26" ht="13.5">
      <c r="A32" s="70" t="s">
        <v>54</v>
      </c>
      <c r="B32" s="22">
        <f>SUM(B28:B31)</f>
        <v>9925187</v>
      </c>
      <c r="C32" s="22">
        <f>SUM(C28:C31)</f>
        <v>0</v>
      </c>
      <c r="D32" s="99">
        <f aca="true" t="shared" si="5" ref="D32:Z32">SUM(D28:D31)</f>
        <v>16588750</v>
      </c>
      <c r="E32" s="100">
        <f t="shared" si="5"/>
        <v>16588750</v>
      </c>
      <c r="F32" s="100">
        <f t="shared" si="5"/>
        <v>10737</v>
      </c>
      <c r="G32" s="100">
        <f t="shared" si="5"/>
        <v>37670</v>
      </c>
      <c r="H32" s="100">
        <f t="shared" si="5"/>
        <v>831039</v>
      </c>
      <c r="I32" s="100">
        <f t="shared" si="5"/>
        <v>879446</v>
      </c>
      <c r="J32" s="100">
        <f t="shared" si="5"/>
        <v>2392160</v>
      </c>
      <c r="K32" s="100">
        <f t="shared" si="5"/>
        <v>0</v>
      </c>
      <c r="L32" s="100">
        <f t="shared" si="5"/>
        <v>300000</v>
      </c>
      <c r="M32" s="100">
        <f t="shared" si="5"/>
        <v>2692160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3571606</v>
      </c>
      <c r="W32" s="100">
        <f t="shared" si="5"/>
        <v>8294375</v>
      </c>
      <c r="X32" s="100">
        <f t="shared" si="5"/>
        <v>-4722769</v>
      </c>
      <c r="Y32" s="101">
        <f>+IF(W32&lt;&gt;0,(X32/W32)*100,0)</f>
        <v>-56.939419787506594</v>
      </c>
      <c r="Z32" s="102">
        <f t="shared" si="5"/>
        <v>16588750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7202953</v>
      </c>
      <c r="C35" s="19">
        <v>0</v>
      </c>
      <c r="D35" s="59">
        <v>1929456</v>
      </c>
      <c r="E35" s="60">
        <v>1929456</v>
      </c>
      <c r="F35" s="60">
        <v>24468166</v>
      </c>
      <c r="G35" s="60">
        <v>16878525</v>
      </c>
      <c r="H35" s="60">
        <v>16890237</v>
      </c>
      <c r="I35" s="60">
        <v>16890237</v>
      </c>
      <c r="J35" s="60">
        <v>9795732</v>
      </c>
      <c r="K35" s="60">
        <v>10169847</v>
      </c>
      <c r="L35" s="60">
        <v>11118796</v>
      </c>
      <c r="M35" s="60">
        <v>11118796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11118796</v>
      </c>
      <c r="W35" s="60">
        <v>964728</v>
      </c>
      <c r="X35" s="60">
        <v>10154068</v>
      </c>
      <c r="Y35" s="61">
        <v>1052.53</v>
      </c>
      <c r="Z35" s="62">
        <v>1929456</v>
      </c>
    </row>
    <row r="36" spans="1:26" ht="13.5">
      <c r="A36" s="58" t="s">
        <v>57</v>
      </c>
      <c r="B36" s="19">
        <v>109659706</v>
      </c>
      <c r="C36" s="19">
        <v>0</v>
      </c>
      <c r="D36" s="59">
        <v>68908836</v>
      </c>
      <c r="E36" s="60">
        <v>68908836</v>
      </c>
      <c r="F36" s="60">
        <v>96687880</v>
      </c>
      <c r="G36" s="60">
        <v>109659706</v>
      </c>
      <c r="H36" s="60">
        <v>109659706</v>
      </c>
      <c r="I36" s="60">
        <v>109659706</v>
      </c>
      <c r="J36" s="60">
        <v>109659706</v>
      </c>
      <c r="K36" s="60">
        <v>107947120</v>
      </c>
      <c r="L36" s="60">
        <v>109659706</v>
      </c>
      <c r="M36" s="60">
        <v>109659706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109659706</v>
      </c>
      <c r="W36" s="60">
        <v>34454418</v>
      </c>
      <c r="X36" s="60">
        <v>75205288</v>
      </c>
      <c r="Y36" s="61">
        <v>218.27</v>
      </c>
      <c r="Z36" s="62">
        <v>68908836</v>
      </c>
    </row>
    <row r="37" spans="1:26" ht="13.5">
      <c r="A37" s="58" t="s">
        <v>58</v>
      </c>
      <c r="B37" s="19">
        <v>23541638</v>
      </c>
      <c r="C37" s="19">
        <v>0</v>
      </c>
      <c r="D37" s="59">
        <v>15862735</v>
      </c>
      <c r="E37" s="60">
        <v>15862735</v>
      </c>
      <c r="F37" s="60">
        <v>31669846</v>
      </c>
      <c r="G37" s="60">
        <v>24146096</v>
      </c>
      <c r="H37" s="60">
        <v>24155674</v>
      </c>
      <c r="I37" s="60">
        <v>24155674</v>
      </c>
      <c r="J37" s="60">
        <v>21426004</v>
      </c>
      <c r="K37" s="60">
        <v>20987274</v>
      </c>
      <c r="L37" s="60">
        <v>31874735</v>
      </c>
      <c r="M37" s="60">
        <v>31874735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31874735</v>
      </c>
      <c r="W37" s="60">
        <v>7931368</v>
      </c>
      <c r="X37" s="60">
        <v>23943367</v>
      </c>
      <c r="Y37" s="61">
        <v>301.88</v>
      </c>
      <c r="Z37" s="62">
        <v>15862735</v>
      </c>
    </row>
    <row r="38" spans="1:26" ht="13.5">
      <c r="A38" s="58" t="s">
        <v>59</v>
      </c>
      <c r="B38" s="19">
        <v>1386786</v>
      </c>
      <c r="C38" s="19">
        <v>0</v>
      </c>
      <c r="D38" s="59">
        <v>10626967</v>
      </c>
      <c r="E38" s="60">
        <v>10626967</v>
      </c>
      <c r="F38" s="60">
        <v>8974167</v>
      </c>
      <c r="G38" s="60">
        <v>1386786</v>
      </c>
      <c r="H38" s="60">
        <v>1386786</v>
      </c>
      <c r="I38" s="60">
        <v>1386786</v>
      </c>
      <c r="J38" s="60">
        <v>1386786</v>
      </c>
      <c r="K38" s="60">
        <v>1408372</v>
      </c>
      <c r="L38" s="60">
        <v>1386786</v>
      </c>
      <c r="M38" s="60">
        <v>1386786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1386786</v>
      </c>
      <c r="W38" s="60">
        <v>5313484</v>
      </c>
      <c r="X38" s="60">
        <v>-3926698</v>
      </c>
      <c r="Y38" s="61">
        <v>-73.9</v>
      </c>
      <c r="Z38" s="62">
        <v>10626967</v>
      </c>
    </row>
    <row r="39" spans="1:26" ht="13.5">
      <c r="A39" s="58" t="s">
        <v>60</v>
      </c>
      <c r="B39" s="19">
        <v>91934235</v>
      </c>
      <c r="C39" s="19">
        <v>0</v>
      </c>
      <c r="D39" s="59">
        <v>44348590</v>
      </c>
      <c r="E39" s="60">
        <v>44348590</v>
      </c>
      <c r="F39" s="60">
        <v>80512033</v>
      </c>
      <c r="G39" s="60">
        <v>101005349</v>
      </c>
      <c r="H39" s="60">
        <v>101007483</v>
      </c>
      <c r="I39" s="60">
        <v>101007483</v>
      </c>
      <c r="J39" s="60">
        <v>96642648</v>
      </c>
      <c r="K39" s="60">
        <v>95721321</v>
      </c>
      <c r="L39" s="60">
        <v>87516981</v>
      </c>
      <c r="M39" s="60">
        <v>87516981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87516981</v>
      </c>
      <c r="W39" s="60">
        <v>22174295</v>
      </c>
      <c r="X39" s="60">
        <v>65342686</v>
      </c>
      <c r="Y39" s="61">
        <v>294.68</v>
      </c>
      <c r="Z39" s="62">
        <v>44348590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9695901</v>
      </c>
      <c r="C42" s="19">
        <v>0</v>
      </c>
      <c r="D42" s="59">
        <v>17505159</v>
      </c>
      <c r="E42" s="60">
        <v>17505159</v>
      </c>
      <c r="F42" s="60">
        <v>9045315</v>
      </c>
      <c r="G42" s="60">
        <v>1176783</v>
      </c>
      <c r="H42" s="60">
        <v>-930465</v>
      </c>
      <c r="I42" s="60">
        <v>9291633</v>
      </c>
      <c r="J42" s="60">
        <v>-4042292</v>
      </c>
      <c r="K42" s="60">
        <v>6159721</v>
      </c>
      <c r="L42" s="60">
        <v>-2437691</v>
      </c>
      <c r="M42" s="60">
        <v>-320262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8971371</v>
      </c>
      <c r="W42" s="60">
        <v>23805202</v>
      </c>
      <c r="X42" s="60">
        <v>-14833831</v>
      </c>
      <c r="Y42" s="61">
        <v>-62.31</v>
      </c>
      <c r="Z42" s="62">
        <v>17505159</v>
      </c>
    </row>
    <row r="43" spans="1:26" ht="13.5">
      <c r="A43" s="58" t="s">
        <v>63</v>
      </c>
      <c r="B43" s="19">
        <v>-9925188</v>
      </c>
      <c r="C43" s="19">
        <v>0</v>
      </c>
      <c r="D43" s="59">
        <v>-8752500</v>
      </c>
      <c r="E43" s="60">
        <v>-8752500</v>
      </c>
      <c r="F43" s="60">
        <v>0</v>
      </c>
      <c r="G43" s="60">
        <v>-110000</v>
      </c>
      <c r="H43" s="60">
        <v>0</v>
      </c>
      <c r="I43" s="60">
        <v>-110000</v>
      </c>
      <c r="J43" s="60">
        <v>-2767623</v>
      </c>
      <c r="K43" s="60">
        <v>0</v>
      </c>
      <c r="L43" s="60">
        <v>0</v>
      </c>
      <c r="M43" s="60">
        <v>-2767623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-2877623</v>
      </c>
      <c r="W43" s="60">
        <v>-4376250</v>
      </c>
      <c r="X43" s="60">
        <v>1498627</v>
      </c>
      <c r="Y43" s="61">
        <v>-34.24</v>
      </c>
      <c r="Z43" s="62">
        <v>-8752500</v>
      </c>
    </row>
    <row r="44" spans="1:26" ht="13.5">
      <c r="A44" s="58" t="s">
        <v>64</v>
      </c>
      <c r="B44" s="19">
        <v>-110577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-15337</v>
      </c>
      <c r="K44" s="60">
        <v>0</v>
      </c>
      <c r="L44" s="60">
        <v>0</v>
      </c>
      <c r="M44" s="60">
        <v>-15337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-15337</v>
      </c>
      <c r="W44" s="60">
        <v>0</v>
      </c>
      <c r="X44" s="60">
        <v>-15337</v>
      </c>
      <c r="Y44" s="61">
        <v>0</v>
      </c>
      <c r="Z44" s="62">
        <v>0</v>
      </c>
    </row>
    <row r="45" spans="1:26" ht="13.5">
      <c r="A45" s="70" t="s">
        <v>65</v>
      </c>
      <c r="B45" s="22">
        <v>911163</v>
      </c>
      <c r="C45" s="22">
        <v>0</v>
      </c>
      <c r="D45" s="99">
        <v>60284659</v>
      </c>
      <c r="E45" s="100">
        <v>60284659</v>
      </c>
      <c r="F45" s="100">
        <v>8763945</v>
      </c>
      <c r="G45" s="100">
        <v>9830728</v>
      </c>
      <c r="H45" s="100">
        <v>8900263</v>
      </c>
      <c r="I45" s="100">
        <v>8900263</v>
      </c>
      <c r="J45" s="100">
        <v>2075011</v>
      </c>
      <c r="K45" s="100">
        <v>8234732</v>
      </c>
      <c r="L45" s="100">
        <v>5797041</v>
      </c>
      <c r="M45" s="100">
        <v>5797041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5797041</v>
      </c>
      <c r="W45" s="100">
        <v>70960952</v>
      </c>
      <c r="X45" s="100">
        <v>-65163911</v>
      </c>
      <c r="Y45" s="101">
        <v>-91.83</v>
      </c>
      <c r="Z45" s="102">
        <v>60284659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591166</v>
      </c>
      <c r="C49" s="52">
        <v>0</v>
      </c>
      <c r="D49" s="129">
        <v>1214078</v>
      </c>
      <c r="E49" s="54">
        <v>919071</v>
      </c>
      <c r="F49" s="54">
        <v>0</v>
      </c>
      <c r="G49" s="54">
        <v>0</v>
      </c>
      <c r="H49" s="54">
        <v>0</v>
      </c>
      <c r="I49" s="54">
        <v>473578</v>
      </c>
      <c r="J49" s="54">
        <v>0</v>
      </c>
      <c r="K49" s="54">
        <v>0</v>
      </c>
      <c r="L49" s="54">
        <v>0</v>
      </c>
      <c r="M49" s="54">
        <v>711078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548063</v>
      </c>
      <c r="W49" s="54">
        <v>3247027</v>
      </c>
      <c r="X49" s="54">
        <v>16027510</v>
      </c>
      <c r="Y49" s="54">
        <v>23731571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2201161</v>
      </c>
      <c r="C51" s="52">
        <v>0</v>
      </c>
      <c r="D51" s="129">
        <v>392226</v>
      </c>
      <c r="E51" s="54">
        <v>930123</v>
      </c>
      <c r="F51" s="54">
        <v>0</v>
      </c>
      <c r="G51" s="54">
        <v>0</v>
      </c>
      <c r="H51" s="54">
        <v>0</v>
      </c>
      <c r="I51" s="54">
        <v>674143</v>
      </c>
      <c r="J51" s="54">
        <v>0</v>
      </c>
      <c r="K51" s="54">
        <v>0</v>
      </c>
      <c r="L51" s="54">
        <v>0</v>
      </c>
      <c r="M51" s="54">
        <v>70042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414452</v>
      </c>
      <c r="W51" s="54">
        <v>1849880</v>
      </c>
      <c r="X51" s="54">
        <v>0</v>
      </c>
      <c r="Y51" s="54">
        <v>6532027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57.64426678168052</v>
      </c>
      <c r="C58" s="5">
        <f>IF(C67=0,0,+(C76/C67)*100)</f>
        <v>0</v>
      </c>
      <c r="D58" s="6">
        <f aca="true" t="shared" si="6" ref="D58:Z58">IF(D67=0,0,+(D76/D67)*100)</f>
        <v>85.38464469313182</v>
      </c>
      <c r="E58" s="7">
        <f t="shared" si="6"/>
        <v>85.38464469313182</v>
      </c>
      <c r="F58" s="7">
        <f t="shared" si="6"/>
        <v>6.0825531222893865</v>
      </c>
      <c r="G58" s="7">
        <f t="shared" si="6"/>
        <v>38.77251372541296</v>
      </c>
      <c r="H58" s="7">
        <f t="shared" si="6"/>
        <v>19.427362295840773</v>
      </c>
      <c r="I58" s="7">
        <f t="shared" si="6"/>
        <v>12.577985248987044</v>
      </c>
      <c r="J58" s="7">
        <f t="shared" si="6"/>
        <v>2.7717024832155737</v>
      </c>
      <c r="K58" s="7">
        <f t="shared" si="6"/>
        <v>28.620532930055475</v>
      </c>
      <c r="L58" s="7">
        <f t="shared" si="6"/>
        <v>7.2585704586667115</v>
      </c>
      <c r="M58" s="7">
        <f t="shared" si="6"/>
        <v>13.72867213133323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12.996642367492207</v>
      </c>
      <c r="W58" s="7">
        <f t="shared" si="6"/>
        <v>85.38462423246727</v>
      </c>
      <c r="X58" s="7">
        <f t="shared" si="6"/>
        <v>0</v>
      </c>
      <c r="Y58" s="7">
        <f t="shared" si="6"/>
        <v>0</v>
      </c>
      <c r="Z58" s="8">
        <f t="shared" si="6"/>
        <v>85.38464469313182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58.384833562958285</v>
      </c>
      <c r="E59" s="10">
        <f t="shared" si="7"/>
        <v>58.384833562958285</v>
      </c>
      <c r="F59" s="10">
        <f t="shared" si="7"/>
        <v>2.6532697212720326</v>
      </c>
      <c r="G59" s="10">
        <f t="shared" si="7"/>
        <v>2265.0669360949732</v>
      </c>
      <c r="H59" s="10">
        <f t="shared" si="7"/>
        <v>0</v>
      </c>
      <c r="I59" s="10">
        <f t="shared" si="7"/>
        <v>7.8512053248310885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13.352191725317766</v>
      </c>
      <c r="W59" s="10">
        <f t="shared" si="7"/>
        <v>58.384805642219476</v>
      </c>
      <c r="X59" s="10">
        <f t="shared" si="7"/>
        <v>0</v>
      </c>
      <c r="Y59" s="10">
        <f t="shared" si="7"/>
        <v>0</v>
      </c>
      <c r="Z59" s="11">
        <f t="shared" si="7"/>
        <v>58.384833562958285</v>
      </c>
    </row>
    <row r="60" spans="1:26" ht="13.5">
      <c r="A60" s="38" t="s">
        <v>32</v>
      </c>
      <c r="B60" s="12">
        <f t="shared" si="7"/>
        <v>49.956057167316835</v>
      </c>
      <c r="C60" s="12">
        <f t="shared" si="7"/>
        <v>0</v>
      </c>
      <c r="D60" s="3">
        <f t="shared" si="7"/>
        <v>99.99997887779855</v>
      </c>
      <c r="E60" s="13">
        <f t="shared" si="7"/>
        <v>99.99997887779855</v>
      </c>
      <c r="F60" s="13">
        <f t="shared" si="7"/>
        <v>54.5372061942888</v>
      </c>
      <c r="G60" s="13">
        <f t="shared" si="7"/>
        <v>19.317499558537875</v>
      </c>
      <c r="H60" s="13">
        <f t="shared" si="7"/>
        <v>12.967003901342325</v>
      </c>
      <c r="I60" s="13">
        <f t="shared" si="7"/>
        <v>26.626496723504996</v>
      </c>
      <c r="J60" s="13">
        <f t="shared" si="7"/>
        <v>2.0807435722128993</v>
      </c>
      <c r="K60" s="13">
        <f t="shared" si="7"/>
        <v>13.891937253889356</v>
      </c>
      <c r="L60" s="13">
        <f t="shared" si="7"/>
        <v>4.311655967184292</v>
      </c>
      <c r="M60" s="13">
        <f t="shared" si="7"/>
        <v>7.1804269571438635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13.538559305040982</v>
      </c>
      <c r="W60" s="13">
        <f t="shared" si="7"/>
        <v>99.99995775560603</v>
      </c>
      <c r="X60" s="13">
        <f t="shared" si="7"/>
        <v>0</v>
      </c>
      <c r="Y60" s="13">
        <f t="shared" si="7"/>
        <v>0</v>
      </c>
      <c r="Z60" s="14">
        <f t="shared" si="7"/>
        <v>99.99997887779855</v>
      </c>
    </row>
    <row r="61" spans="1:26" ht="13.5">
      <c r="A61" s="39" t="s">
        <v>103</v>
      </c>
      <c r="B61" s="12">
        <f t="shared" si="7"/>
        <v>66.82126010771105</v>
      </c>
      <c r="C61" s="12">
        <f t="shared" si="7"/>
        <v>0</v>
      </c>
      <c r="D61" s="3">
        <f t="shared" si="7"/>
        <v>100.00005754511395</v>
      </c>
      <c r="E61" s="13">
        <f t="shared" si="7"/>
        <v>100.00005754511395</v>
      </c>
      <c r="F61" s="13">
        <f t="shared" si="7"/>
        <v>37.61636060921699</v>
      </c>
      <c r="G61" s="13">
        <f t="shared" si="7"/>
        <v>22.291968368484337</v>
      </c>
      <c r="H61" s="13">
        <f t="shared" si="7"/>
        <v>8.80515683147262</v>
      </c>
      <c r="I61" s="13">
        <f t="shared" si="7"/>
        <v>26.55701815258989</v>
      </c>
      <c r="J61" s="13">
        <f t="shared" si="7"/>
        <v>1.651814225837982</v>
      </c>
      <c r="K61" s="13">
        <f t="shared" si="7"/>
        <v>10.912880485427914</v>
      </c>
      <c r="L61" s="13">
        <f t="shared" si="7"/>
        <v>4.150637729515336</v>
      </c>
      <c r="M61" s="13">
        <f t="shared" si="7"/>
        <v>6.096713520653562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13.727877664729446</v>
      </c>
      <c r="W61" s="13">
        <f t="shared" si="7"/>
        <v>100.00003836340193</v>
      </c>
      <c r="X61" s="13">
        <f t="shared" si="7"/>
        <v>0</v>
      </c>
      <c r="Y61" s="13">
        <f t="shared" si="7"/>
        <v>0</v>
      </c>
      <c r="Z61" s="14">
        <f t="shared" si="7"/>
        <v>100.00005754511395</v>
      </c>
    </row>
    <row r="62" spans="1:26" ht="13.5">
      <c r="A62" s="39" t="s">
        <v>104</v>
      </c>
      <c r="B62" s="12">
        <f t="shared" si="7"/>
        <v>28.07917794251366</v>
      </c>
      <c r="C62" s="12">
        <f t="shared" si="7"/>
        <v>0</v>
      </c>
      <c r="D62" s="3">
        <f t="shared" si="7"/>
        <v>99.99977550337755</v>
      </c>
      <c r="E62" s="13">
        <f t="shared" si="7"/>
        <v>99.99977550337755</v>
      </c>
      <c r="F62" s="13">
        <f t="shared" si="7"/>
        <v>0</v>
      </c>
      <c r="G62" s="13">
        <f t="shared" si="7"/>
        <v>16.25405745845647</v>
      </c>
      <c r="H62" s="13">
        <f t="shared" si="7"/>
        <v>0</v>
      </c>
      <c r="I62" s="13">
        <f t="shared" si="7"/>
        <v>32.76585436752095</v>
      </c>
      <c r="J62" s="13">
        <f t="shared" si="7"/>
        <v>3.210115788963713</v>
      </c>
      <c r="K62" s="13">
        <f t="shared" si="7"/>
        <v>22.790562472748412</v>
      </c>
      <c r="L62" s="13">
        <f t="shared" si="7"/>
        <v>6.213846228380407</v>
      </c>
      <c r="M62" s="13">
        <f t="shared" si="7"/>
        <v>10.738174830030845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16.245094714403372</v>
      </c>
      <c r="W62" s="13">
        <f t="shared" si="7"/>
        <v>99.99970067139407</v>
      </c>
      <c r="X62" s="13">
        <f t="shared" si="7"/>
        <v>0</v>
      </c>
      <c r="Y62" s="13">
        <f t="shared" si="7"/>
        <v>0</v>
      </c>
      <c r="Z62" s="14">
        <f t="shared" si="7"/>
        <v>99.99977550337755</v>
      </c>
    </row>
    <row r="63" spans="1:26" ht="13.5">
      <c r="A63" s="39" t="s">
        <v>105</v>
      </c>
      <c r="B63" s="12">
        <f t="shared" si="7"/>
        <v>25.13684696150357</v>
      </c>
      <c r="C63" s="12">
        <f t="shared" si="7"/>
        <v>0</v>
      </c>
      <c r="D63" s="3">
        <f t="shared" si="7"/>
        <v>99.9998770061829</v>
      </c>
      <c r="E63" s="13">
        <f t="shared" si="7"/>
        <v>99.9998770061829</v>
      </c>
      <c r="F63" s="13">
        <f t="shared" si="7"/>
        <v>1318.955042527339</v>
      </c>
      <c r="G63" s="13">
        <f t="shared" si="7"/>
        <v>7.10885859767861</v>
      </c>
      <c r="H63" s="13">
        <f t="shared" si="7"/>
        <v>24</v>
      </c>
      <c r="I63" s="13">
        <f t="shared" si="7"/>
        <v>15.595019391712594</v>
      </c>
      <c r="J63" s="13">
        <f t="shared" si="7"/>
        <v>2.2247011952191236</v>
      </c>
      <c r="K63" s="13">
        <f t="shared" si="7"/>
        <v>9.136561294564004</v>
      </c>
      <c r="L63" s="13">
        <f t="shared" si="7"/>
        <v>1.942993821008571</v>
      </c>
      <c r="M63" s="13">
        <f t="shared" si="7"/>
        <v>4.444609413112182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7.259538202358537</v>
      </c>
      <c r="W63" s="13">
        <f t="shared" si="7"/>
        <v>99.9998770061829</v>
      </c>
      <c r="X63" s="13">
        <f t="shared" si="7"/>
        <v>0</v>
      </c>
      <c r="Y63" s="13">
        <f t="shared" si="7"/>
        <v>0</v>
      </c>
      <c r="Z63" s="14">
        <f t="shared" si="7"/>
        <v>99.9998770061829</v>
      </c>
    </row>
    <row r="64" spans="1:26" ht="13.5">
      <c r="A64" s="39" t="s">
        <v>106</v>
      </c>
      <c r="B64" s="12">
        <f t="shared" si="7"/>
        <v>27.54799377591459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20.870738609741927</v>
      </c>
      <c r="H64" s="13">
        <f t="shared" si="7"/>
        <v>0</v>
      </c>
      <c r="I64" s="13">
        <f t="shared" si="7"/>
        <v>34.39567441947636</v>
      </c>
      <c r="J64" s="13">
        <f t="shared" si="7"/>
        <v>2.575107296137339</v>
      </c>
      <c r="K64" s="13">
        <f t="shared" si="7"/>
        <v>26.609442060085836</v>
      </c>
      <c r="L64" s="13">
        <f t="shared" si="7"/>
        <v>5.850216466443016</v>
      </c>
      <c r="M64" s="13">
        <f t="shared" si="7"/>
        <v>11.678255274222064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17.357610060535634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99.99983576429548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0.8066268988335306</v>
      </c>
      <c r="L66" s="16">
        <f t="shared" si="7"/>
        <v>0</v>
      </c>
      <c r="M66" s="16">
        <f t="shared" si="7"/>
        <v>0.2686863730155219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0.2686863730155219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13025677</v>
      </c>
      <c r="C67" s="24"/>
      <c r="D67" s="25">
        <v>12519333</v>
      </c>
      <c r="E67" s="26">
        <v>12519333</v>
      </c>
      <c r="F67" s="26">
        <v>3701883</v>
      </c>
      <c r="G67" s="26">
        <v>913998</v>
      </c>
      <c r="H67" s="26">
        <v>15123</v>
      </c>
      <c r="I67" s="26">
        <v>4631004</v>
      </c>
      <c r="J67" s="26">
        <v>852725</v>
      </c>
      <c r="K67" s="26">
        <v>981292</v>
      </c>
      <c r="L67" s="26">
        <v>814513</v>
      </c>
      <c r="M67" s="26">
        <v>2648530</v>
      </c>
      <c r="N67" s="26"/>
      <c r="O67" s="26"/>
      <c r="P67" s="26"/>
      <c r="Q67" s="26"/>
      <c r="R67" s="26"/>
      <c r="S67" s="26"/>
      <c r="T67" s="26"/>
      <c r="U67" s="26"/>
      <c r="V67" s="26">
        <v>7279534</v>
      </c>
      <c r="W67" s="26">
        <v>6259668</v>
      </c>
      <c r="X67" s="26"/>
      <c r="Y67" s="25"/>
      <c r="Z67" s="27">
        <v>12519333</v>
      </c>
    </row>
    <row r="68" spans="1:26" ht="13.5" hidden="1">
      <c r="A68" s="37" t="s">
        <v>31</v>
      </c>
      <c r="B68" s="19">
        <v>1392245</v>
      </c>
      <c r="C68" s="19"/>
      <c r="D68" s="20">
        <v>2091091</v>
      </c>
      <c r="E68" s="21">
        <v>2091091</v>
      </c>
      <c r="F68" s="21">
        <v>3457206</v>
      </c>
      <c r="G68" s="21">
        <v>7918</v>
      </c>
      <c r="H68" s="21"/>
      <c r="I68" s="21">
        <v>3465124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3465124</v>
      </c>
      <c r="W68" s="21">
        <v>1045546</v>
      </c>
      <c r="X68" s="21"/>
      <c r="Y68" s="20"/>
      <c r="Z68" s="23">
        <v>2091091</v>
      </c>
    </row>
    <row r="69" spans="1:26" ht="13.5" hidden="1">
      <c r="A69" s="38" t="s">
        <v>32</v>
      </c>
      <c r="B69" s="19">
        <v>11024551</v>
      </c>
      <c r="C69" s="19"/>
      <c r="D69" s="20">
        <v>9468710</v>
      </c>
      <c r="E69" s="21">
        <v>9468710</v>
      </c>
      <c r="F69" s="21">
        <v>244677</v>
      </c>
      <c r="G69" s="21">
        <v>906080</v>
      </c>
      <c r="H69" s="21">
        <v>15123</v>
      </c>
      <c r="I69" s="21">
        <v>1165880</v>
      </c>
      <c r="J69" s="21">
        <v>772272</v>
      </c>
      <c r="K69" s="21">
        <v>898478</v>
      </c>
      <c r="L69" s="21">
        <v>729163</v>
      </c>
      <c r="M69" s="21">
        <v>2399913</v>
      </c>
      <c r="N69" s="21"/>
      <c r="O69" s="21"/>
      <c r="P69" s="21"/>
      <c r="Q69" s="21"/>
      <c r="R69" s="21"/>
      <c r="S69" s="21"/>
      <c r="T69" s="21"/>
      <c r="U69" s="21"/>
      <c r="V69" s="21">
        <v>3565793</v>
      </c>
      <c r="W69" s="21">
        <v>4734356</v>
      </c>
      <c r="X69" s="21"/>
      <c r="Y69" s="20"/>
      <c r="Z69" s="23">
        <v>9468710</v>
      </c>
    </row>
    <row r="70" spans="1:26" ht="13.5" hidden="1">
      <c r="A70" s="39" t="s">
        <v>103</v>
      </c>
      <c r="B70" s="19">
        <v>6377804</v>
      </c>
      <c r="C70" s="19"/>
      <c r="D70" s="20">
        <v>5213301</v>
      </c>
      <c r="E70" s="21">
        <v>5213301</v>
      </c>
      <c r="F70" s="21">
        <v>243854</v>
      </c>
      <c r="G70" s="21">
        <v>569685</v>
      </c>
      <c r="H70" s="21">
        <v>15048</v>
      </c>
      <c r="I70" s="21">
        <v>828587</v>
      </c>
      <c r="J70" s="21">
        <v>436853</v>
      </c>
      <c r="K70" s="21">
        <v>562308</v>
      </c>
      <c r="L70" s="21">
        <v>393819</v>
      </c>
      <c r="M70" s="21">
        <v>1392980</v>
      </c>
      <c r="N70" s="21"/>
      <c r="O70" s="21"/>
      <c r="P70" s="21"/>
      <c r="Q70" s="21"/>
      <c r="R70" s="21"/>
      <c r="S70" s="21"/>
      <c r="T70" s="21"/>
      <c r="U70" s="21"/>
      <c r="V70" s="21">
        <v>2221567</v>
      </c>
      <c r="W70" s="21">
        <v>2606651</v>
      </c>
      <c r="X70" s="21"/>
      <c r="Y70" s="20"/>
      <c r="Z70" s="23">
        <v>5213301</v>
      </c>
    </row>
    <row r="71" spans="1:26" ht="13.5" hidden="1">
      <c r="A71" s="39" t="s">
        <v>104</v>
      </c>
      <c r="B71" s="19">
        <v>1476977</v>
      </c>
      <c r="C71" s="19"/>
      <c r="D71" s="20">
        <v>1336323</v>
      </c>
      <c r="E71" s="21">
        <v>1336323</v>
      </c>
      <c r="F71" s="21"/>
      <c r="G71" s="21">
        <v>103205</v>
      </c>
      <c r="H71" s="21"/>
      <c r="I71" s="21">
        <v>103205</v>
      </c>
      <c r="J71" s="21">
        <v>103205</v>
      </c>
      <c r="K71" s="21">
        <v>103205</v>
      </c>
      <c r="L71" s="21">
        <v>103205</v>
      </c>
      <c r="M71" s="21">
        <v>309615</v>
      </c>
      <c r="N71" s="21"/>
      <c r="O71" s="21"/>
      <c r="P71" s="21"/>
      <c r="Q71" s="21"/>
      <c r="R71" s="21"/>
      <c r="S71" s="21"/>
      <c r="T71" s="21"/>
      <c r="U71" s="21"/>
      <c r="V71" s="21">
        <v>412820</v>
      </c>
      <c r="W71" s="21">
        <v>668162</v>
      </c>
      <c r="X71" s="21"/>
      <c r="Y71" s="20"/>
      <c r="Z71" s="23">
        <v>1336323</v>
      </c>
    </row>
    <row r="72" spans="1:26" ht="13.5" hidden="1">
      <c r="A72" s="39" t="s">
        <v>105</v>
      </c>
      <c r="B72" s="19">
        <v>1751409</v>
      </c>
      <c r="C72" s="19"/>
      <c r="D72" s="20">
        <v>1626098</v>
      </c>
      <c r="E72" s="21">
        <v>1626098</v>
      </c>
      <c r="F72" s="21">
        <v>823</v>
      </c>
      <c r="G72" s="21">
        <v>126476</v>
      </c>
      <c r="H72" s="21">
        <v>75</v>
      </c>
      <c r="I72" s="21">
        <v>127374</v>
      </c>
      <c r="J72" s="21">
        <v>125500</v>
      </c>
      <c r="K72" s="21">
        <v>126251</v>
      </c>
      <c r="L72" s="21">
        <v>125425</v>
      </c>
      <c r="M72" s="21">
        <v>377176</v>
      </c>
      <c r="N72" s="21"/>
      <c r="O72" s="21"/>
      <c r="P72" s="21"/>
      <c r="Q72" s="21"/>
      <c r="R72" s="21"/>
      <c r="S72" s="21"/>
      <c r="T72" s="21"/>
      <c r="U72" s="21"/>
      <c r="V72" s="21">
        <v>504550</v>
      </c>
      <c r="W72" s="21">
        <v>813049</v>
      </c>
      <c r="X72" s="21"/>
      <c r="Y72" s="20"/>
      <c r="Z72" s="23">
        <v>1626098</v>
      </c>
    </row>
    <row r="73" spans="1:26" ht="13.5" hidden="1">
      <c r="A73" s="39" t="s">
        <v>106</v>
      </c>
      <c r="B73" s="19">
        <v>1418361</v>
      </c>
      <c r="C73" s="19"/>
      <c r="D73" s="20">
        <v>1292988</v>
      </c>
      <c r="E73" s="21">
        <v>1292988</v>
      </c>
      <c r="F73" s="21"/>
      <c r="G73" s="21">
        <v>106714</v>
      </c>
      <c r="H73" s="21"/>
      <c r="I73" s="21">
        <v>106714</v>
      </c>
      <c r="J73" s="21">
        <v>106714</v>
      </c>
      <c r="K73" s="21">
        <v>106714</v>
      </c>
      <c r="L73" s="21">
        <v>106714</v>
      </c>
      <c r="M73" s="21">
        <v>320142</v>
      </c>
      <c r="N73" s="21"/>
      <c r="O73" s="21"/>
      <c r="P73" s="21"/>
      <c r="Q73" s="21"/>
      <c r="R73" s="21"/>
      <c r="S73" s="21"/>
      <c r="T73" s="21"/>
      <c r="U73" s="21"/>
      <c r="V73" s="21">
        <v>426856</v>
      </c>
      <c r="W73" s="21">
        <v>646494</v>
      </c>
      <c r="X73" s="21"/>
      <c r="Y73" s="20"/>
      <c r="Z73" s="23">
        <v>1292988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608881</v>
      </c>
      <c r="C75" s="28"/>
      <c r="D75" s="29">
        <v>959532</v>
      </c>
      <c r="E75" s="30">
        <v>959532</v>
      </c>
      <c r="F75" s="30"/>
      <c r="G75" s="30"/>
      <c r="H75" s="30"/>
      <c r="I75" s="30"/>
      <c r="J75" s="30">
        <v>80453</v>
      </c>
      <c r="K75" s="30">
        <v>82814</v>
      </c>
      <c r="L75" s="30">
        <v>85350</v>
      </c>
      <c r="M75" s="30">
        <v>248617</v>
      </c>
      <c r="N75" s="30"/>
      <c r="O75" s="30"/>
      <c r="P75" s="30"/>
      <c r="Q75" s="30"/>
      <c r="R75" s="30"/>
      <c r="S75" s="30"/>
      <c r="T75" s="30"/>
      <c r="U75" s="30"/>
      <c r="V75" s="30">
        <v>248617</v>
      </c>
      <c r="W75" s="30">
        <v>479766</v>
      </c>
      <c r="X75" s="30"/>
      <c r="Y75" s="29"/>
      <c r="Z75" s="31">
        <v>959532</v>
      </c>
    </row>
    <row r="76" spans="1:26" ht="13.5" hidden="1">
      <c r="A76" s="42" t="s">
        <v>286</v>
      </c>
      <c r="B76" s="32">
        <v>7508556</v>
      </c>
      <c r="C76" s="32"/>
      <c r="D76" s="33">
        <v>10689588</v>
      </c>
      <c r="E76" s="34">
        <v>10689588</v>
      </c>
      <c r="F76" s="34">
        <v>225169</v>
      </c>
      <c r="G76" s="34">
        <v>354380</v>
      </c>
      <c r="H76" s="34">
        <v>2938</v>
      </c>
      <c r="I76" s="34">
        <v>582487</v>
      </c>
      <c r="J76" s="34">
        <v>23635</v>
      </c>
      <c r="K76" s="34">
        <v>280851</v>
      </c>
      <c r="L76" s="34">
        <v>59122</v>
      </c>
      <c r="M76" s="34">
        <v>363608</v>
      </c>
      <c r="N76" s="34"/>
      <c r="O76" s="34"/>
      <c r="P76" s="34"/>
      <c r="Q76" s="34"/>
      <c r="R76" s="34"/>
      <c r="S76" s="34"/>
      <c r="T76" s="34"/>
      <c r="U76" s="34"/>
      <c r="V76" s="34">
        <v>946095</v>
      </c>
      <c r="W76" s="34">
        <v>5344794</v>
      </c>
      <c r="X76" s="34"/>
      <c r="Y76" s="33"/>
      <c r="Z76" s="35">
        <v>10689588</v>
      </c>
    </row>
    <row r="77" spans="1:26" ht="13.5" hidden="1">
      <c r="A77" s="37" t="s">
        <v>31</v>
      </c>
      <c r="B77" s="19">
        <v>1392245</v>
      </c>
      <c r="C77" s="19"/>
      <c r="D77" s="20">
        <v>1220880</v>
      </c>
      <c r="E77" s="21">
        <v>1220880</v>
      </c>
      <c r="F77" s="21">
        <v>91729</v>
      </c>
      <c r="G77" s="21">
        <v>179348</v>
      </c>
      <c r="H77" s="21">
        <v>977</v>
      </c>
      <c r="I77" s="21">
        <v>272054</v>
      </c>
      <c r="J77" s="21">
        <v>7566</v>
      </c>
      <c r="K77" s="21">
        <v>155367</v>
      </c>
      <c r="L77" s="21">
        <v>27683</v>
      </c>
      <c r="M77" s="21">
        <v>190616</v>
      </c>
      <c r="N77" s="21"/>
      <c r="O77" s="21"/>
      <c r="P77" s="21"/>
      <c r="Q77" s="21"/>
      <c r="R77" s="21"/>
      <c r="S77" s="21"/>
      <c r="T77" s="21"/>
      <c r="U77" s="21"/>
      <c r="V77" s="21">
        <v>462670</v>
      </c>
      <c r="W77" s="21">
        <v>610440</v>
      </c>
      <c r="X77" s="21"/>
      <c r="Y77" s="20"/>
      <c r="Z77" s="23">
        <v>1220880</v>
      </c>
    </row>
    <row r="78" spans="1:26" ht="13.5" hidden="1">
      <c r="A78" s="38" t="s">
        <v>32</v>
      </c>
      <c r="B78" s="19">
        <v>5507431</v>
      </c>
      <c r="C78" s="19"/>
      <c r="D78" s="20">
        <v>9468708</v>
      </c>
      <c r="E78" s="21">
        <v>9468708</v>
      </c>
      <c r="F78" s="21">
        <v>133440</v>
      </c>
      <c r="G78" s="21">
        <v>175032</v>
      </c>
      <c r="H78" s="21">
        <v>1961</v>
      </c>
      <c r="I78" s="21">
        <v>310433</v>
      </c>
      <c r="J78" s="21">
        <v>16069</v>
      </c>
      <c r="K78" s="21">
        <v>124816</v>
      </c>
      <c r="L78" s="21">
        <v>31439</v>
      </c>
      <c r="M78" s="21">
        <v>172324</v>
      </c>
      <c r="N78" s="21"/>
      <c r="O78" s="21"/>
      <c r="P78" s="21"/>
      <c r="Q78" s="21"/>
      <c r="R78" s="21"/>
      <c r="S78" s="21"/>
      <c r="T78" s="21"/>
      <c r="U78" s="21"/>
      <c r="V78" s="21">
        <v>482757</v>
      </c>
      <c r="W78" s="21">
        <v>4734354</v>
      </c>
      <c r="X78" s="21"/>
      <c r="Y78" s="20"/>
      <c r="Z78" s="23">
        <v>9468708</v>
      </c>
    </row>
    <row r="79" spans="1:26" ht="13.5" hidden="1">
      <c r="A79" s="39" t="s">
        <v>103</v>
      </c>
      <c r="B79" s="19">
        <v>4261729</v>
      </c>
      <c r="C79" s="19"/>
      <c r="D79" s="20">
        <v>5213304</v>
      </c>
      <c r="E79" s="21">
        <v>5213304</v>
      </c>
      <c r="F79" s="21">
        <v>91729</v>
      </c>
      <c r="G79" s="21">
        <v>126994</v>
      </c>
      <c r="H79" s="21">
        <v>1325</v>
      </c>
      <c r="I79" s="21">
        <v>220048</v>
      </c>
      <c r="J79" s="21">
        <v>7216</v>
      </c>
      <c r="K79" s="21">
        <v>61364</v>
      </c>
      <c r="L79" s="21">
        <v>16346</v>
      </c>
      <c r="M79" s="21">
        <v>84926</v>
      </c>
      <c r="N79" s="21"/>
      <c r="O79" s="21"/>
      <c r="P79" s="21"/>
      <c r="Q79" s="21"/>
      <c r="R79" s="21"/>
      <c r="S79" s="21"/>
      <c r="T79" s="21"/>
      <c r="U79" s="21"/>
      <c r="V79" s="21">
        <v>304974</v>
      </c>
      <c r="W79" s="21">
        <v>2606652</v>
      </c>
      <c r="X79" s="21"/>
      <c r="Y79" s="20"/>
      <c r="Z79" s="23">
        <v>5213304</v>
      </c>
    </row>
    <row r="80" spans="1:26" ht="13.5" hidden="1">
      <c r="A80" s="39" t="s">
        <v>104</v>
      </c>
      <c r="B80" s="19">
        <v>414723</v>
      </c>
      <c r="C80" s="19"/>
      <c r="D80" s="20">
        <v>1336320</v>
      </c>
      <c r="E80" s="21">
        <v>1336320</v>
      </c>
      <c r="F80" s="21">
        <v>16739</v>
      </c>
      <c r="G80" s="21">
        <v>16775</v>
      </c>
      <c r="H80" s="21">
        <v>302</v>
      </c>
      <c r="I80" s="21">
        <v>33816</v>
      </c>
      <c r="J80" s="21">
        <v>3313</v>
      </c>
      <c r="K80" s="21">
        <v>23521</v>
      </c>
      <c r="L80" s="21">
        <v>6413</v>
      </c>
      <c r="M80" s="21">
        <v>33247</v>
      </c>
      <c r="N80" s="21"/>
      <c r="O80" s="21"/>
      <c r="P80" s="21"/>
      <c r="Q80" s="21"/>
      <c r="R80" s="21"/>
      <c r="S80" s="21"/>
      <c r="T80" s="21"/>
      <c r="U80" s="21"/>
      <c r="V80" s="21">
        <v>67063</v>
      </c>
      <c r="W80" s="21">
        <v>668160</v>
      </c>
      <c r="X80" s="21"/>
      <c r="Y80" s="20"/>
      <c r="Z80" s="23">
        <v>1336320</v>
      </c>
    </row>
    <row r="81" spans="1:26" ht="13.5" hidden="1">
      <c r="A81" s="39" t="s">
        <v>105</v>
      </c>
      <c r="B81" s="19">
        <v>440249</v>
      </c>
      <c r="C81" s="19"/>
      <c r="D81" s="20">
        <v>1626096</v>
      </c>
      <c r="E81" s="21">
        <v>1626096</v>
      </c>
      <c r="F81" s="21">
        <v>10855</v>
      </c>
      <c r="G81" s="21">
        <v>8991</v>
      </c>
      <c r="H81" s="21">
        <v>18</v>
      </c>
      <c r="I81" s="21">
        <v>19864</v>
      </c>
      <c r="J81" s="21">
        <v>2792</v>
      </c>
      <c r="K81" s="21">
        <v>11535</v>
      </c>
      <c r="L81" s="21">
        <v>2437</v>
      </c>
      <c r="M81" s="21">
        <v>16764</v>
      </c>
      <c r="N81" s="21"/>
      <c r="O81" s="21"/>
      <c r="P81" s="21"/>
      <c r="Q81" s="21"/>
      <c r="R81" s="21"/>
      <c r="S81" s="21"/>
      <c r="T81" s="21"/>
      <c r="U81" s="21"/>
      <c r="V81" s="21">
        <v>36628</v>
      </c>
      <c r="W81" s="21">
        <v>813048</v>
      </c>
      <c r="X81" s="21"/>
      <c r="Y81" s="20"/>
      <c r="Z81" s="23">
        <v>1626096</v>
      </c>
    </row>
    <row r="82" spans="1:26" ht="13.5" hidden="1">
      <c r="A82" s="39" t="s">
        <v>106</v>
      </c>
      <c r="B82" s="19">
        <v>390730</v>
      </c>
      <c r="C82" s="19"/>
      <c r="D82" s="20">
        <v>1292988</v>
      </c>
      <c r="E82" s="21">
        <v>1292988</v>
      </c>
      <c r="F82" s="21">
        <v>14117</v>
      </c>
      <c r="G82" s="21">
        <v>22272</v>
      </c>
      <c r="H82" s="21">
        <v>316</v>
      </c>
      <c r="I82" s="21">
        <v>36705</v>
      </c>
      <c r="J82" s="21">
        <v>2748</v>
      </c>
      <c r="K82" s="21">
        <v>28396</v>
      </c>
      <c r="L82" s="21">
        <v>6243</v>
      </c>
      <c r="M82" s="21">
        <v>37387</v>
      </c>
      <c r="N82" s="21"/>
      <c r="O82" s="21"/>
      <c r="P82" s="21"/>
      <c r="Q82" s="21"/>
      <c r="R82" s="21"/>
      <c r="S82" s="21"/>
      <c r="T82" s="21"/>
      <c r="U82" s="21"/>
      <c r="V82" s="21">
        <v>74092</v>
      </c>
      <c r="W82" s="21">
        <v>646494</v>
      </c>
      <c r="X82" s="21"/>
      <c r="Y82" s="20"/>
      <c r="Z82" s="23">
        <v>1292988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608880</v>
      </c>
      <c r="C84" s="28"/>
      <c r="D84" s="29"/>
      <c r="E84" s="30"/>
      <c r="F84" s="30"/>
      <c r="G84" s="30"/>
      <c r="H84" s="30"/>
      <c r="I84" s="30"/>
      <c r="J84" s="30"/>
      <c r="K84" s="30">
        <v>668</v>
      </c>
      <c r="L84" s="30"/>
      <c r="M84" s="30">
        <v>668</v>
      </c>
      <c r="N84" s="30"/>
      <c r="O84" s="30"/>
      <c r="P84" s="30"/>
      <c r="Q84" s="30"/>
      <c r="R84" s="30"/>
      <c r="S84" s="30"/>
      <c r="T84" s="30"/>
      <c r="U84" s="30"/>
      <c r="V84" s="30">
        <v>668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1015611</v>
      </c>
      <c r="F5" s="358">
        <f t="shared" si="0"/>
        <v>1015611</v>
      </c>
      <c r="G5" s="358">
        <f t="shared" si="0"/>
        <v>0</v>
      </c>
      <c r="H5" s="356">
        <f t="shared" si="0"/>
        <v>0</v>
      </c>
      <c r="I5" s="356">
        <f t="shared" si="0"/>
        <v>205887</v>
      </c>
      <c r="J5" s="358">
        <f t="shared" si="0"/>
        <v>205887</v>
      </c>
      <c r="K5" s="358">
        <f t="shared" si="0"/>
        <v>138280</v>
      </c>
      <c r="L5" s="356">
        <f t="shared" si="0"/>
        <v>13106</v>
      </c>
      <c r="M5" s="356">
        <f t="shared" si="0"/>
        <v>19093</v>
      </c>
      <c r="N5" s="358">
        <f t="shared" si="0"/>
        <v>170479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376366</v>
      </c>
      <c r="X5" s="356">
        <f t="shared" si="0"/>
        <v>507806</v>
      </c>
      <c r="Y5" s="358">
        <f t="shared" si="0"/>
        <v>-131440</v>
      </c>
      <c r="Z5" s="359">
        <f>+IF(X5&lt;&gt;0,+(Y5/X5)*100,0)</f>
        <v>-25.883900544696203</v>
      </c>
      <c r="AA5" s="360">
        <f>+AA6+AA8+AA11+AA13+AA15</f>
        <v>1015611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</v>
      </c>
      <c r="F6" s="59">
        <f t="shared" si="1"/>
        <v>40000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7877</v>
      </c>
      <c r="L6" s="60">
        <f t="shared" si="1"/>
        <v>0</v>
      </c>
      <c r="M6" s="60">
        <f t="shared" si="1"/>
        <v>0</v>
      </c>
      <c r="N6" s="59">
        <f t="shared" si="1"/>
        <v>7877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7877</v>
      </c>
      <c r="X6" s="60">
        <f t="shared" si="1"/>
        <v>20000</v>
      </c>
      <c r="Y6" s="59">
        <f t="shared" si="1"/>
        <v>-12123</v>
      </c>
      <c r="Z6" s="61">
        <f>+IF(X6&lt;&gt;0,+(Y6/X6)*100,0)</f>
        <v>-60.614999999999995</v>
      </c>
      <c r="AA6" s="62">
        <f t="shared" si="1"/>
        <v>40000</v>
      </c>
    </row>
    <row r="7" spans="1:27" ht="13.5">
      <c r="A7" s="291" t="s">
        <v>228</v>
      </c>
      <c r="B7" s="142"/>
      <c r="C7" s="60"/>
      <c r="D7" s="340"/>
      <c r="E7" s="60">
        <v>40000</v>
      </c>
      <c r="F7" s="59">
        <v>40000</v>
      </c>
      <c r="G7" s="59"/>
      <c r="H7" s="60"/>
      <c r="I7" s="60"/>
      <c r="J7" s="59"/>
      <c r="K7" s="59">
        <v>7877</v>
      </c>
      <c r="L7" s="60"/>
      <c r="M7" s="60"/>
      <c r="N7" s="59">
        <v>7877</v>
      </c>
      <c r="O7" s="59"/>
      <c r="P7" s="60"/>
      <c r="Q7" s="60"/>
      <c r="R7" s="59"/>
      <c r="S7" s="59"/>
      <c r="T7" s="60"/>
      <c r="U7" s="60"/>
      <c r="V7" s="59"/>
      <c r="W7" s="59">
        <v>7877</v>
      </c>
      <c r="X7" s="60">
        <v>20000</v>
      </c>
      <c r="Y7" s="59">
        <v>-12123</v>
      </c>
      <c r="Z7" s="61">
        <v>-60.62</v>
      </c>
      <c r="AA7" s="62">
        <v>40000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95190</v>
      </c>
      <c r="J8" s="59">
        <f t="shared" si="2"/>
        <v>95190</v>
      </c>
      <c r="K8" s="59">
        <f t="shared" si="2"/>
        <v>46940</v>
      </c>
      <c r="L8" s="60">
        <f t="shared" si="2"/>
        <v>12295</v>
      </c>
      <c r="M8" s="60">
        <f t="shared" si="2"/>
        <v>0</v>
      </c>
      <c r="N8" s="59">
        <f t="shared" si="2"/>
        <v>59235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154425</v>
      </c>
      <c r="X8" s="60">
        <f t="shared" si="2"/>
        <v>0</v>
      </c>
      <c r="Y8" s="59">
        <f t="shared" si="2"/>
        <v>154425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>
        <v>81155</v>
      </c>
      <c r="J9" s="59">
        <v>81155</v>
      </c>
      <c r="K9" s="59">
        <v>46940</v>
      </c>
      <c r="L9" s="60">
        <v>4734</v>
      </c>
      <c r="M9" s="60"/>
      <c r="N9" s="59">
        <v>51674</v>
      </c>
      <c r="O9" s="59"/>
      <c r="P9" s="60"/>
      <c r="Q9" s="60"/>
      <c r="R9" s="59"/>
      <c r="S9" s="59"/>
      <c r="T9" s="60"/>
      <c r="U9" s="60"/>
      <c r="V9" s="59"/>
      <c r="W9" s="59">
        <v>132829</v>
      </c>
      <c r="X9" s="60"/>
      <c r="Y9" s="59">
        <v>132829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14035</v>
      </c>
      <c r="J10" s="59">
        <v>14035</v>
      </c>
      <c r="K10" s="59"/>
      <c r="L10" s="60">
        <v>7561</v>
      </c>
      <c r="M10" s="60"/>
      <c r="N10" s="59">
        <v>7561</v>
      </c>
      <c r="O10" s="59"/>
      <c r="P10" s="60"/>
      <c r="Q10" s="60"/>
      <c r="R10" s="59"/>
      <c r="S10" s="59"/>
      <c r="T10" s="60"/>
      <c r="U10" s="60"/>
      <c r="V10" s="59"/>
      <c r="W10" s="59">
        <v>21596</v>
      </c>
      <c r="X10" s="60"/>
      <c r="Y10" s="59">
        <v>21596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975611</v>
      </c>
      <c r="F11" s="364">
        <f t="shared" si="3"/>
        <v>975611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5000</v>
      </c>
      <c r="L11" s="362">
        <f t="shared" si="3"/>
        <v>811</v>
      </c>
      <c r="M11" s="362">
        <f t="shared" si="3"/>
        <v>0</v>
      </c>
      <c r="N11" s="364">
        <f t="shared" si="3"/>
        <v>5811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5811</v>
      </c>
      <c r="X11" s="362">
        <f t="shared" si="3"/>
        <v>487806</v>
      </c>
      <c r="Y11" s="364">
        <f t="shared" si="3"/>
        <v>-481995</v>
      </c>
      <c r="Z11" s="365">
        <f>+IF(X11&lt;&gt;0,+(Y11/X11)*100,0)</f>
        <v>-98.8087477398802</v>
      </c>
      <c r="AA11" s="366">
        <f t="shared" si="3"/>
        <v>975611</v>
      </c>
    </row>
    <row r="12" spans="1:27" ht="13.5">
      <c r="A12" s="291" t="s">
        <v>231</v>
      </c>
      <c r="B12" s="136"/>
      <c r="C12" s="60"/>
      <c r="D12" s="340"/>
      <c r="E12" s="60">
        <v>975611</v>
      </c>
      <c r="F12" s="59">
        <v>975611</v>
      </c>
      <c r="G12" s="59"/>
      <c r="H12" s="60"/>
      <c r="I12" s="60"/>
      <c r="J12" s="59"/>
      <c r="K12" s="59">
        <v>5000</v>
      </c>
      <c r="L12" s="60">
        <v>811</v>
      </c>
      <c r="M12" s="60"/>
      <c r="N12" s="59">
        <v>5811</v>
      </c>
      <c r="O12" s="59"/>
      <c r="P12" s="60"/>
      <c r="Q12" s="60"/>
      <c r="R12" s="59"/>
      <c r="S12" s="59"/>
      <c r="T12" s="60"/>
      <c r="U12" s="60"/>
      <c r="V12" s="59"/>
      <c r="W12" s="59">
        <v>5811</v>
      </c>
      <c r="X12" s="60">
        <v>487806</v>
      </c>
      <c r="Y12" s="59">
        <v>-481995</v>
      </c>
      <c r="Z12" s="61">
        <v>-98.81</v>
      </c>
      <c r="AA12" s="62">
        <v>975611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110697</v>
      </c>
      <c r="J13" s="342">
        <f t="shared" si="4"/>
        <v>110697</v>
      </c>
      <c r="K13" s="342">
        <f t="shared" si="4"/>
        <v>78463</v>
      </c>
      <c r="L13" s="275">
        <f t="shared" si="4"/>
        <v>0</v>
      </c>
      <c r="M13" s="275">
        <f t="shared" si="4"/>
        <v>19093</v>
      </c>
      <c r="N13" s="342">
        <f t="shared" si="4"/>
        <v>97556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208253</v>
      </c>
      <c r="X13" s="275">
        <f t="shared" si="4"/>
        <v>0</v>
      </c>
      <c r="Y13" s="342">
        <f t="shared" si="4"/>
        <v>208253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>
        <v>110697</v>
      </c>
      <c r="J14" s="59">
        <v>110697</v>
      </c>
      <c r="K14" s="59">
        <v>78463</v>
      </c>
      <c r="L14" s="60"/>
      <c r="M14" s="60">
        <v>19093</v>
      </c>
      <c r="N14" s="59">
        <v>97556</v>
      </c>
      <c r="O14" s="59"/>
      <c r="P14" s="60"/>
      <c r="Q14" s="60"/>
      <c r="R14" s="59"/>
      <c r="S14" s="59"/>
      <c r="T14" s="60"/>
      <c r="U14" s="60"/>
      <c r="V14" s="59"/>
      <c r="W14" s="59">
        <v>208253</v>
      </c>
      <c r="X14" s="60"/>
      <c r="Y14" s="59">
        <v>208253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464793</v>
      </c>
      <c r="F40" s="345">
        <f t="shared" si="9"/>
        <v>464793</v>
      </c>
      <c r="G40" s="345">
        <f t="shared" si="9"/>
        <v>30000</v>
      </c>
      <c r="H40" s="343">
        <f t="shared" si="9"/>
        <v>0</v>
      </c>
      <c r="I40" s="343">
        <f t="shared" si="9"/>
        <v>22930</v>
      </c>
      <c r="J40" s="345">
        <f t="shared" si="9"/>
        <v>52930</v>
      </c>
      <c r="K40" s="345">
        <f t="shared" si="9"/>
        <v>63352</v>
      </c>
      <c r="L40" s="343">
        <f t="shared" si="9"/>
        <v>35734</v>
      </c>
      <c r="M40" s="343">
        <f t="shared" si="9"/>
        <v>3771</v>
      </c>
      <c r="N40" s="345">
        <f t="shared" si="9"/>
        <v>102857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155787</v>
      </c>
      <c r="X40" s="343">
        <f t="shared" si="9"/>
        <v>232397</v>
      </c>
      <c r="Y40" s="345">
        <f t="shared" si="9"/>
        <v>-76610</v>
      </c>
      <c r="Z40" s="336">
        <f>+IF(X40&lt;&gt;0,+(Y40/X40)*100,0)</f>
        <v>-32.96514154657763</v>
      </c>
      <c r="AA40" s="350">
        <f>SUM(AA41:AA49)</f>
        <v>464793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22930</v>
      </c>
      <c r="J41" s="364">
        <v>22930</v>
      </c>
      <c r="K41" s="364">
        <v>62137</v>
      </c>
      <c r="L41" s="362">
        <v>22970</v>
      </c>
      <c r="M41" s="362"/>
      <c r="N41" s="364">
        <v>85107</v>
      </c>
      <c r="O41" s="364"/>
      <c r="P41" s="362"/>
      <c r="Q41" s="362"/>
      <c r="R41" s="364"/>
      <c r="S41" s="364"/>
      <c r="T41" s="362"/>
      <c r="U41" s="362"/>
      <c r="V41" s="364"/>
      <c r="W41" s="364">
        <v>108037</v>
      </c>
      <c r="X41" s="362"/>
      <c r="Y41" s="364">
        <v>108037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59236</v>
      </c>
      <c r="F43" s="370">
        <v>59236</v>
      </c>
      <c r="G43" s="370"/>
      <c r="H43" s="305"/>
      <c r="I43" s="305"/>
      <c r="J43" s="370"/>
      <c r="K43" s="370"/>
      <c r="L43" s="305">
        <v>10530</v>
      </c>
      <c r="M43" s="305"/>
      <c r="N43" s="370">
        <v>10530</v>
      </c>
      <c r="O43" s="370"/>
      <c r="P43" s="305"/>
      <c r="Q43" s="305"/>
      <c r="R43" s="370"/>
      <c r="S43" s="370"/>
      <c r="T43" s="305"/>
      <c r="U43" s="305"/>
      <c r="V43" s="370"/>
      <c r="W43" s="370">
        <v>10530</v>
      </c>
      <c r="X43" s="305">
        <v>29618</v>
      </c>
      <c r="Y43" s="370">
        <v>-19088</v>
      </c>
      <c r="Z43" s="371">
        <v>-64.45</v>
      </c>
      <c r="AA43" s="303">
        <v>59236</v>
      </c>
    </row>
    <row r="44" spans="1:27" ht="13.5">
      <c r="A44" s="361" t="s">
        <v>250</v>
      </c>
      <c r="B44" s="136"/>
      <c r="C44" s="60"/>
      <c r="D44" s="368"/>
      <c r="E44" s="54">
        <v>46406</v>
      </c>
      <c r="F44" s="53">
        <v>46406</v>
      </c>
      <c r="G44" s="53"/>
      <c r="H44" s="54"/>
      <c r="I44" s="54"/>
      <c r="J44" s="53"/>
      <c r="K44" s="53"/>
      <c r="L44" s="54"/>
      <c r="M44" s="54">
        <v>2906</v>
      </c>
      <c r="N44" s="53">
        <v>2906</v>
      </c>
      <c r="O44" s="53"/>
      <c r="P44" s="54"/>
      <c r="Q44" s="54"/>
      <c r="R44" s="53"/>
      <c r="S44" s="53"/>
      <c r="T44" s="54"/>
      <c r="U44" s="54"/>
      <c r="V44" s="53"/>
      <c r="W44" s="53">
        <v>2906</v>
      </c>
      <c r="X44" s="54">
        <v>23203</v>
      </c>
      <c r="Y44" s="53">
        <v>-20297</v>
      </c>
      <c r="Z44" s="94">
        <v>-87.48</v>
      </c>
      <c r="AA44" s="95">
        <v>46406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117361</v>
      </c>
      <c r="F48" s="53">
        <v>117361</v>
      </c>
      <c r="G48" s="53">
        <v>30000</v>
      </c>
      <c r="H48" s="54"/>
      <c r="I48" s="54"/>
      <c r="J48" s="53">
        <v>30000</v>
      </c>
      <c r="K48" s="53">
        <v>1215</v>
      </c>
      <c r="L48" s="54">
        <v>2234</v>
      </c>
      <c r="M48" s="54"/>
      <c r="N48" s="53">
        <v>3449</v>
      </c>
      <c r="O48" s="53"/>
      <c r="P48" s="54"/>
      <c r="Q48" s="54"/>
      <c r="R48" s="53"/>
      <c r="S48" s="53"/>
      <c r="T48" s="54"/>
      <c r="U48" s="54"/>
      <c r="V48" s="53"/>
      <c r="W48" s="53">
        <v>33449</v>
      </c>
      <c r="X48" s="54">
        <v>58681</v>
      </c>
      <c r="Y48" s="53">
        <v>-25232</v>
      </c>
      <c r="Z48" s="94">
        <v>-43</v>
      </c>
      <c r="AA48" s="95">
        <v>117361</v>
      </c>
    </row>
    <row r="49" spans="1:27" ht="13.5">
      <c r="A49" s="361" t="s">
        <v>93</v>
      </c>
      <c r="B49" s="136"/>
      <c r="C49" s="54"/>
      <c r="D49" s="368"/>
      <c r="E49" s="54">
        <v>241790</v>
      </c>
      <c r="F49" s="53">
        <v>241790</v>
      </c>
      <c r="G49" s="53"/>
      <c r="H49" s="54"/>
      <c r="I49" s="54"/>
      <c r="J49" s="53"/>
      <c r="K49" s="53"/>
      <c r="L49" s="54"/>
      <c r="M49" s="54">
        <v>865</v>
      </c>
      <c r="N49" s="53">
        <v>865</v>
      </c>
      <c r="O49" s="53"/>
      <c r="P49" s="54"/>
      <c r="Q49" s="54"/>
      <c r="R49" s="53"/>
      <c r="S49" s="53"/>
      <c r="T49" s="54"/>
      <c r="U49" s="54"/>
      <c r="V49" s="53"/>
      <c r="W49" s="53">
        <v>865</v>
      </c>
      <c r="X49" s="54">
        <v>120895</v>
      </c>
      <c r="Y49" s="53">
        <v>-120030</v>
      </c>
      <c r="Z49" s="94">
        <v>-99.28</v>
      </c>
      <c r="AA49" s="95">
        <v>241790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1480404</v>
      </c>
      <c r="F60" s="264">
        <f t="shared" si="14"/>
        <v>1480404</v>
      </c>
      <c r="G60" s="264">
        <f t="shared" si="14"/>
        <v>30000</v>
      </c>
      <c r="H60" s="219">
        <f t="shared" si="14"/>
        <v>0</v>
      </c>
      <c r="I60" s="219">
        <f t="shared" si="14"/>
        <v>228817</v>
      </c>
      <c r="J60" s="264">
        <f t="shared" si="14"/>
        <v>258817</v>
      </c>
      <c r="K60" s="264">
        <f t="shared" si="14"/>
        <v>201632</v>
      </c>
      <c r="L60" s="219">
        <f t="shared" si="14"/>
        <v>48840</v>
      </c>
      <c r="M60" s="219">
        <f t="shared" si="14"/>
        <v>22864</v>
      </c>
      <c r="N60" s="264">
        <f t="shared" si="14"/>
        <v>273336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532153</v>
      </c>
      <c r="X60" s="219">
        <f t="shared" si="14"/>
        <v>740203</v>
      </c>
      <c r="Y60" s="264">
        <f t="shared" si="14"/>
        <v>-208050</v>
      </c>
      <c r="Z60" s="337">
        <f>+IF(X60&lt;&gt;0,+(Y60/X60)*100,0)</f>
        <v>-28.107154388728496</v>
      </c>
      <c r="AA60" s="232">
        <f>+AA57+AA54+AA51+AA40+AA37+AA34+AA22+AA5</f>
        <v>1480404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31101088</v>
      </c>
      <c r="D5" s="153">
        <f>SUM(D6:D8)</f>
        <v>0</v>
      </c>
      <c r="E5" s="154">
        <f t="shared" si="0"/>
        <v>28217563</v>
      </c>
      <c r="F5" s="100">
        <f t="shared" si="0"/>
        <v>28217563</v>
      </c>
      <c r="G5" s="100">
        <f t="shared" si="0"/>
        <v>10960817</v>
      </c>
      <c r="H5" s="100">
        <f t="shared" si="0"/>
        <v>37400</v>
      </c>
      <c r="I5" s="100">
        <f t="shared" si="0"/>
        <v>0</v>
      </c>
      <c r="J5" s="100">
        <f t="shared" si="0"/>
        <v>10998217</v>
      </c>
      <c r="K5" s="100">
        <f t="shared" si="0"/>
        <v>451122</v>
      </c>
      <c r="L5" s="100">
        <f t="shared" si="0"/>
        <v>4691</v>
      </c>
      <c r="M5" s="100">
        <f t="shared" si="0"/>
        <v>8471</v>
      </c>
      <c r="N5" s="100">
        <f t="shared" si="0"/>
        <v>464284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11462501</v>
      </c>
      <c r="X5" s="100">
        <f t="shared" si="0"/>
        <v>14108782</v>
      </c>
      <c r="Y5" s="100">
        <f t="shared" si="0"/>
        <v>-2646281</v>
      </c>
      <c r="Z5" s="137">
        <f>+IF(X5&lt;&gt;0,+(Y5/X5)*100,0)</f>
        <v>-18.75626825901768</v>
      </c>
      <c r="AA5" s="153">
        <f>SUM(AA6:AA8)</f>
        <v>28217563</v>
      </c>
    </row>
    <row r="6" spans="1:27" ht="13.5">
      <c r="A6" s="138" t="s">
        <v>75</v>
      </c>
      <c r="B6" s="136"/>
      <c r="C6" s="155">
        <v>29519207</v>
      </c>
      <c r="D6" s="155"/>
      <c r="E6" s="156">
        <v>25346689</v>
      </c>
      <c r="F6" s="60">
        <v>25346689</v>
      </c>
      <c r="G6" s="60">
        <v>7495673</v>
      </c>
      <c r="H6" s="60">
        <v>30132</v>
      </c>
      <c r="I6" s="60"/>
      <c r="J6" s="60">
        <v>7525805</v>
      </c>
      <c r="K6" s="60">
        <v>486817</v>
      </c>
      <c r="L6" s="60">
        <v>3590</v>
      </c>
      <c r="M6" s="60">
        <v>-83</v>
      </c>
      <c r="N6" s="60">
        <v>490324</v>
      </c>
      <c r="O6" s="60"/>
      <c r="P6" s="60"/>
      <c r="Q6" s="60"/>
      <c r="R6" s="60"/>
      <c r="S6" s="60"/>
      <c r="T6" s="60"/>
      <c r="U6" s="60"/>
      <c r="V6" s="60"/>
      <c r="W6" s="60">
        <v>8016129</v>
      </c>
      <c r="X6" s="60">
        <v>12673345</v>
      </c>
      <c r="Y6" s="60">
        <v>-4657216</v>
      </c>
      <c r="Z6" s="140">
        <v>-36.75</v>
      </c>
      <c r="AA6" s="155">
        <v>25346689</v>
      </c>
    </row>
    <row r="7" spans="1:27" ht="13.5">
      <c r="A7" s="138" t="s">
        <v>76</v>
      </c>
      <c r="B7" s="136"/>
      <c r="C7" s="157">
        <v>1581881</v>
      </c>
      <c r="D7" s="157"/>
      <c r="E7" s="158">
        <v>2870874</v>
      </c>
      <c r="F7" s="159">
        <v>2870874</v>
      </c>
      <c r="G7" s="159">
        <v>3465144</v>
      </c>
      <c r="H7" s="159">
        <v>7268</v>
      </c>
      <c r="I7" s="159"/>
      <c r="J7" s="159">
        <v>3472412</v>
      </c>
      <c r="K7" s="159">
        <v>-35695</v>
      </c>
      <c r="L7" s="159">
        <v>1101</v>
      </c>
      <c r="M7" s="159">
        <v>8554</v>
      </c>
      <c r="N7" s="159">
        <v>-26040</v>
      </c>
      <c r="O7" s="159"/>
      <c r="P7" s="159"/>
      <c r="Q7" s="159"/>
      <c r="R7" s="159"/>
      <c r="S7" s="159"/>
      <c r="T7" s="159"/>
      <c r="U7" s="159"/>
      <c r="V7" s="159"/>
      <c r="W7" s="159">
        <v>3446372</v>
      </c>
      <c r="X7" s="159">
        <v>1435437</v>
      </c>
      <c r="Y7" s="159">
        <v>2010935</v>
      </c>
      <c r="Z7" s="141">
        <v>140.09</v>
      </c>
      <c r="AA7" s="157">
        <v>2870874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476</v>
      </c>
      <c r="D9" s="153">
        <f>SUM(D10:D14)</f>
        <v>0</v>
      </c>
      <c r="E9" s="154">
        <f t="shared" si="1"/>
        <v>1216000</v>
      </c>
      <c r="F9" s="100">
        <f t="shared" si="1"/>
        <v>1216000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608000</v>
      </c>
      <c r="Y9" s="100">
        <f t="shared" si="1"/>
        <v>-608000</v>
      </c>
      <c r="Z9" s="137">
        <f>+IF(X9&lt;&gt;0,+(Y9/X9)*100,0)</f>
        <v>-100</v>
      </c>
      <c r="AA9" s="153">
        <f>SUM(AA10:AA14)</f>
        <v>1216000</v>
      </c>
    </row>
    <row r="10" spans="1:27" ht="13.5">
      <c r="A10" s="138" t="s">
        <v>79</v>
      </c>
      <c r="B10" s="136"/>
      <c r="C10" s="155">
        <v>476</v>
      </c>
      <c r="D10" s="155"/>
      <c r="E10" s="156">
        <v>1216000</v>
      </c>
      <c r="F10" s="60">
        <v>1216000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608000</v>
      </c>
      <c r="Y10" s="60">
        <v>-608000</v>
      </c>
      <c r="Z10" s="140">
        <v>-100</v>
      </c>
      <c r="AA10" s="155">
        <v>1216000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16884</v>
      </c>
      <c r="D15" s="153">
        <f>SUM(D16:D18)</f>
        <v>0</v>
      </c>
      <c r="E15" s="154">
        <f t="shared" si="2"/>
        <v>1669325</v>
      </c>
      <c r="F15" s="100">
        <f t="shared" si="2"/>
        <v>1669325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834663</v>
      </c>
      <c r="Y15" s="100">
        <f t="shared" si="2"/>
        <v>-834663</v>
      </c>
      <c r="Z15" s="137">
        <f>+IF(X15&lt;&gt;0,+(Y15/X15)*100,0)</f>
        <v>-100</v>
      </c>
      <c r="AA15" s="153">
        <f>SUM(AA16:AA18)</f>
        <v>1669325</v>
      </c>
    </row>
    <row r="16" spans="1:27" ht="13.5">
      <c r="A16" s="138" t="s">
        <v>85</v>
      </c>
      <c r="B16" s="136"/>
      <c r="C16" s="155"/>
      <c r="D16" s="155"/>
      <c r="E16" s="156">
        <v>1440499</v>
      </c>
      <c r="F16" s="60">
        <v>1440499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720250</v>
      </c>
      <c r="Y16" s="60">
        <v>-720250</v>
      </c>
      <c r="Z16" s="140">
        <v>-100</v>
      </c>
      <c r="AA16" s="155">
        <v>1440499</v>
      </c>
    </row>
    <row r="17" spans="1:27" ht="13.5">
      <c r="A17" s="138" t="s">
        <v>86</v>
      </c>
      <c r="B17" s="136"/>
      <c r="C17" s="155">
        <v>16884</v>
      </c>
      <c r="D17" s="155"/>
      <c r="E17" s="156">
        <v>228826</v>
      </c>
      <c r="F17" s="60">
        <v>228826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114413</v>
      </c>
      <c r="Y17" s="60">
        <v>-114413</v>
      </c>
      <c r="Z17" s="140">
        <v>-100</v>
      </c>
      <c r="AA17" s="155">
        <v>228826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11632468</v>
      </c>
      <c r="D19" s="153">
        <f>SUM(D20:D23)</f>
        <v>0</v>
      </c>
      <c r="E19" s="154">
        <f t="shared" si="3"/>
        <v>18832210</v>
      </c>
      <c r="F19" s="100">
        <f t="shared" si="3"/>
        <v>18832210</v>
      </c>
      <c r="G19" s="100">
        <f t="shared" si="3"/>
        <v>246393</v>
      </c>
      <c r="H19" s="100">
        <f t="shared" si="3"/>
        <v>906080</v>
      </c>
      <c r="I19" s="100">
        <f t="shared" si="3"/>
        <v>15123</v>
      </c>
      <c r="J19" s="100">
        <f t="shared" si="3"/>
        <v>1167596</v>
      </c>
      <c r="K19" s="100">
        <f t="shared" si="3"/>
        <v>852054</v>
      </c>
      <c r="L19" s="100">
        <f t="shared" si="3"/>
        <v>983429</v>
      </c>
      <c r="M19" s="100">
        <f t="shared" si="3"/>
        <v>813845</v>
      </c>
      <c r="N19" s="100">
        <f t="shared" si="3"/>
        <v>2649328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3816924</v>
      </c>
      <c r="X19" s="100">
        <f t="shared" si="3"/>
        <v>9416106</v>
      </c>
      <c r="Y19" s="100">
        <f t="shared" si="3"/>
        <v>-5599182</v>
      </c>
      <c r="Z19" s="137">
        <f>+IF(X19&lt;&gt;0,+(Y19/X19)*100,0)</f>
        <v>-59.46388029191685</v>
      </c>
      <c r="AA19" s="153">
        <f>SUM(AA20:AA23)</f>
        <v>18832210</v>
      </c>
    </row>
    <row r="20" spans="1:27" ht="13.5">
      <c r="A20" s="138" t="s">
        <v>89</v>
      </c>
      <c r="B20" s="136"/>
      <c r="C20" s="155">
        <v>6411934</v>
      </c>
      <c r="D20" s="155"/>
      <c r="E20" s="156">
        <v>5774301</v>
      </c>
      <c r="F20" s="60">
        <v>5774301</v>
      </c>
      <c r="G20" s="60">
        <v>245570</v>
      </c>
      <c r="H20" s="60">
        <v>569685</v>
      </c>
      <c r="I20" s="60">
        <v>15048</v>
      </c>
      <c r="J20" s="60">
        <v>830303</v>
      </c>
      <c r="K20" s="60">
        <v>439883</v>
      </c>
      <c r="L20" s="60">
        <v>569164</v>
      </c>
      <c r="M20" s="60">
        <v>398750</v>
      </c>
      <c r="N20" s="60">
        <v>1407797</v>
      </c>
      <c r="O20" s="60"/>
      <c r="P20" s="60"/>
      <c r="Q20" s="60"/>
      <c r="R20" s="60"/>
      <c r="S20" s="60"/>
      <c r="T20" s="60"/>
      <c r="U20" s="60"/>
      <c r="V20" s="60"/>
      <c r="W20" s="60">
        <v>2238100</v>
      </c>
      <c r="X20" s="60">
        <v>2887151</v>
      </c>
      <c r="Y20" s="60">
        <v>-649051</v>
      </c>
      <c r="Z20" s="140">
        <v>-22.48</v>
      </c>
      <c r="AA20" s="155">
        <v>5774301</v>
      </c>
    </row>
    <row r="21" spans="1:27" ht="13.5">
      <c r="A21" s="138" t="s">
        <v>90</v>
      </c>
      <c r="B21" s="136"/>
      <c r="C21" s="155">
        <v>1669592</v>
      </c>
      <c r="D21" s="155"/>
      <c r="E21" s="156">
        <v>1336323</v>
      </c>
      <c r="F21" s="60">
        <v>1336323</v>
      </c>
      <c r="G21" s="60"/>
      <c r="H21" s="60">
        <v>103205</v>
      </c>
      <c r="I21" s="60"/>
      <c r="J21" s="60">
        <v>103205</v>
      </c>
      <c r="K21" s="60">
        <v>128466</v>
      </c>
      <c r="L21" s="60">
        <v>128869</v>
      </c>
      <c r="M21" s="60">
        <v>129380</v>
      </c>
      <c r="N21" s="60">
        <v>386715</v>
      </c>
      <c r="O21" s="60"/>
      <c r="P21" s="60"/>
      <c r="Q21" s="60"/>
      <c r="R21" s="60"/>
      <c r="S21" s="60"/>
      <c r="T21" s="60"/>
      <c r="U21" s="60"/>
      <c r="V21" s="60"/>
      <c r="W21" s="60">
        <v>489920</v>
      </c>
      <c r="X21" s="60">
        <v>668162</v>
      </c>
      <c r="Y21" s="60">
        <v>-178242</v>
      </c>
      <c r="Z21" s="140">
        <v>-26.68</v>
      </c>
      <c r="AA21" s="155">
        <v>1336323</v>
      </c>
    </row>
    <row r="22" spans="1:27" ht="13.5">
      <c r="A22" s="138" t="s">
        <v>91</v>
      </c>
      <c r="B22" s="136"/>
      <c r="C22" s="157">
        <v>1947436</v>
      </c>
      <c r="D22" s="157"/>
      <c r="E22" s="158">
        <v>8626098</v>
      </c>
      <c r="F22" s="159">
        <v>8626098</v>
      </c>
      <c r="G22" s="159">
        <v>823</v>
      </c>
      <c r="H22" s="159">
        <v>126476</v>
      </c>
      <c r="I22" s="159">
        <v>75</v>
      </c>
      <c r="J22" s="159">
        <v>127374</v>
      </c>
      <c r="K22" s="159">
        <v>152609</v>
      </c>
      <c r="L22" s="159">
        <v>153919</v>
      </c>
      <c r="M22" s="159">
        <v>153707</v>
      </c>
      <c r="N22" s="159">
        <v>460235</v>
      </c>
      <c r="O22" s="159"/>
      <c r="P22" s="159"/>
      <c r="Q22" s="159"/>
      <c r="R22" s="159"/>
      <c r="S22" s="159"/>
      <c r="T22" s="159"/>
      <c r="U22" s="159"/>
      <c r="V22" s="159"/>
      <c r="W22" s="159">
        <v>587609</v>
      </c>
      <c r="X22" s="159">
        <v>4313049</v>
      </c>
      <c r="Y22" s="159">
        <v>-3725440</v>
      </c>
      <c r="Z22" s="141">
        <v>-86.38</v>
      </c>
      <c r="AA22" s="157">
        <v>8626098</v>
      </c>
    </row>
    <row r="23" spans="1:27" ht="13.5">
      <c r="A23" s="138" t="s">
        <v>92</v>
      </c>
      <c r="B23" s="136"/>
      <c r="C23" s="155">
        <v>1603506</v>
      </c>
      <c r="D23" s="155"/>
      <c r="E23" s="156">
        <v>3095488</v>
      </c>
      <c r="F23" s="60">
        <v>3095488</v>
      </c>
      <c r="G23" s="60"/>
      <c r="H23" s="60">
        <v>106714</v>
      </c>
      <c r="I23" s="60"/>
      <c r="J23" s="60">
        <v>106714</v>
      </c>
      <c r="K23" s="60">
        <v>131096</v>
      </c>
      <c r="L23" s="60">
        <v>131477</v>
      </c>
      <c r="M23" s="60">
        <v>132008</v>
      </c>
      <c r="N23" s="60">
        <v>394581</v>
      </c>
      <c r="O23" s="60"/>
      <c r="P23" s="60"/>
      <c r="Q23" s="60"/>
      <c r="R23" s="60"/>
      <c r="S23" s="60"/>
      <c r="T23" s="60"/>
      <c r="U23" s="60"/>
      <c r="V23" s="60"/>
      <c r="W23" s="60">
        <v>501295</v>
      </c>
      <c r="X23" s="60">
        <v>1547744</v>
      </c>
      <c r="Y23" s="60">
        <v>-1046449</v>
      </c>
      <c r="Z23" s="140">
        <v>-67.61</v>
      </c>
      <c r="AA23" s="155">
        <v>3095488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42750916</v>
      </c>
      <c r="D25" s="168">
        <f>+D5+D9+D15+D19+D24</f>
        <v>0</v>
      </c>
      <c r="E25" s="169">
        <f t="shared" si="4"/>
        <v>49935098</v>
      </c>
      <c r="F25" s="73">
        <f t="shared" si="4"/>
        <v>49935098</v>
      </c>
      <c r="G25" s="73">
        <f t="shared" si="4"/>
        <v>11207210</v>
      </c>
      <c r="H25" s="73">
        <f t="shared" si="4"/>
        <v>943480</v>
      </c>
      <c r="I25" s="73">
        <f t="shared" si="4"/>
        <v>15123</v>
      </c>
      <c r="J25" s="73">
        <f t="shared" si="4"/>
        <v>12165813</v>
      </c>
      <c r="K25" s="73">
        <f t="shared" si="4"/>
        <v>1303176</v>
      </c>
      <c r="L25" s="73">
        <f t="shared" si="4"/>
        <v>988120</v>
      </c>
      <c r="M25" s="73">
        <f t="shared" si="4"/>
        <v>822316</v>
      </c>
      <c r="N25" s="73">
        <f t="shared" si="4"/>
        <v>3113612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15279425</v>
      </c>
      <c r="X25" s="73">
        <f t="shared" si="4"/>
        <v>24967551</v>
      </c>
      <c r="Y25" s="73">
        <f t="shared" si="4"/>
        <v>-9688126</v>
      </c>
      <c r="Z25" s="170">
        <f>+IF(X25&lt;&gt;0,+(Y25/X25)*100,0)</f>
        <v>-38.802868571290794</v>
      </c>
      <c r="AA25" s="168">
        <f>+AA5+AA9+AA15+AA19+AA24</f>
        <v>49935098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17738620</v>
      </c>
      <c r="D28" s="153">
        <f>SUM(D29:D31)</f>
        <v>0</v>
      </c>
      <c r="E28" s="154">
        <f t="shared" si="5"/>
        <v>18338577</v>
      </c>
      <c r="F28" s="100">
        <f t="shared" si="5"/>
        <v>18338577</v>
      </c>
      <c r="G28" s="100">
        <f t="shared" si="5"/>
        <v>1382217</v>
      </c>
      <c r="H28" s="100">
        <f t="shared" si="5"/>
        <v>756773</v>
      </c>
      <c r="I28" s="100">
        <f t="shared" si="5"/>
        <v>585058</v>
      </c>
      <c r="J28" s="100">
        <f t="shared" si="5"/>
        <v>2724048</v>
      </c>
      <c r="K28" s="100">
        <f t="shared" si="5"/>
        <v>880707</v>
      </c>
      <c r="L28" s="100">
        <f t="shared" si="5"/>
        <v>3260134</v>
      </c>
      <c r="M28" s="100">
        <f t="shared" si="5"/>
        <v>929014</v>
      </c>
      <c r="N28" s="100">
        <f t="shared" si="5"/>
        <v>5069855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7793903</v>
      </c>
      <c r="X28" s="100">
        <f t="shared" si="5"/>
        <v>9169290</v>
      </c>
      <c r="Y28" s="100">
        <f t="shared" si="5"/>
        <v>-1375387</v>
      </c>
      <c r="Z28" s="137">
        <f>+IF(X28&lt;&gt;0,+(Y28/X28)*100,0)</f>
        <v>-14.999929111196177</v>
      </c>
      <c r="AA28" s="153">
        <f>SUM(AA29:AA31)</f>
        <v>18338577</v>
      </c>
    </row>
    <row r="29" spans="1:27" ht="13.5">
      <c r="A29" s="138" t="s">
        <v>75</v>
      </c>
      <c r="B29" s="136"/>
      <c r="C29" s="155">
        <v>5966716</v>
      </c>
      <c r="D29" s="155"/>
      <c r="E29" s="156">
        <v>7190599</v>
      </c>
      <c r="F29" s="60">
        <v>7190599</v>
      </c>
      <c r="G29" s="60">
        <v>924058</v>
      </c>
      <c r="H29" s="60">
        <v>378614</v>
      </c>
      <c r="I29" s="60">
        <v>264161</v>
      </c>
      <c r="J29" s="60">
        <v>1566833</v>
      </c>
      <c r="K29" s="60">
        <v>404916</v>
      </c>
      <c r="L29" s="60">
        <v>1300240</v>
      </c>
      <c r="M29" s="60">
        <v>434759</v>
      </c>
      <c r="N29" s="60">
        <v>2139915</v>
      </c>
      <c r="O29" s="60"/>
      <c r="P29" s="60"/>
      <c r="Q29" s="60"/>
      <c r="R29" s="60"/>
      <c r="S29" s="60"/>
      <c r="T29" s="60"/>
      <c r="U29" s="60"/>
      <c r="V29" s="60"/>
      <c r="W29" s="60">
        <v>3706748</v>
      </c>
      <c r="X29" s="60">
        <v>3595300</v>
      </c>
      <c r="Y29" s="60">
        <v>111448</v>
      </c>
      <c r="Z29" s="140">
        <v>3.1</v>
      </c>
      <c r="AA29" s="155">
        <v>7190599</v>
      </c>
    </row>
    <row r="30" spans="1:27" ht="13.5">
      <c r="A30" s="138" t="s">
        <v>76</v>
      </c>
      <c r="B30" s="136"/>
      <c r="C30" s="157">
        <v>6640864</v>
      </c>
      <c r="D30" s="157"/>
      <c r="E30" s="158">
        <v>7497353</v>
      </c>
      <c r="F30" s="159">
        <v>7497353</v>
      </c>
      <c r="G30" s="159">
        <v>223540</v>
      </c>
      <c r="H30" s="159">
        <v>205145</v>
      </c>
      <c r="I30" s="159">
        <v>185954</v>
      </c>
      <c r="J30" s="159">
        <v>614639</v>
      </c>
      <c r="K30" s="159">
        <v>247491</v>
      </c>
      <c r="L30" s="159">
        <v>962447</v>
      </c>
      <c r="M30" s="159">
        <v>310745</v>
      </c>
      <c r="N30" s="159">
        <v>1520683</v>
      </c>
      <c r="O30" s="159"/>
      <c r="P30" s="159"/>
      <c r="Q30" s="159"/>
      <c r="R30" s="159"/>
      <c r="S30" s="159"/>
      <c r="T30" s="159"/>
      <c r="U30" s="159"/>
      <c r="V30" s="159"/>
      <c r="W30" s="159">
        <v>2135322</v>
      </c>
      <c r="X30" s="159">
        <v>3748677</v>
      </c>
      <c r="Y30" s="159">
        <v>-1613355</v>
      </c>
      <c r="Z30" s="141">
        <v>-43.04</v>
      </c>
      <c r="AA30" s="157">
        <v>7497353</v>
      </c>
    </row>
    <row r="31" spans="1:27" ht="13.5">
      <c r="A31" s="138" t="s">
        <v>77</v>
      </c>
      <c r="B31" s="136"/>
      <c r="C31" s="155">
        <v>5131040</v>
      </c>
      <c r="D31" s="155"/>
      <c r="E31" s="156">
        <v>3650625</v>
      </c>
      <c r="F31" s="60">
        <v>3650625</v>
      </c>
      <c r="G31" s="60">
        <v>234619</v>
      </c>
      <c r="H31" s="60">
        <v>173014</v>
      </c>
      <c r="I31" s="60">
        <v>134943</v>
      </c>
      <c r="J31" s="60">
        <v>542576</v>
      </c>
      <c r="K31" s="60">
        <v>228300</v>
      </c>
      <c r="L31" s="60">
        <v>997447</v>
      </c>
      <c r="M31" s="60">
        <v>183510</v>
      </c>
      <c r="N31" s="60">
        <v>1409257</v>
      </c>
      <c r="O31" s="60"/>
      <c r="P31" s="60"/>
      <c r="Q31" s="60"/>
      <c r="R31" s="60"/>
      <c r="S31" s="60"/>
      <c r="T31" s="60"/>
      <c r="U31" s="60"/>
      <c r="V31" s="60"/>
      <c r="W31" s="60">
        <v>1951833</v>
      </c>
      <c r="X31" s="60">
        <v>1825313</v>
      </c>
      <c r="Y31" s="60">
        <v>126520</v>
      </c>
      <c r="Z31" s="140">
        <v>6.93</v>
      </c>
      <c r="AA31" s="155">
        <v>3650625</v>
      </c>
    </row>
    <row r="32" spans="1:27" ht="13.5">
      <c r="A32" s="135" t="s">
        <v>78</v>
      </c>
      <c r="B32" s="136"/>
      <c r="C32" s="153">
        <f aca="true" t="shared" si="6" ref="C32:Y32">SUM(C33:C37)</f>
        <v>1529329</v>
      </c>
      <c r="D32" s="153">
        <f>SUM(D33:D37)</f>
        <v>0</v>
      </c>
      <c r="E32" s="154">
        <f t="shared" si="6"/>
        <v>1950782</v>
      </c>
      <c r="F32" s="100">
        <f t="shared" si="6"/>
        <v>1950782</v>
      </c>
      <c r="G32" s="100">
        <f t="shared" si="6"/>
        <v>119733</v>
      </c>
      <c r="H32" s="100">
        <f t="shared" si="6"/>
        <v>76280</v>
      </c>
      <c r="I32" s="100">
        <f t="shared" si="6"/>
        <v>58711</v>
      </c>
      <c r="J32" s="100">
        <f t="shared" si="6"/>
        <v>254724</v>
      </c>
      <c r="K32" s="100">
        <f t="shared" si="6"/>
        <v>95948</v>
      </c>
      <c r="L32" s="100">
        <f t="shared" si="6"/>
        <v>377609</v>
      </c>
      <c r="M32" s="100">
        <f t="shared" si="6"/>
        <v>97652</v>
      </c>
      <c r="N32" s="100">
        <f t="shared" si="6"/>
        <v>571209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825933</v>
      </c>
      <c r="X32" s="100">
        <f t="shared" si="6"/>
        <v>975392</v>
      </c>
      <c r="Y32" s="100">
        <f t="shared" si="6"/>
        <v>-149459</v>
      </c>
      <c r="Z32" s="137">
        <f>+IF(X32&lt;&gt;0,+(Y32/X32)*100,0)</f>
        <v>-15.322967586365277</v>
      </c>
      <c r="AA32" s="153">
        <f>SUM(AA33:AA37)</f>
        <v>1950782</v>
      </c>
    </row>
    <row r="33" spans="1:27" ht="13.5">
      <c r="A33" s="138" t="s">
        <v>79</v>
      </c>
      <c r="B33" s="136"/>
      <c r="C33" s="155">
        <v>863546</v>
      </c>
      <c r="D33" s="155"/>
      <c r="E33" s="156">
        <v>1199827</v>
      </c>
      <c r="F33" s="60">
        <v>1199827</v>
      </c>
      <c r="G33" s="60">
        <v>67961</v>
      </c>
      <c r="H33" s="60">
        <v>24093</v>
      </c>
      <c r="I33" s="60">
        <v>24260</v>
      </c>
      <c r="J33" s="60">
        <v>116314</v>
      </c>
      <c r="K33" s="60">
        <v>46411</v>
      </c>
      <c r="L33" s="60">
        <v>192119</v>
      </c>
      <c r="M33" s="60">
        <v>47091</v>
      </c>
      <c r="N33" s="60">
        <v>285621</v>
      </c>
      <c r="O33" s="60"/>
      <c r="P33" s="60"/>
      <c r="Q33" s="60"/>
      <c r="R33" s="60"/>
      <c r="S33" s="60"/>
      <c r="T33" s="60"/>
      <c r="U33" s="60"/>
      <c r="V33" s="60"/>
      <c r="W33" s="60">
        <v>401935</v>
      </c>
      <c r="X33" s="60">
        <v>599914</v>
      </c>
      <c r="Y33" s="60">
        <v>-197979</v>
      </c>
      <c r="Z33" s="140">
        <v>-33</v>
      </c>
      <c r="AA33" s="155">
        <v>1199827</v>
      </c>
    </row>
    <row r="34" spans="1:27" ht="13.5">
      <c r="A34" s="138" t="s">
        <v>80</v>
      </c>
      <c r="B34" s="136"/>
      <c r="C34" s="155"/>
      <c r="D34" s="155"/>
      <c r="E34" s="156">
        <v>4467</v>
      </c>
      <c r="F34" s="60">
        <v>4467</v>
      </c>
      <c r="G34" s="60"/>
      <c r="H34" s="60">
        <v>15366</v>
      </c>
      <c r="I34" s="60"/>
      <c r="J34" s="60">
        <v>15366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15366</v>
      </c>
      <c r="X34" s="60">
        <v>2234</v>
      </c>
      <c r="Y34" s="60">
        <v>13132</v>
      </c>
      <c r="Z34" s="140">
        <v>587.82</v>
      </c>
      <c r="AA34" s="155">
        <v>4467</v>
      </c>
    </row>
    <row r="35" spans="1:27" ht="13.5">
      <c r="A35" s="138" t="s">
        <v>81</v>
      </c>
      <c r="B35" s="136"/>
      <c r="C35" s="155">
        <v>665783</v>
      </c>
      <c r="D35" s="155"/>
      <c r="E35" s="156">
        <v>746488</v>
      </c>
      <c r="F35" s="60">
        <v>746488</v>
      </c>
      <c r="G35" s="60">
        <v>51772</v>
      </c>
      <c r="H35" s="60">
        <v>36821</v>
      </c>
      <c r="I35" s="60">
        <v>34451</v>
      </c>
      <c r="J35" s="60">
        <v>123044</v>
      </c>
      <c r="K35" s="60">
        <v>49537</v>
      </c>
      <c r="L35" s="60">
        <v>185490</v>
      </c>
      <c r="M35" s="60">
        <v>50561</v>
      </c>
      <c r="N35" s="60">
        <v>285588</v>
      </c>
      <c r="O35" s="60"/>
      <c r="P35" s="60"/>
      <c r="Q35" s="60"/>
      <c r="R35" s="60"/>
      <c r="S35" s="60"/>
      <c r="T35" s="60"/>
      <c r="U35" s="60"/>
      <c r="V35" s="60"/>
      <c r="W35" s="60">
        <v>408632</v>
      </c>
      <c r="X35" s="60">
        <v>373244</v>
      </c>
      <c r="Y35" s="60">
        <v>35388</v>
      </c>
      <c r="Z35" s="140">
        <v>9.48</v>
      </c>
      <c r="AA35" s="155">
        <v>746488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4129388</v>
      </c>
      <c r="D38" s="153">
        <f>SUM(D39:D41)</f>
        <v>0</v>
      </c>
      <c r="E38" s="154">
        <f t="shared" si="7"/>
        <v>4287153</v>
      </c>
      <c r="F38" s="100">
        <f t="shared" si="7"/>
        <v>4287153</v>
      </c>
      <c r="G38" s="100">
        <f t="shared" si="7"/>
        <v>180070</v>
      </c>
      <c r="H38" s="100">
        <f t="shared" si="7"/>
        <v>175955</v>
      </c>
      <c r="I38" s="100">
        <f t="shared" si="7"/>
        <v>97233</v>
      </c>
      <c r="J38" s="100">
        <f t="shared" si="7"/>
        <v>453258</v>
      </c>
      <c r="K38" s="100">
        <f t="shared" si="7"/>
        <v>236165</v>
      </c>
      <c r="L38" s="100">
        <f t="shared" si="7"/>
        <v>768899</v>
      </c>
      <c r="M38" s="100">
        <f t="shared" si="7"/>
        <v>197433</v>
      </c>
      <c r="N38" s="100">
        <f t="shared" si="7"/>
        <v>1202497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1655755</v>
      </c>
      <c r="X38" s="100">
        <f t="shared" si="7"/>
        <v>2143577</v>
      </c>
      <c r="Y38" s="100">
        <f t="shared" si="7"/>
        <v>-487822</v>
      </c>
      <c r="Z38" s="137">
        <f>+IF(X38&lt;&gt;0,+(Y38/X38)*100,0)</f>
        <v>-22.757381703573046</v>
      </c>
      <c r="AA38" s="153">
        <f>SUM(AA39:AA41)</f>
        <v>4287153</v>
      </c>
    </row>
    <row r="39" spans="1:27" ht="13.5">
      <c r="A39" s="138" t="s">
        <v>85</v>
      </c>
      <c r="B39" s="136"/>
      <c r="C39" s="155">
        <v>2954767</v>
      </c>
      <c r="D39" s="155"/>
      <c r="E39" s="156">
        <v>2980625</v>
      </c>
      <c r="F39" s="60">
        <v>2980625</v>
      </c>
      <c r="G39" s="60">
        <v>160515</v>
      </c>
      <c r="H39" s="60">
        <v>119602</v>
      </c>
      <c r="I39" s="60">
        <v>61500</v>
      </c>
      <c r="J39" s="60">
        <v>341617</v>
      </c>
      <c r="K39" s="60">
        <v>193575</v>
      </c>
      <c r="L39" s="60">
        <v>693702</v>
      </c>
      <c r="M39" s="60">
        <v>162067</v>
      </c>
      <c r="N39" s="60">
        <v>1049344</v>
      </c>
      <c r="O39" s="60"/>
      <c r="P39" s="60"/>
      <c r="Q39" s="60"/>
      <c r="R39" s="60"/>
      <c r="S39" s="60"/>
      <c r="T39" s="60"/>
      <c r="U39" s="60"/>
      <c r="V39" s="60"/>
      <c r="W39" s="60">
        <v>1390961</v>
      </c>
      <c r="X39" s="60">
        <v>1490313</v>
      </c>
      <c r="Y39" s="60">
        <v>-99352</v>
      </c>
      <c r="Z39" s="140">
        <v>-6.67</v>
      </c>
      <c r="AA39" s="155">
        <v>2980625</v>
      </c>
    </row>
    <row r="40" spans="1:27" ht="13.5">
      <c r="A40" s="138" t="s">
        <v>86</v>
      </c>
      <c r="B40" s="136"/>
      <c r="C40" s="155">
        <v>1174621</v>
      </c>
      <c r="D40" s="155"/>
      <c r="E40" s="156">
        <v>1306528</v>
      </c>
      <c r="F40" s="60">
        <v>1306528</v>
      </c>
      <c r="G40" s="60">
        <v>19555</v>
      </c>
      <c r="H40" s="60">
        <v>56353</v>
      </c>
      <c r="I40" s="60">
        <v>35733</v>
      </c>
      <c r="J40" s="60">
        <v>111641</v>
      </c>
      <c r="K40" s="60">
        <v>42590</v>
      </c>
      <c r="L40" s="60">
        <v>75197</v>
      </c>
      <c r="M40" s="60">
        <v>35366</v>
      </c>
      <c r="N40" s="60">
        <v>153153</v>
      </c>
      <c r="O40" s="60"/>
      <c r="P40" s="60"/>
      <c r="Q40" s="60"/>
      <c r="R40" s="60"/>
      <c r="S40" s="60"/>
      <c r="T40" s="60"/>
      <c r="U40" s="60"/>
      <c r="V40" s="60"/>
      <c r="W40" s="60">
        <v>264794</v>
      </c>
      <c r="X40" s="60">
        <v>653264</v>
      </c>
      <c r="Y40" s="60">
        <v>-388470</v>
      </c>
      <c r="Z40" s="140">
        <v>-59.47</v>
      </c>
      <c r="AA40" s="155">
        <v>1306528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17877861</v>
      </c>
      <c r="D42" s="153">
        <f>SUM(D43:D46)</f>
        <v>0</v>
      </c>
      <c r="E42" s="154">
        <f t="shared" si="8"/>
        <v>16169991</v>
      </c>
      <c r="F42" s="100">
        <f t="shared" si="8"/>
        <v>16169991</v>
      </c>
      <c r="G42" s="100">
        <f t="shared" si="8"/>
        <v>437474</v>
      </c>
      <c r="H42" s="100">
        <f t="shared" si="8"/>
        <v>374190</v>
      </c>
      <c r="I42" s="100">
        <f t="shared" si="8"/>
        <v>210271</v>
      </c>
      <c r="J42" s="100">
        <f t="shared" si="8"/>
        <v>1021935</v>
      </c>
      <c r="K42" s="100">
        <f t="shared" si="8"/>
        <v>764473</v>
      </c>
      <c r="L42" s="100">
        <f t="shared" si="8"/>
        <v>2283640</v>
      </c>
      <c r="M42" s="100">
        <f t="shared" si="8"/>
        <v>1147102</v>
      </c>
      <c r="N42" s="100">
        <f t="shared" si="8"/>
        <v>4195215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5217150</v>
      </c>
      <c r="X42" s="100">
        <f t="shared" si="8"/>
        <v>8084996</v>
      </c>
      <c r="Y42" s="100">
        <f t="shared" si="8"/>
        <v>-2867846</v>
      </c>
      <c r="Z42" s="137">
        <f>+IF(X42&lt;&gt;0,+(Y42/X42)*100,0)</f>
        <v>-35.47121111748231</v>
      </c>
      <c r="AA42" s="153">
        <f>SUM(AA43:AA46)</f>
        <v>16169991</v>
      </c>
    </row>
    <row r="43" spans="1:27" ht="13.5">
      <c r="A43" s="138" t="s">
        <v>89</v>
      </c>
      <c r="B43" s="136"/>
      <c r="C43" s="155">
        <v>9079921</v>
      </c>
      <c r="D43" s="155"/>
      <c r="E43" s="156">
        <v>8131694</v>
      </c>
      <c r="F43" s="60">
        <v>8131694</v>
      </c>
      <c r="G43" s="60">
        <v>90136</v>
      </c>
      <c r="H43" s="60">
        <v>39865</v>
      </c>
      <c r="I43" s="60">
        <v>35645</v>
      </c>
      <c r="J43" s="60">
        <v>165646</v>
      </c>
      <c r="K43" s="60">
        <v>184912</v>
      </c>
      <c r="L43" s="60">
        <v>795340</v>
      </c>
      <c r="M43" s="60">
        <v>573739</v>
      </c>
      <c r="N43" s="60">
        <v>1553991</v>
      </c>
      <c r="O43" s="60"/>
      <c r="P43" s="60"/>
      <c r="Q43" s="60"/>
      <c r="R43" s="60"/>
      <c r="S43" s="60"/>
      <c r="T43" s="60"/>
      <c r="U43" s="60"/>
      <c r="V43" s="60"/>
      <c r="W43" s="60">
        <v>1719637</v>
      </c>
      <c r="X43" s="60">
        <v>4065847</v>
      </c>
      <c r="Y43" s="60">
        <v>-2346210</v>
      </c>
      <c r="Z43" s="140">
        <v>-57.71</v>
      </c>
      <c r="AA43" s="155">
        <v>8131694</v>
      </c>
    </row>
    <row r="44" spans="1:27" ht="13.5">
      <c r="A44" s="138" t="s">
        <v>90</v>
      </c>
      <c r="B44" s="136"/>
      <c r="C44" s="155">
        <v>5317519</v>
      </c>
      <c r="D44" s="155"/>
      <c r="E44" s="156">
        <v>2626494</v>
      </c>
      <c r="F44" s="60">
        <v>2626494</v>
      </c>
      <c r="G44" s="60">
        <v>128016</v>
      </c>
      <c r="H44" s="60">
        <v>107623</v>
      </c>
      <c r="I44" s="60">
        <v>52837</v>
      </c>
      <c r="J44" s="60">
        <v>288476</v>
      </c>
      <c r="K44" s="60">
        <v>176555</v>
      </c>
      <c r="L44" s="60">
        <v>535734</v>
      </c>
      <c r="M44" s="60">
        <v>204841</v>
      </c>
      <c r="N44" s="60">
        <v>917130</v>
      </c>
      <c r="O44" s="60"/>
      <c r="P44" s="60"/>
      <c r="Q44" s="60"/>
      <c r="R44" s="60"/>
      <c r="S44" s="60"/>
      <c r="T44" s="60"/>
      <c r="U44" s="60"/>
      <c r="V44" s="60"/>
      <c r="W44" s="60">
        <v>1205606</v>
      </c>
      <c r="X44" s="60">
        <v>1313247</v>
      </c>
      <c r="Y44" s="60">
        <v>-107641</v>
      </c>
      <c r="Z44" s="140">
        <v>-8.2</v>
      </c>
      <c r="AA44" s="155">
        <v>2626494</v>
      </c>
    </row>
    <row r="45" spans="1:27" ht="13.5">
      <c r="A45" s="138" t="s">
        <v>91</v>
      </c>
      <c r="B45" s="136"/>
      <c r="C45" s="157">
        <v>1767419</v>
      </c>
      <c r="D45" s="157"/>
      <c r="E45" s="158">
        <v>2953909</v>
      </c>
      <c r="F45" s="159">
        <v>2953909</v>
      </c>
      <c r="G45" s="159">
        <v>151083</v>
      </c>
      <c r="H45" s="159">
        <v>139521</v>
      </c>
      <c r="I45" s="159">
        <v>38653</v>
      </c>
      <c r="J45" s="159">
        <v>329257</v>
      </c>
      <c r="K45" s="159">
        <v>259189</v>
      </c>
      <c r="L45" s="159">
        <v>628528</v>
      </c>
      <c r="M45" s="159">
        <v>238298</v>
      </c>
      <c r="N45" s="159">
        <v>1126015</v>
      </c>
      <c r="O45" s="159"/>
      <c r="P45" s="159"/>
      <c r="Q45" s="159"/>
      <c r="R45" s="159"/>
      <c r="S45" s="159"/>
      <c r="T45" s="159"/>
      <c r="U45" s="159"/>
      <c r="V45" s="159"/>
      <c r="W45" s="159">
        <v>1455272</v>
      </c>
      <c r="X45" s="159">
        <v>1476955</v>
      </c>
      <c r="Y45" s="159">
        <v>-21683</v>
      </c>
      <c r="Z45" s="141">
        <v>-1.47</v>
      </c>
      <c r="AA45" s="157">
        <v>2953909</v>
      </c>
    </row>
    <row r="46" spans="1:27" ht="13.5">
      <c r="A46" s="138" t="s">
        <v>92</v>
      </c>
      <c r="B46" s="136"/>
      <c r="C46" s="155">
        <v>1713002</v>
      </c>
      <c r="D46" s="155"/>
      <c r="E46" s="156">
        <v>2457894</v>
      </c>
      <c r="F46" s="60">
        <v>2457894</v>
      </c>
      <c r="G46" s="60">
        <v>68239</v>
      </c>
      <c r="H46" s="60">
        <v>87181</v>
      </c>
      <c r="I46" s="60">
        <v>83136</v>
      </c>
      <c r="J46" s="60">
        <v>238556</v>
      </c>
      <c r="K46" s="60">
        <v>143817</v>
      </c>
      <c r="L46" s="60">
        <v>324038</v>
      </c>
      <c r="M46" s="60">
        <v>130224</v>
      </c>
      <c r="N46" s="60">
        <v>598079</v>
      </c>
      <c r="O46" s="60"/>
      <c r="P46" s="60"/>
      <c r="Q46" s="60"/>
      <c r="R46" s="60"/>
      <c r="S46" s="60"/>
      <c r="T46" s="60"/>
      <c r="U46" s="60"/>
      <c r="V46" s="60"/>
      <c r="W46" s="60">
        <v>836635</v>
      </c>
      <c r="X46" s="60">
        <v>1228947</v>
      </c>
      <c r="Y46" s="60">
        <v>-392312</v>
      </c>
      <c r="Z46" s="140">
        <v>-31.92</v>
      </c>
      <c r="AA46" s="155">
        <v>2457894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41275198</v>
      </c>
      <c r="D48" s="168">
        <f>+D28+D32+D38+D42+D47</f>
        <v>0</v>
      </c>
      <c r="E48" s="169">
        <f t="shared" si="9"/>
        <v>40746503</v>
      </c>
      <c r="F48" s="73">
        <f t="shared" si="9"/>
        <v>40746503</v>
      </c>
      <c r="G48" s="73">
        <f t="shared" si="9"/>
        <v>2119494</v>
      </c>
      <c r="H48" s="73">
        <f t="shared" si="9"/>
        <v>1383198</v>
      </c>
      <c r="I48" s="73">
        <f t="shared" si="9"/>
        <v>951273</v>
      </c>
      <c r="J48" s="73">
        <f t="shared" si="9"/>
        <v>4453965</v>
      </c>
      <c r="K48" s="73">
        <f t="shared" si="9"/>
        <v>1977293</v>
      </c>
      <c r="L48" s="73">
        <f t="shared" si="9"/>
        <v>6690282</v>
      </c>
      <c r="M48" s="73">
        <f t="shared" si="9"/>
        <v>2371201</v>
      </c>
      <c r="N48" s="73">
        <f t="shared" si="9"/>
        <v>11038776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15492741</v>
      </c>
      <c r="X48" s="73">
        <f t="shared" si="9"/>
        <v>20373255</v>
      </c>
      <c r="Y48" s="73">
        <f t="shared" si="9"/>
        <v>-4880514</v>
      </c>
      <c r="Z48" s="170">
        <f>+IF(X48&lt;&gt;0,+(Y48/X48)*100,0)</f>
        <v>-23.955494593279276</v>
      </c>
      <c r="AA48" s="168">
        <f>+AA28+AA32+AA38+AA42+AA47</f>
        <v>40746503</v>
      </c>
    </row>
    <row r="49" spans="1:27" ht="13.5">
      <c r="A49" s="148" t="s">
        <v>49</v>
      </c>
      <c r="B49" s="149"/>
      <c r="C49" s="171">
        <f aca="true" t="shared" si="10" ref="C49:Y49">+C25-C48</f>
        <v>1475718</v>
      </c>
      <c r="D49" s="171">
        <f>+D25-D48</f>
        <v>0</v>
      </c>
      <c r="E49" s="172">
        <f t="shared" si="10"/>
        <v>9188595</v>
      </c>
      <c r="F49" s="173">
        <f t="shared" si="10"/>
        <v>9188595</v>
      </c>
      <c r="G49" s="173">
        <f t="shared" si="10"/>
        <v>9087716</v>
      </c>
      <c r="H49" s="173">
        <f t="shared" si="10"/>
        <v>-439718</v>
      </c>
      <c r="I49" s="173">
        <f t="shared" si="10"/>
        <v>-936150</v>
      </c>
      <c r="J49" s="173">
        <f t="shared" si="10"/>
        <v>7711848</v>
      </c>
      <c r="K49" s="173">
        <f t="shared" si="10"/>
        <v>-674117</v>
      </c>
      <c r="L49" s="173">
        <f t="shared" si="10"/>
        <v>-5702162</v>
      </c>
      <c r="M49" s="173">
        <f t="shared" si="10"/>
        <v>-1548885</v>
      </c>
      <c r="N49" s="173">
        <f t="shared" si="10"/>
        <v>-7925164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-213316</v>
      </c>
      <c r="X49" s="173">
        <f>IF(F25=F48,0,X25-X48)</f>
        <v>4594296</v>
      </c>
      <c r="Y49" s="173">
        <f t="shared" si="10"/>
        <v>-4807612</v>
      </c>
      <c r="Z49" s="174">
        <f>+IF(X49&lt;&gt;0,+(Y49/X49)*100,0)</f>
        <v>-104.64306174438913</v>
      </c>
      <c r="AA49" s="171">
        <f>+AA25-AA48</f>
        <v>9188595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1392245</v>
      </c>
      <c r="D5" s="155">
        <v>0</v>
      </c>
      <c r="E5" s="156">
        <v>2091091</v>
      </c>
      <c r="F5" s="60">
        <v>2091091</v>
      </c>
      <c r="G5" s="60">
        <v>3457206</v>
      </c>
      <c r="H5" s="60">
        <v>7918</v>
      </c>
      <c r="I5" s="60">
        <v>0</v>
      </c>
      <c r="J5" s="60">
        <v>3465124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3465124</v>
      </c>
      <c r="X5" s="60">
        <v>1045546</v>
      </c>
      <c r="Y5" s="60">
        <v>2419578</v>
      </c>
      <c r="Z5" s="140">
        <v>231.42</v>
      </c>
      <c r="AA5" s="155">
        <v>2091091</v>
      </c>
    </row>
    <row r="6" spans="1:27" ht="13.5">
      <c r="A6" s="181" t="s">
        <v>102</v>
      </c>
      <c r="B6" s="182"/>
      <c r="C6" s="155">
        <v>189438</v>
      </c>
      <c r="D6" s="155">
        <v>0</v>
      </c>
      <c r="E6" s="156">
        <v>-870217</v>
      </c>
      <c r="F6" s="60">
        <v>-870217</v>
      </c>
      <c r="G6" s="60">
        <v>7938</v>
      </c>
      <c r="H6" s="60">
        <v>0</v>
      </c>
      <c r="I6" s="60">
        <v>0</v>
      </c>
      <c r="J6" s="60">
        <v>7938</v>
      </c>
      <c r="K6" s="60">
        <v>21805</v>
      </c>
      <c r="L6" s="60">
        <v>21582</v>
      </c>
      <c r="M6" s="60">
        <v>26115</v>
      </c>
      <c r="N6" s="60">
        <v>69502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77440</v>
      </c>
      <c r="X6" s="60">
        <v>-435109</v>
      </c>
      <c r="Y6" s="60">
        <v>512549</v>
      </c>
      <c r="Z6" s="140">
        <v>-117.8</v>
      </c>
      <c r="AA6" s="155">
        <v>-870217</v>
      </c>
    </row>
    <row r="7" spans="1:27" ht="13.5">
      <c r="A7" s="183" t="s">
        <v>103</v>
      </c>
      <c r="B7" s="182"/>
      <c r="C7" s="155">
        <v>6377804</v>
      </c>
      <c r="D7" s="155">
        <v>0</v>
      </c>
      <c r="E7" s="156">
        <v>5213301</v>
      </c>
      <c r="F7" s="60">
        <v>5213301</v>
      </c>
      <c r="G7" s="60">
        <v>243854</v>
      </c>
      <c r="H7" s="60">
        <v>569685</v>
      </c>
      <c r="I7" s="60">
        <v>15048</v>
      </c>
      <c r="J7" s="60">
        <v>828587</v>
      </c>
      <c r="K7" s="60">
        <v>436853</v>
      </c>
      <c r="L7" s="60">
        <v>562308</v>
      </c>
      <c r="M7" s="60">
        <v>393819</v>
      </c>
      <c r="N7" s="60">
        <v>1392980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2221567</v>
      </c>
      <c r="X7" s="60">
        <v>2606651</v>
      </c>
      <c r="Y7" s="60">
        <v>-385084</v>
      </c>
      <c r="Z7" s="140">
        <v>-14.77</v>
      </c>
      <c r="AA7" s="155">
        <v>5213301</v>
      </c>
    </row>
    <row r="8" spans="1:27" ht="13.5">
      <c r="A8" s="183" t="s">
        <v>104</v>
      </c>
      <c r="B8" s="182"/>
      <c r="C8" s="155">
        <v>1476977</v>
      </c>
      <c r="D8" s="155">
        <v>0</v>
      </c>
      <c r="E8" s="156">
        <v>1336323</v>
      </c>
      <c r="F8" s="60">
        <v>1336323</v>
      </c>
      <c r="G8" s="60">
        <v>0</v>
      </c>
      <c r="H8" s="60">
        <v>103205</v>
      </c>
      <c r="I8" s="60">
        <v>0</v>
      </c>
      <c r="J8" s="60">
        <v>103205</v>
      </c>
      <c r="K8" s="60">
        <v>103205</v>
      </c>
      <c r="L8" s="60">
        <v>103205</v>
      </c>
      <c r="M8" s="60">
        <v>103205</v>
      </c>
      <c r="N8" s="60">
        <v>309615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412820</v>
      </c>
      <c r="X8" s="60">
        <v>668162</v>
      </c>
      <c r="Y8" s="60">
        <v>-255342</v>
      </c>
      <c r="Z8" s="140">
        <v>-38.22</v>
      </c>
      <c r="AA8" s="155">
        <v>1336323</v>
      </c>
    </row>
    <row r="9" spans="1:27" ht="13.5">
      <c r="A9" s="183" t="s">
        <v>105</v>
      </c>
      <c r="B9" s="182"/>
      <c r="C9" s="155">
        <v>1751409</v>
      </c>
      <c r="D9" s="155">
        <v>0</v>
      </c>
      <c r="E9" s="156">
        <v>1626098</v>
      </c>
      <c r="F9" s="60">
        <v>1626098</v>
      </c>
      <c r="G9" s="60">
        <v>823</v>
      </c>
      <c r="H9" s="60">
        <v>126476</v>
      </c>
      <c r="I9" s="60">
        <v>75</v>
      </c>
      <c r="J9" s="60">
        <v>127374</v>
      </c>
      <c r="K9" s="60">
        <v>125500</v>
      </c>
      <c r="L9" s="60">
        <v>126251</v>
      </c>
      <c r="M9" s="60">
        <v>125425</v>
      </c>
      <c r="N9" s="60">
        <v>377176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504550</v>
      </c>
      <c r="X9" s="60">
        <v>813049</v>
      </c>
      <c r="Y9" s="60">
        <v>-308499</v>
      </c>
      <c r="Z9" s="140">
        <v>-37.94</v>
      </c>
      <c r="AA9" s="155">
        <v>1626098</v>
      </c>
    </row>
    <row r="10" spans="1:27" ht="13.5">
      <c r="A10" s="183" t="s">
        <v>106</v>
      </c>
      <c r="B10" s="182"/>
      <c r="C10" s="155">
        <v>1418361</v>
      </c>
      <c r="D10" s="155">
        <v>0</v>
      </c>
      <c r="E10" s="156">
        <v>1292988</v>
      </c>
      <c r="F10" s="54">
        <v>1292988</v>
      </c>
      <c r="G10" s="54">
        <v>0</v>
      </c>
      <c r="H10" s="54">
        <v>106714</v>
      </c>
      <c r="I10" s="54">
        <v>0</v>
      </c>
      <c r="J10" s="54">
        <v>106714</v>
      </c>
      <c r="K10" s="54">
        <v>106714</v>
      </c>
      <c r="L10" s="54">
        <v>106714</v>
      </c>
      <c r="M10" s="54">
        <v>106714</v>
      </c>
      <c r="N10" s="54">
        <v>320142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426856</v>
      </c>
      <c r="X10" s="54">
        <v>646494</v>
      </c>
      <c r="Y10" s="54">
        <v>-219638</v>
      </c>
      <c r="Z10" s="184">
        <v>-33.97</v>
      </c>
      <c r="AA10" s="130">
        <v>1292988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10491</v>
      </c>
      <c r="D12" s="155">
        <v>0</v>
      </c>
      <c r="E12" s="156">
        <v>230114</v>
      </c>
      <c r="F12" s="60">
        <v>230114</v>
      </c>
      <c r="G12" s="60">
        <v>219</v>
      </c>
      <c r="H12" s="60">
        <v>400</v>
      </c>
      <c r="I12" s="60">
        <v>0</v>
      </c>
      <c r="J12" s="60">
        <v>619</v>
      </c>
      <c r="K12" s="60">
        <v>-244</v>
      </c>
      <c r="L12" s="60">
        <v>613</v>
      </c>
      <c r="M12" s="60">
        <v>263</v>
      </c>
      <c r="N12" s="60">
        <v>632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1251</v>
      </c>
      <c r="X12" s="60">
        <v>115057</v>
      </c>
      <c r="Y12" s="60">
        <v>-113806</v>
      </c>
      <c r="Z12" s="140">
        <v>-98.91</v>
      </c>
      <c r="AA12" s="155">
        <v>230114</v>
      </c>
    </row>
    <row r="13" spans="1:27" ht="13.5">
      <c r="A13" s="181" t="s">
        <v>109</v>
      </c>
      <c r="B13" s="185"/>
      <c r="C13" s="155">
        <v>116524</v>
      </c>
      <c r="D13" s="155">
        <v>0</v>
      </c>
      <c r="E13" s="156">
        <v>250745</v>
      </c>
      <c r="F13" s="60">
        <v>250745</v>
      </c>
      <c r="G13" s="60">
        <v>320</v>
      </c>
      <c r="H13" s="60">
        <v>20842</v>
      </c>
      <c r="I13" s="60">
        <v>0</v>
      </c>
      <c r="J13" s="60">
        <v>21162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21162</v>
      </c>
      <c r="X13" s="60">
        <v>125373</v>
      </c>
      <c r="Y13" s="60">
        <v>-104211</v>
      </c>
      <c r="Z13" s="140">
        <v>-83.12</v>
      </c>
      <c r="AA13" s="155">
        <v>250745</v>
      </c>
    </row>
    <row r="14" spans="1:27" ht="13.5">
      <c r="A14" s="181" t="s">
        <v>110</v>
      </c>
      <c r="B14" s="185"/>
      <c r="C14" s="155">
        <v>608881</v>
      </c>
      <c r="D14" s="155">
        <v>0</v>
      </c>
      <c r="E14" s="156">
        <v>959532</v>
      </c>
      <c r="F14" s="60">
        <v>959532</v>
      </c>
      <c r="G14" s="60">
        <v>0</v>
      </c>
      <c r="H14" s="60">
        <v>0</v>
      </c>
      <c r="I14" s="60">
        <v>0</v>
      </c>
      <c r="J14" s="60">
        <v>0</v>
      </c>
      <c r="K14" s="60">
        <v>80453</v>
      </c>
      <c r="L14" s="60">
        <v>82814</v>
      </c>
      <c r="M14" s="60">
        <v>85350</v>
      </c>
      <c r="N14" s="60">
        <v>248617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248617</v>
      </c>
      <c r="X14" s="60">
        <v>479766</v>
      </c>
      <c r="Y14" s="60">
        <v>-231149</v>
      </c>
      <c r="Z14" s="140">
        <v>-48.18</v>
      </c>
      <c r="AA14" s="155">
        <v>959532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187436</v>
      </c>
      <c r="D18" s="155">
        <v>0</v>
      </c>
      <c r="E18" s="156">
        <v>228826</v>
      </c>
      <c r="F18" s="60">
        <v>228826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114413</v>
      </c>
      <c r="Y18" s="60">
        <v>-114413</v>
      </c>
      <c r="Z18" s="140">
        <v>-100</v>
      </c>
      <c r="AA18" s="155">
        <v>228826</v>
      </c>
    </row>
    <row r="19" spans="1:27" ht="13.5">
      <c r="A19" s="181" t="s">
        <v>34</v>
      </c>
      <c r="B19" s="185"/>
      <c r="C19" s="155">
        <v>18307736</v>
      </c>
      <c r="D19" s="155">
        <v>0</v>
      </c>
      <c r="E19" s="156">
        <v>22181250</v>
      </c>
      <c r="F19" s="60">
        <v>22181250</v>
      </c>
      <c r="G19" s="60">
        <v>7493000</v>
      </c>
      <c r="H19" s="60">
        <v>-650</v>
      </c>
      <c r="I19" s="60">
        <v>0</v>
      </c>
      <c r="J19" s="60">
        <v>7492350</v>
      </c>
      <c r="K19" s="60">
        <v>-57500</v>
      </c>
      <c r="L19" s="60">
        <v>-20481</v>
      </c>
      <c r="M19" s="60">
        <v>-17561</v>
      </c>
      <c r="N19" s="60">
        <v>-95542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7396808</v>
      </c>
      <c r="X19" s="60">
        <v>11090625</v>
      </c>
      <c r="Y19" s="60">
        <v>-3693817</v>
      </c>
      <c r="Z19" s="140">
        <v>-33.31</v>
      </c>
      <c r="AA19" s="155">
        <v>22181250</v>
      </c>
    </row>
    <row r="20" spans="1:27" ht="13.5">
      <c r="A20" s="181" t="s">
        <v>35</v>
      </c>
      <c r="B20" s="185"/>
      <c r="C20" s="155">
        <v>838266</v>
      </c>
      <c r="D20" s="155">
        <v>0</v>
      </c>
      <c r="E20" s="156">
        <v>6156297</v>
      </c>
      <c r="F20" s="54">
        <v>6156297</v>
      </c>
      <c r="G20" s="54">
        <v>3850</v>
      </c>
      <c r="H20" s="54">
        <v>8890</v>
      </c>
      <c r="I20" s="54">
        <v>0</v>
      </c>
      <c r="J20" s="54">
        <v>12740</v>
      </c>
      <c r="K20" s="54">
        <v>140</v>
      </c>
      <c r="L20" s="54">
        <v>5114</v>
      </c>
      <c r="M20" s="54">
        <v>-1014</v>
      </c>
      <c r="N20" s="54">
        <v>4240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16980</v>
      </c>
      <c r="X20" s="54">
        <v>3078149</v>
      </c>
      <c r="Y20" s="54">
        <v>-3061169</v>
      </c>
      <c r="Z20" s="184">
        <v>-99.45</v>
      </c>
      <c r="AA20" s="130">
        <v>6156297</v>
      </c>
    </row>
    <row r="21" spans="1:27" ht="13.5">
      <c r="A21" s="181" t="s">
        <v>115</v>
      </c>
      <c r="B21" s="185"/>
      <c r="C21" s="155">
        <v>6000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32681568</v>
      </c>
      <c r="D22" s="188">
        <f>SUM(D5:D21)</f>
        <v>0</v>
      </c>
      <c r="E22" s="189">
        <f t="shared" si="0"/>
        <v>40696348</v>
      </c>
      <c r="F22" s="190">
        <f t="shared" si="0"/>
        <v>40696348</v>
      </c>
      <c r="G22" s="190">
        <f t="shared" si="0"/>
        <v>11207210</v>
      </c>
      <c r="H22" s="190">
        <f t="shared" si="0"/>
        <v>943480</v>
      </c>
      <c r="I22" s="190">
        <f t="shared" si="0"/>
        <v>15123</v>
      </c>
      <c r="J22" s="190">
        <f t="shared" si="0"/>
        <v>12165813</v>
      </c>
      <c r="K22" s="190">
        <f t="shared" si="0"/>
        <v>816926</v>
      </c>
      <c r="L22" s="190">
        <f t="shared" si="0"/>
        <v>988120</v>
      </c>
      <c r="M22" s="190">
        <f t="shared" si="0"/>
        <v>822316</v>
      </c>
      <c r="N22" s="190">
        <f t="shared" si="0"/>
        <v>2627362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14793175</v>
      </c>
      <c r="X22" s="190">
        <f t="shared" si="0"/>
        <v>20348176</v>
      </c>
      <c r="Y22" s="190">
        <f t="shared" si="0"/>
        <v>-5555001</v>
      </c>
      <c r="Z22" s="191">
        <f>+IF(X22&lt;&gt;0,+(Y22/X22)*100,0)</f>
        <v>-27.299749127391078</v>
      </c>
      <c r="AA22" s="188">
        <f>SUM(AA5:AA21)</f>
        <v>40696348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17490348</v>
      </c>
      <c r="D25" s="155">
        <v>0</v>
      </c>
      <c r="E25" s="156">
        <v>20618671</v>
      </c>
      <c r="F25" s="60">
        <v>20618671</v>
      </c>
      <c r="G25" s="60">
        <v>1279312</v>
      </c>
      <c r="H25" s="60">
        <v>804858</v>
      </c>
      <c r="I25" s="60">
        <v>693757</v>
      </c>
      <c r="J25" s="60">
        <v>2777927</v>
      </c>
      <c r="K25" s="60">
        <v>1315923</v>
      </c>
      <c r="L25" s="60">
        <v>4839490</v>
      </c>
      <c r="M25" s="60">
        <v>1332947</v>
      </c>
      <c r="N25" s="60">
        <v>7488360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10266287</v>
      </c>
      <c r="X25" s="60">
        <v>10309336</v>
      </c>
      <c r="Y25" s="60">
        <v>-43049</v>
      </c>
      <c r="Z25" s="140">
        <v>-0.42</v>
      </c>
      <c r="AA25" s="155">
        <v>20618671</v>
      </c>
    </row>
    <row r="26" spans="1:27" ht="13.5">
      <c r="A26" s="183" t="s">
        <v>38</v>
      </c>
      <c r="B26" s="182"/>
      <c r="C26" s="155">
        <v>1517080</v>
      </c>
      <c r="D26" s="155">
        <v>0</v>
      </c>
      <c r="E26" s="156">
        <v>1641193</v>
      </c>
      <c r="F26" s="60">
        <v>1641193</v>
      </c>
      <c r="G26" s="60">
        <v>138062</v>
      </c>
      <c r="H26" s="60">
        <v>346903</v>
      </c>
      <c r="I26" s="60">
        <v>257516</v>
      </c>
      <c r="J26" s="60">
        <v>742481</v>
      </c>
      <c r="K26" s="60">
        <v>141462</v>
      </c>
      <c r="L26" s="60">
        <v>420986</v>
      </c>
      <c r="M26" s="60">
        <v>141462</v>
      </c>
      <c r="N26" s="60">
        <v>703910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1446391</v>
      </c>
      <c r="X26" s="60">
        <v>820597</v>
      </c>
      <c r="Y26" s="60">
        <v>625794</v>
      </c>
      <c r="Z26" s="140">
        <v>76.26</v>
      </c>
      <c r="AA26" s="155">
        <v>1641193</v>
      </c>
    </row>
    <row r="27" spans="1:27" ht="13.5">
      <c r="A27" s="183" t="s">
        <v>118</v>
      </c>
      <c r="B27" s="182"/>
      <c r="C27" s="155">
        <v>2973594</v>
      </c>
      <c r="D27" s="155">
        <v>0</v>
      </c>
      <c r="E27" s="156">
        <v>645217</v>
      </c>
      <c r="F27" s="60">
        <v>645217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322609</v>
      </c>
      <c r="Y27" s="60">
        <v>-322609</v>
      </c>
      <c r="Z27" s="140">
        <v>-100</v>
      </c>
      <c r="AA27" s="155">
        <v>645217</v>
      </c>
    </row>
    <row r="28" spans="1:27" ht="13.5">
      <c r="A28" s="183" t="s">
        <v>39</v>
      </c>
      <c r="B28" s="182"/>
      <c r="C28" s="155">
        <v>2526105</v>
      </c>
      <c r="D28" s="155">
        <v>0</v>
      </c>
      <c r="E28" s="156">
        <v>1218257</v>
      </c>
      <c r="F28" s="60">
        <v>1218257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609129</v>
      </c>
      <c r="Y28" s="60">
        <v>-609129</v>
      </c>
      <c r="Z28" s="140">
        <v>-100</v>
      </c>
      <c r="AA28" s="155">
        <v>1218257</v>
      </c>
    </row>
    <row r="29" spans="1:27" ht="13.5">
      <c r="A29" s="183" t="s">
        <v>40</v>
      </c>
      <c r="B29" s="182"/>
      <c r="C29" s="155">
        <v>77696</v>
      </c>
      <c r="D29" s="155">
        <v>0</v>
      </c>
      <c r="E29" s="156">
        <v>1543382</v>
      </c>
      <c r="F29" s="60">
        <v>1543382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5066</v>
      </c>
      <c r="M29" s="60">
        <v>0</v>
      </c>
      <c r="N29" s="60">
        <v>5066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5066</v>
      </c>
      <c r="X29" s="60">
        <v>771691</v>
      </c>
      <c r="Y29" s="60">
        <v>-766625</v>
      </c>
      <c r="Z29" s="140">
        <v>-99.34</v>
      </c>
      <c r="AA29" s="155">
        <v>1543382</v>
      </c>
    </row>
    <row r="30" spans="1:27" ht="13.5">
      <c r="A30" s="183" t="s">
        <v>119</v>
      </c>
      <c r="B30" s="182"/>
      <c r="C30" s="155">
        <v>5374105</v>
      </c>
      <c r="D30" s="155">
        <v>0</v>
      </c>
      <c r="E30" s="156">
        <v>6191000</v>
      </c>
      <c r="F30" s="60">
        <v>6191000</v>
      </c>
      <c r="G30" s="60">
        <v>0</v>
      </c>
      <c r="H30" s="60">
        <v>0</v>
      </c>
      <c r="I30" s="60">
        <v>0</v>
      </c>
      <c r="J30" s="60">
        <v>0</v>
      </c>
      <c r="K30" s="60">
        <v>70319</v>
      </c>
      <c r="L30" s="60">
        <v>495244</v>
      </c>
      <c r="M30" s="60">
        <v>507610</v>
      </c>
      <c r="N30" s="60">
        <v>1073173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1073173</v>
      </c>
      <c r="X30" s="60">
        <v>3095500</v>
      </c>
      <c r="Y30" s="60">
        <v>-2022327</v>
      </c>
      <c r="Z30" s="140">
        <v>-65.33</v>
      </c>
      <c r="AA30" s="155">
        <v>6191000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2533941</v>
      </c>
      <c r="D32" s="155">
        <v>0</v>
      </c>
      <c r="E32" s="156">
        <v>1914734</v>
      </c>
      <c r="F32" s="60">
        <v>1914734</v>
      </c>
      <c r="G32" s="60">
        <v>0</v>
      </c>
      <c r="H32" s="60">
        <v>24036</v>
      </c>
      <c r="I32" s="60">
        <v>0</v>
      </c>
      <c r="J32" s="60">
        <v>24036</v>
      </c>
      <c r="K32" s="60">
        <v>24725</v>
      </c>
      <c r="L32" s="60">
        <v>172478</v>
      </c>
      <c r="M32" s="60">
        <v>38943</v>
      </c>
      <c r="N32" s="60">
        <v>236146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260182</v>
      </c>
      <c r="X32" s="60">
        <v>957367</v>
      </c>
      <c r="Y32" s="60">
        <v>-697185</v>
      </c>
      <c r="Z32" s="140">
        <v>-72.82</v>
      </c>
      <c r="AA32" s="155">
        <v>1914734</v>
      </c>
    </row>
    <row r="33" spans="1:27" ht="13.5">
      <c r="A33" s="183" t="s">
        <v>42</v>
      </c>
      <c r="B33" s="182"/>
      <c r="C33" s="155">
        <v>1164576</v>
      </c>
      <c r="D33" s="155">
        <v>0</v>
      </c>
      <c r="E33" s="156">
        <v>0</v>
      </c>
      <c r="F33" s="60">
        <v>0</v>
      </c>
      <c r="G33" s="60">
        <v>661694</v>
      </c>
      <c r="H33" s="60">
        <v>110081</v>
      </c>
      <c r="I33" s="60">
        <v>0</v>
      </c>
      <c r="J33" s="60">
        <v>771775</v>
      </c>
      <c r="K33" s="60">
        <v>110081</v>
      </c>
      <c r="L33" s="60">
        <v>168045</v>
      </c>
      <c r="M33" s="60">
        <v>114033</v>
      </c>
      <c r="N33" s="60">
        <v>392159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1163934</v>
      </c>
      <c r="X33" s="60">
        <v>0</v>
      </c>
      <c r="Y33" s="60">
        <v>1163934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7617753</v>
      </c>
      <c r="D34" s="155">
        <v>0</v>
      </c>
      <c r="E34" s="156">
        <v>6974049</v>
      </c>
      <c r="F34" s="60">
        <v>6974049</v>
      </c>
      <c r="G34" s="60">
        <v>40426</v>
      </c>
      <c r="H34" s="60">
        <v>97320</v>
      </c>
      <c r="I34" s="60">
        <v>0</v>
      </c>
      <c r="J34" s="60">
        <v>137746</v>
      </c>
      <c r="K34" s="60">
        <v>314783</v>
      </c>
      <c r="L34" s="60">
        <v>588973</v>
      </c>
      <c r="M34" s="60">
        <v>236206</v>
      </c>
      <c r="N34" s="60">
        <v>1139962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1277708</v>
      </c>
      <c r="X34" s="60">
        <v>3487025</v>
      </c>
      <c r="Y34" s="60">
        <v>-2209317</v>
      </c>
      <c r="Z34" s="140">
        <v>-63.36</v>
      </c>
      <c r="AA34" s="155">
        <v>6974049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41275198</v>
      </c>
      <c r="D36" s="188">
        <f>SUM(D25:D35)</f>
        <v>0</v>
      </c>
      <c r="E36" s="189">
        <f t="shared" si="1"/>
        <v>40746503</v>
      </c>
      <c r="F36" s="190">
        <f t="shared" si="1"/>
        <v>40746503</v>
      </c>
      <c r="G36" s="190">
        <f t="shared" si="1"/>
        <v>2119494</v>
      </c>
      <c r="H36" s="190">
        <f t="shared" si="1"/>
        <v>1383198</v>
      </c>
      <c r="I36" s="190">
        <f t="shared" si="1"/>
        <v>951273</v>
      </c>
      <c r="J36" s="190">
        <f t="shared" si="1"/>
        <v>4453965</v>
      </c>
      <c r="K36" s="190">
        <f t="shared" si="1"/>
        <v>1977293</v>
      </c>
      <c r="L36" s="190">
        <f t="shared" si="1"/>
        <v>6690282</v>
      </c>
      <c r="M36" s="190">
        <f t="shared" si="1"/>
        <v>2371201</v>
      </c>
      <c r="N36" s="190">
        <f t="shared" si="1"/>
        <v>11038776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15492741</v>
      </c>
      <c r="X36" s="190">
        <f t="shared" si="1"/>
        <v>20373254</v>
      </c>
      <c r="Y36" s="190">
        <f t="shared" si="1"/>
        <v>-4880513</v>
      </c>
      <c r="Z36" s="191">
        <f>+IF(X36&lt;&gt;0,+(Y36/X36)*100,0)</f>
        <v>-23.95549086071376</v>
      </c>
      <c r="AA36" s="188">
        <f>SUM(AA25:AA35)</f>
        <v>40746503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-8593630</v>
      </c>
      <c r="D38" s="199">
        <f>+D22-D36</f>
        <v>0</v>
      </c>
      <c r="E38" s="200">
        <f t="shared" si="2"/>
        <v>-50155</v>
      </c>
      <c r="F38" s="106">
        <f t="shared" si="2"/>
        <v>-50155</v>
      </c>
      <c r="G38" s="106">
        <f t="shared" si="2"/>
        <v>9087716</v>
      </c>
      <c r="H38" s="106">
        <f t="shared" si="2"/>
        <v>-439718</v>
      </c>
      <c r="I38" s="106">
        <f t="shared" si="2"/>
        <v>-936150</v>
      </c>
      <c r="J38" s="106">
        <f t="shared" si="2"/>
        <v>7711848</v>
      </c>
      <c r="K38" s="106">
        <f t="shared" si="2"/>
        <v>-1160367</v>
      </c>
      <c r="L38" s="106">
        <f t="shared" si="2"/>
        <v>-5702162</v>
      </c>
      <c r="M38" s="106">
        <f t="shared" si="2"/>
        <v>-1548885</v>
      </c>
      <c r="N38" s="106">
        <f t="shared" si="2"/>
        <v>-8411414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-699566</v>
      </c>
      <c r="X38" s="106">
        <f>IF(F22=F36,0,X22-X36)</f>
        <v>-25078</v>
      </c>
      <c r="Y38" s="106">
        <f t="shared" si="2"/>
        <v>-674488</v>
      </c>
      <c r="Z38" s="201">
        <f>+IF(X38&lt;&gt;0,+(Y38/X38)*100,0)</f>
        <v>2689.5605710184223</v>
      </c>
      <c r="AA38" s="199">
        <f>+AA22-AA36</f>
        <v>-50155</v>
      </c>
    </row>
    <row r="39" spans="1:27" ht="13.5">
      <c r="A39" s="181" t="s">
        <v>46</v>
      </c>
      <c r="B39" s="185"/>
      <c r="C39" s="155">
        <v>10069348</v>
      </c>
      <c r="D39" s="155">
        <v>0</v>
      </c>
      <c r="E39" s="156">
        <v>9238750</v>
      </c>
      <c r="F39" s="60">
        <v>9238750</v>
      </c>
      <c r="G39" s="60">
        <v>0</v>
      </c>
      <c r="H39" s="60">
        <v>0</v>
      </c>
      <c r="I39" s="60">
        <v>0</v>
      </c>
      <c r="J39" s="60">
        <v>0</v>
      </c>
      <c r="K39" s="60">
        <v>486250</v>
      </c>
      <c r="L39" s="60">
        <v>0</v>
      </c>
      <c r="M39" s="60">
        <v>0</v>
      </c>
      <c r="N39" s="60">
        <v>486250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486250</v>
      </c>
      <c r="X39" s="60">
        <v>4619375</v>
      </c>
      <c r="Y39" s="60">
        <v>-4133125</v>
      </c>
      <c r="Z39" s="140">
        <v>-89.47</v>
      </c>
      <c r="AA39" s="155">
        <v>9238750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1475718</v>
      </c>
      <c r="D42" s="206">
        <f>SUM(D38:D41)</f>
        <v>0</v>
      </c>
      <c r="E42" s="207">
        <f t="shared" si="3"/>
        <v>9188595</v>
      </c>
      <c r="F42" s="88">
        <f t="shared" si="3"/>
        <v>9188595</v>
      </c>
      <c r="G42" s="88">
        <f t="shared" si="3"/>
        <v>9087716</v>
      </c>
      <c r="H42" s="88">
        <f t="shared" si="3"/>
        <v>-439718</v>
      </c>
      <c r="I42" s="88">
        <f t="shared" si="3"/>
        <v>-936150</v>
      </c>
      <c r="J42" s="88">
        <f t="shared" si="3"/>
        <v>7711848</v>
      </c>
      <c r="K42" s="88">
        <f t="shared" si="3"/>
        <v>-674117</v>
      </c>
      <c r="L42" s="88">
        <f t="shared" si="3"/>
        <v>-5702162</v>
      </c>
      <c r="M42" s="88">
        <f t="shared" si="3"/>
        <v>-1548885</v>
      </c>
      <c r="N42" s="88">
        <f t="shared" si="3"/>
        <v>-7925164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-213316</v>
      </c>
      <c r="X42" s="88">
        <f t="shared" si="3"/>
        <v>4594297</v>
      </c>
      <c r="Y42" s="88">
        <f t="shared" si="3"/>
        <v>-4807613</v>
      </c>
      <c r="Z42" s="208">
        <f>+IF(X42&lt;&gt;0,+(Y42/X42)*100,0)</f>
        <v>-104.64306073377494</v>
      </c>
      <c r="AA42" s="206">
        <f>SUM(AA38:AA41)</f>
        <v>9188595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1475718</v>
      </c>
      <c r="D44" s="210">
        <f>+D42-D43</f>
        <v>0</v>
      </c>
      <c r="E44" s="211">
        <f t="shared" si="4"/>
        <v>9188595</v>
      </c>
      <c r="F44" s="77">
        <f t="shared" si="4"/>
        <v>9188595</v>
      </c>
      <c r="G44" s="77">
        <f t="shared" si="4"/>
        <v>9087716</v>
      </c>
      <c r="H44" s="77">
        <f t="shared" si="4"/>
        <v>-439718</v>
      </c>
      <c r="I44" s="77">
        <f t="shared" si="4"/>
        <v>-936150</v>
      </c>
      <c r="J44" s="77">
        <f t="shared" si="4"/>
        <v>7711848</v>
      </c>
      <c r="K44" s="77">
        <f t="shared" si="4"/>
        <v>-674117</v>
      </c>
      <c r="L44" s="77">
        <f t="shared" si="4"/>
        <v>-5702162</v>
      </c>
      <c r="M44" s="77">
        <f t="shared" si="4"/>
        <v>-1548885</v>
      </c>
      <c r="N44" s="77">
        <f t="shared" si="4"/>
        <v>-7925164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-213316</v>
      </c>
      <c r="X44" s="77">
        <f t="shared" si="4"/>
        <v>4594297</v>
      </c>
      <c r="Y44" s="77">
        <f t="shared" si="4"/>
        <v>-4807613</v>
      </c>
      <c r="Z44" s="212">
        <f>+IF(X44&lt;&gt;0,+(Y44/X44)*100,0)</f>
        <v>-104.64306073377494</v>
      </c>
      <c r="AA44" s="210">
        <f>+AA42-AA43</f>
        <v>9188595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1475718</v>
      </c>
      <c r="D46" s="206">
        <f>SUM(D44:D45)</f>
        <v>0</v>
      </c>
      <c r="E46" s="207">
        <f t="shared" si="5"/>
        <v>9188595</v>
      </c>
      <c r="F46" s="88">
        <f t="shared" si="5"/>
        <v>9188595</v>
      </c>
      <c r="G46" s="88">
        <f t="shared" si="5"/>
        <v>9087716</v>
      </c>
      <c r="H46" s="88">
        <f t="shared" si="5"/>
        <v>-439718</v>
      </c>
      <c r="I46" s="88">
        <f t="shared" si="5"/>
        <v>-936150</v>
      </c>
      <c r="J46" s="88">
        <f t="shared" si="5"/>
        <v>7711848</v>
      </c>
      <c r="K46" s="88">
        <f t="shared" si="5"/>
        <v>-674117</v>
      </c>
      <c r="L46" s="88">
        <f t="shared" si="5"/>
        <v>-5702162</v>
      </c>
      <c r="M46" s="88">
        <f t="shared" si="5"/>
        <v>-1548885</v>
      </c>
      <c r="N46" s="88">
        <f t="shared" si="5"/>
        <v>-7925164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-213316</v>
      </c>
      <c r="X46" s="88">
        <f t="shared" si="5"/>
        <v>4594297</v>
      </c>
      <c r="Y46" s="88">
        <f t="shared" si="5"/>
        <v>-4807613</v>
      </c>
      <c r="Z46" s="208">
        <f>+IF(X46&lt;&gt;0,+(Y46/X46)*100,0)</f>
        <v>-104.64306073377494</v>
      </c>
      <c r="AA46" s="206">
        <f>SUM(AA44:AA45)</f>
        <v>9188595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1475718</v>
      </c>
      <c r="D48" s="217">
        <f>SUM(D46:D47)</f>
        <v>0</v>
      </c>
      <c r="E48" s="218">
        <f t="shared" si="6"/>
        <v>9188595</v>
      </c>
      <c r="F48" s="219">
        <f t="shared" si="6"/>
        <v>9188595</v>
      </c>
      <c r="G48" s="219">
        <f t="shared" si="6"/>
        <v>9087716</v>
      </c>
      <c r="H48" s="220">
        <f t="shared" si="6"/>
        <v>-439718</v>
      </c>
      <c r="I48" s="220">
        <f t="shared" si="6"/>
        <v>-936150</v>
      </c>
      <c r="J48" s="220">
        <f t="shared" si="6"/>
        <v>7711848</v>
      </c>
      <c r="K48" s="220">
        <f t="shared" si="6"/>
        <v>-674117</v>
      </c>
      <c r="L48" s="220">
        <f t="shared" si="6"/>
        <v>-5702162</v>
      </c>
      <c r="M48" s="219">
        <f t="shared" si="6"/>
        <v>-1548885</v>
      </c>
      <c r="N48" s="219">
        <f t="shared" si="6"/>
        <v>-7925164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-213316</v>
      </c>
      <c r="X48" s="220">
        <f t="shared" si="6"/>
        <v>4594297</v>
      </c>
      <c r="Y48" s="220">
        <f t="shared" si="6"/>
        <v>-4807613</v>
      </c>
      <c r="Z48" s="221">
        <f>+IF(X48&lt;&gt;0,+(Y48/X48)*100,0)</f>
        <v>-104.64306073377494</v>
      </c>
      <c r="AA48" s="222">
        <f>SUM(AA46:AA47)</f>
        <v>9188595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324030</v>
      </c>
      <c r="D5" s="153">
        <f>SUM(D6:D8)</f>
        <v>0</v>
      </c>
      <c r="E5" s="154">
        <f t="shared" si="0"/>
        <v>7200000</v>
      </c>
      <c r="F5" s="100">
        <f t="shared" si="0"/>
        <v>7200000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3600000</v>
      </c>
      <c r="Y5" s="100">
        <f t="shared" si="0"/>
        <v>-3600000</v>
      </c>
      <c r="Z5" s="137">
        <f>+IF(X5&lt;&gt;0,+(Y5/X5)*100,0)</f>
        <v>-100</v>
      </c>
      <c r="AA5" s="153">
        <f>SUM(AA6:AA8)</f>
        <v>7200000</v>
      </c>
    </row>
    <row r="6" spans="1:27" ht="13.5">
      <c r="A6" s="138" t="s">
        <v>75</v>
      </c>
      <c r="B6" s="136"/>
      <c r="C6" s="155">
        <v>22220</v>
      </c>
      <c r="D6" s="155"/>
      <c r="E6" s="156">
        <v>250000</v>
      </c>
      <c r="F6" s="60">
        <v>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125000</v>
      </c>
      <c r="Y6" s="60">
        <v>-125000</v>
      </c>
      <c r="Z6" s="140">
        <v>-100</v>
      </c>
      <c r="AA6" s="62">
        <v>250000</v>
      </c>
    </row>
    <row r="7" spans="1:27" ht="13.5">
      <c r="A7" s="138" t="s">
        <v>76</v>
      </c>
      <c r="B7" s="136"/>
      <c r="C7" s="157">
        <v>131271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170539</v>
      </c>
      <c r="D8" s="155"/>
      <c r="E8" s="156">
        <v>6950000</v>
      </c>
      <c r="F8" s="60">
        <v>6950000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3475000</v>
      </c>
      <c r="Y8" s="60">
        <v>-3475000</v>
      </c>
      <c r="Z8" s="140">
        <v>-100</v>
      </c>
      <c r="AA8" s="62">
        <v>6950000</v>
      </c>
    </row>
    <row r="9" spans="1:27" ht="13.5">
      <c r="A9" s="135" t="s">
        <v>78</v>
      </c>
      <c r="B9" s="136"/>
      <c r="C9" s="153">
        <f aca="true" t="shared" si="1" ref="C9:Y9">SUM(C10:C14)</f>
        <v>3215357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10737</v>
      </c>
      <c r="H9" s="100">
        <f t="shared" si="1"/>
        <v>37670</v>
      </c>
      <c r="I9" s="100">
        <f t="shared" si="1"/>
        <v>831039</v>
      </c>
      <c r="J9" s="100">
        <f t="shared" si="1"/>
        <v>879446</v>
      </c>
      <c r="K9" s="100">
        <f t="shared" si="1"/>
        <v>2392160</v>
      </c>
      <c r="L9" s="100">
        <f t="shared" si="1"/>
        <v>0</v>
      </c>
      <c r="M9" s="100">
        <f t="shared" si="1"/>
        <v>0</v>
      </c>
      <c r="N9" s="100">
        <f t="shared" si="1"/>
        <v>2392160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3271606</v>
      </c>
      <c r="X9" s="100">
        <f t="shared" si="1"/>
        <v>0</v>
      </c>
      <c r="Y9" s="100">
        <f t="shared" si="1"/>
        <v>3271606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3171984</v>
      </c>
      <c r="D10" s="155"/>
      <c r="E10" s="156"/>
      <c r="F10" s="60"/>
      <c r="G10" s="60">
        <v>10737</v>
      </c>
      <c r="H10" s="60">
        <v>37670</v>
      </c>
      <c r="I10" s="60">
        <v>831039</v>
      </c>
      <c r="J10" s="60">
        <v>879446</v>
      </c>
      <c r="K10" s="60">
        <v>2392160</v>
      </c>
      <c r="L10" s="60"/>
      <c r="M10" s="60"/>
      <c r="N10" s="60">
        <v>2392160</v>
      </c>
      <c r="O10" s="60"/>
      <c r="P10" s="60"/>
      <c r="Q10" s="60"/>
      <c r="R10" s="60"/>
      <c r="S10" s="60"/>
      <c r="T10" s="60"/>
      <c r="U10" s="60"/>
      <c r="V10" s="60"/>
      <c r="W10" s="60">
        <v>3271606</v>
      </c>
      <c r="X10" s="60"/>
      <c r="Y10" s="60">
        <v>3271606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43373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4166779</v>
      </c>
      <c r="D15" s="153">
        <f>SUM(D16:D18)</f>
        <v>0</v>
      </c>
      <c r="E15" s="154">
        <f t="shared" si="2"/>
        <v>1486250</v>
      </c>
      <c r="F15" s="100">
        <f t="shared" si="2"/>
        <v>1486250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300000</v>
      </c>
      <c r="N15" s="100">
        <f t="shared" si="2"/>
        <v>300000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300000</v>
      </c>
      <c r="X15" s="100">
        <f t="shared" si="2"/>
        <v>743125</v>
      </c>
      <c r="Y15" s="100">
        <f t="shared" si="2"/>
        <v>-443125</v>
      </c>
      <c r="Z15" s="137">
        <f>+IF(X15&lt;&gt;0,+(Y15/X15)*100,0)</f>
        <v>-59.62994112699748</v>
      </c>
      <c r="AA15" s="102">
        <f>SUM(AA16:AA18)</f>
        <v>1486250</v>
      </c>
    </row>
    <row r="16" spans="1:27" ht="13.5">
      <c r="A16" s="138" t="s">
        <v>85</v>
      </c>
      <c r="B16" s="136"/>
      <c r="C16" s="155">
        <v>82508</v>
      </c>
      <c r="D16" s="155"/>
      <c r="E16" s="156">
        <v>486250</v>
      </c>
      <c r="F16" s="60">
        <v>486250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243125</v>
      </c>
      <c r="Y16" s="60">
        <v>-243125</v>
      </c>
      <c r="Z16" s="140">
        <v>-100</v>
      </c>
      <c r="AA16" s="62">
        <v>486250</v>
      </c>
    </row>
    <row r="17" spans="1:27" ht="13.5">
      <c r="A17" s="138" t="s">
        <v>86</v>
      </c>
      <c r="B17" s="136"/>
      <c r="C17" s="155">
        <v>4084271</v>
      </c>
      <c r="D17" s="155"/>
      <c r="E17" s="156">
        <v>1000000</v>
      </c>
      <c r="F17" s="60">
        <v>1000000</v>
      </c>
      <c r="G17" s="60"/>
      <c r="H17" s="60"/>
      <c r="I17" s="60"/>
      <c r="J17" s="60"/>
      <c r="K17" s="60"/>
      <c r="L17" s="60"/>
      <c r="M17" s="60">
        <v>300000</v>
      </c>
      <c r="N17" s="60">
        <v>300000</v>
      </c>
      <c r="O17" s="60"/>
      <c r="P17" s="60"/>
      <c r="Q17" s="60"/>
      <c r="R17" s="60"/>
      <c r="S17" s="60"/>
      <c r="T17" s="60"/>
      <c r="U17" s="60"/>
      <c r="V17" s="60"/>
      <c r="W17" s="60">
        <v>300000</v>
      </c>
      <c r="X17" s="60">
        <v>500000</v>
      </c>
      <c r="Y17" s="60">
        <v>-200000</v>
      </c>
      <c r="Z17" s="140">
        <v>-40</v>
      </c>
      <c r="AA17" s="62">
        <v>1000000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2219021</v>
      </c>
      <c r="D19" s="153">
        <f>SUM(D20:D23)</f>
        <v>0</v>
      </c>
      <c r="E19" s="154">
        <f t="shared" si="3"/>
        <v>7902500</v>
      </c>
      <c r="F19" s="100">
        <f t="shared" si="3"/>
        <v>7902500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3951250</v>
      </c>
      <c r="Y19" s="100">
        <f t="shared" si="3"/>
        <v>-3951250</v>
      </c>
      <c r="Z19" s="137">
        <f>+IF(X19&lt;&gt;0,+(Y19/X19)*100,0)</f>
        <v>-100</v>
      </c>
      <c r="AA19" s="102">
        <f>SUM(AA20:AA23)</f>
        <v>7902500</v>
      </c>
    </row>
    <row r="20" spans="1:27" ht="13.5">
      <c r="A20" s="138" t="s">
        <v>89</v>
      </c>
      <c r="B20" s="136"/>
      <c r="C20" s="155">
        <v>820680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316794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814155</v>
      </c>
      <c r="D22" s="157"/>
      <c r="E22" s="158">
        <v>7802500</v>
      </c>
      <c r="F22" s="159">
        <v>7802500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3901250</v>
      </c>
      <c r="Y22" s="159">
        <v>-3901250</v>
      </c>
      <c r="Z22" s="141">
        <v>-100</v>
      </c>
      <c r="AA22" s="225">
        <v>7802500</v>
      </c>
    </row>
    <row r="23" spans="1:27" ht="13.5">
      <c r="A23" s="138" t="s">
        <v>92</v>
      </c>
      <c r="B23" s="136"/>
      <c r="C23" s="155">
        <v>267392</v>
      </c>
      <c r="D23" s="155"/>
      <c r="E23" s="156">
        <v>100000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50000</v>
      </c>
      <c r="Y23" s="60">
        <v>-50000</v>
      </c>
      <c r="Z23" s="140">
        <v>-100</v>
      </c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9925187</v>
      </c>
      <c r="D25" s="217">
        <f>+D5+D9+D15+D19+D24</f>
        <v>0</v>
      </c>
      <c r="E25" s="230">
        <f t="shared" si="4"/>
        <v>16588750</v>
      </c>
      <c r="F25" s="219">
        <f t="shared" si="4"/>
        <v>16588750</v>
      </c>
      <c r="G25" s="219">
        <f t="shared" si="4"/>
        <v>10737</v>
      </c>
      <c r="H25" s="219">
        <f t="shared" si="4"/>
        <v>37670</v>
      </c>
      <c r="I25" s="219">
        <f t="shared" si="4"/>
        <v>831039</v>
      </c>
      <c r="J25" s="219">
        <f t="shared" si="4"/>
        <v>879446</v>
      </c>
      <c r="K25" s="219">
        <f t="shared" si="4"/>
        <v>2392160</v>
      </c>
      <c r="L25" s="219">
        <f t="shared" si="4"/>
        <v>0</v>
      </c>
      <c r="M25" s="219">
        <f t="shared" si="4"/>
        <v>300000</v>
      </c>
      <c r="N25" s="219">
        <f t="shared" si="4"/>
        <v>2692160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3571606</v>
      </c>
      <c r="X25" s="219">
        <f t="shared" si="4"/>
        <v>8294375</v>
      </c>
      <c r="Y25" s="219">
        <f t="shared" si="4"/>
        <v>-4722769</v>
      </c>
      <c r="Z25" s="231">
        <f>+IF(X25&lt;&gt;0,+(Y25/X25)*100,0)</f>
        <v>-56.939419787506594</v>
      </c>
      <c r="AA25" s="232">
        <f>+AA5+AA9+AA15+AA19+AA24</f>
        <v>16588750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9633215</v>
      </c>
      <c r="D28" s="155"/>
      <c r="E28" s="156">
        <v>10238750</v>
      </c>
      <c r="F28" s="60">
        <v>10238750</v>
      </c>
      <c r="G28" s="60">
        <v>10737</v>
      </c>
      <c r="H28" s="60">
        <v>37670</v>
      </c>
      <c r="I28" s="60">
        <v>831039</v>
      </c>
      <c r="J28" s="60">
        <v>879446</v>
      </c>
      <c r="K28" s="60">
        <v>2392160</v>
      </c>
      <c r="L28" s="60"/>
      <c r="M28" s="60">
        <v>300000</v>
      </c>
      <c r="N28" s="60">
        <v>2692160</v>
      </c>
      <c r="O28" s="60"/>
      <c r="P28" s="60"/>
      <c r="Q28" s="60"/>
      <c r="R28" s="60"/>
      <c r="S28" s="60"/>
      <c r="T28" s="60"/>
      <c r="U28" s="60"/>
      <c r="V28" s="60"/>
      <c r="W28" s="60">
        <v>3571606</v>
      </c>
      <c r="X28" s="60">
        <v>5119375</v>
      </c>
      <c r="Y28" s="60">
        <v>-1547769</v>
      </c>
      <c r="Z28" s="140">
        <v>-30.23</v>
      </c>
      <c r="AA28" s="155">
        <v>10238750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9633215</v>
      </c>
      <c r="D32" s="210">
        <f>SUM(D28:D31)</f>
        <v>0</v>
      </c>
      <c r="E32" s="211">
        <f t="shared" si="5"/>
        <v>10238750</v>
      </c>
      <c r="F32" s="77">
        <f t="shared" si="5"/>
        <v>10238750</v>
      </c>
      <c r="G32" s="77">
        <f t="shared" si="5"/>
        <v>10737</v>
      </c>
      <c r="H32" s="77">
        <f t="shared" si="5"/>
        <v>37670</v>
      </c>
      <c r="I32" s="77">
        <f t="shared" si="5"/>
        <v>831039</v>
      </c>
      <c r="J32" s="77">
        <f t="shared" si="5"/>
        <v>879446</v>
      </c>
      <c r="K32" s="77">
        <f t="shared" si="5"/>
        <v>2392160</v>
      </c>
      <c r="L32" s="77">
        <f t="shared" si="5"/>
        <v>0</v>
      </c>
      <c r="M32" s="77">
        <f t="shared" si="5"/>
        <v>300000</v>
      </c>
      <c r="N32" s="77">
        <f t="shared" si="5"/>
        <v>2692160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3571606</v>
      </c>
      <c r="X32" s="77">
        <f t="shared" si="5"/>
        <v>5119375</v>
      </c>
      <c r="Y32" s="77">
        <f t="shared" si="5"/>
        <v>-1547769</v>
      </c>
      <c r="Z32" s="212">
        <f>+IF(X32&lt;&gt;0,+(Y32/X32)*100,0)</f>
        <v>-30.233553900622635</v>
      </c>
      <c r="AA32" s="79">
        <f>SUM(AA28:AA31)</f>
        <v>10238750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6000000</v>
      </c>
      <c r="F34" s="60">
        <v>6000000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3000000</v>
      </c>
      <c r="Y34" s="60">
        <v>-3000000</v>
      </c>
      <c r="Z34" s="140">
        <v>-100</v>
      </c>
      <c r="AA34" s="62">
        <v>6000000</v>
      </c>
    </row>
    <row r="35" spans="1:27" ht="13.5">
      <c r="A35" s="237" t="s">
        <v>53</v>
      </c>
      <c r="B35" s="136"/>
      <c r="C35" s="155">
        <v>291972</v>
      </c>
      <c r="D35" s="155"/>
      <c r="E35" s="156">
        <v>350000</v>
      </c>
      <c r="F35" s="60">
        <v>350000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175000</v>
      </c>
      <c r="Y35" s="60">
        <v>-175000</v>
      </c>
      <c r="Z35" s="140">
        <v>-100</v>
      </c>
      <c r="AA35" s="62">
        <v>350000</v>
      </c>
    </row>
    <row r="36" spans="1:27" ht="13.5">
      <c r="A36" s="238" t="s">
        <v>139</v>
      </c>
      <c r="B36" s="149"/>
      <c r="C36" s="222">
        <f aca="true" t="shared" si="6" ref="C36:Y36">SUM(C32:C35)</f>
        <v>9925187</v>
      </c>
      <c r="D36" s="222">
        <f>SUM(D32:D35)</f>
        <v>0</v>
      </c>
      <c r="E36" s="218">
        <f t="shared" si="6"/>
        <v>16588750</v>
      </c>
      <c r="F36" s="220">
        <f t="shared" si="6"/>
        <v>16588750</v>
      </c>
      <c r="G36" s="220">
        <f t="shared" si="6"/>
        <v>10737</v>
      </c>
      <c r="H36" s="220">
        <f t="shared" si="6"/>
        <v>37670</v>
      </c>
      <c r="I36" s="220">
        <f t="shared" si="6"/>
        <v>831039</v>
      </c>
      <c r="J36" s="220">
        <f t="shared" si="6"/>
        <v>879446</v>
      </c>
      <c r="K36" s="220">
        <f t="shared" si="6"/>
        <v>2392160</v>
      </c>
      <c r="L36" s="220">
        <f t="shared" si="6"/>
        <v>0</v>
      </c>
      <c r="M36" s="220">
        <f t="shared" si="6"/>
        <v>300000</v>
      </c>
      <c r="N36" s="220">
        <f t="shared" si="6"/>
        <v>2692160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3571606</v>
      </c>
      <c r="X36" s="220">
        <f t="shared" si="6"/>
        <v>8294375</v>
      </c>
      <c r="Y36" s="220">
        <f t="shared" si="6"/>
        <v>-4722769</v>
      </c>
      <c r="Z36" s="221">
        <f>+IF(X36&lt;&gt;0,+(Y36/X36)*100,0)</f>
        <v>-56.939419787506594</v>
      </c>
      <c r="AA36" s="239">
        <f>SUM(AA32:AA35)</f>
        <v>16588750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41088</v>
      </c>
      <c r="D6" s="155"/>
      <c r="E6" s="59"/>
      <c r="F6" s="60"/>
      <c r="G6" s="60">
        <v>12420874</v>
      </c>
      <c r="H6" s="60">
        <v>7281708</v>
      </c>
      <c r="I6" s="60">
        <v>7309026</v>
      </c>
      <c r="J6" s="60">
        <v>7309026</v>
      </c>
      <c r="K6" s="60">
        <v>-8912</v>
      </c>
      <c r="L6" s="60">
        <v>711863</v>
      </c>
      <c r="M6" s="60">
        <v>20577</v>
      </c>
      <c r="N6" s="60">
        <v>20577</v>
      </c>
      <c r="O6" s="60"/>
      <c r="P6" s="60"/>
      <c r="Q6" s="60"/>
      <c r="R6" s="60"/>
      <c r="S6" s="60"/>
      <c r="T6" s="60"/>
      <c r="U6" s="60"/>
      <c r="V6" s="60"/>
      <c r="W6" s="60">
        <v>20577</v>
      </c>
      <c r="X6" s="60"/>
      <c r="Y6" s="60">
        <v>20577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333258</v>
      </c>
      <c r="F7" s="60">
        <v>333258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166629</v>
      </c>
      <c r="Y7" s="60">
        <v>-166629</v>
      </c>
      <c r="Z7" s="140">
        <v>-100</v>
      </c>
      <c r="AA7" s="62">
        <v>333258</v>
      </c>
    </row>
    <row r="8" spans="1:27" ht="13.5">
      <c r="A8" s="249" t="s">
        <v>145</v>
      </c>
      <c r="B8" s="182"/>
      <c r="C8" s="155">
        <v>3941462</v>
      </c>
      <c r="D8" s="155"/>
      <c r="E8" s="59">
        <v>1596198</v>
      </c>
      <c r="F8" s="60">
        <v>1596198</v>
      </c>
      <c r="G8" s="60">
        <v>7149416</v>
      </c>
      <c r="H8" s="60">
        <v>4442742</v>
      </c>
      <c r="I8" s="60">
        <v>4434521</v>
      </c>
      <c r="J8" s="60">
        <v>4434521</v>
      </c>
      <c r="K8" s="60">
        <v>5177066</v>
      </c>
      <c r="L8" s="60">
        <v>6496360</v>
      </c>
      <c r="M8" s="60">
        <v>6977080</v>
      </c>
      <c r="N8" s="60">
        <v>6977080</v>
      </c>
      <c r="O8" s="60"/>
      <c r="P8" s="60"/>
      <c r="Q8" s="60"/>
      <c r="R8" s="60"/>
      <c r="S8" s="60"/>
      <c r="T8" s="60"/>
      <c r="U8" s="60"/>
      <c r="V8" s="60"/>
      <c r="W8" s="60">
        <v>6977080</v>
      </c>
      <c r="X8" s="60">
        <v>798099</v>
      </c>
      <c r="Y8" s="60">
        <v>6178981</v>
      </c>
      <c r="Z8" s="140">
        <v>774.21</v>
      </c>
      <c r="AA8" s="62">
        <v>1596198</v>
      </c>
    </row>
    <row r="9" spans="1:27" ht="13.5">
      <c r="A9" s="249" t="s">
        <v>146</v>
      </c>
      <c r="B9" s="182"/>
      <c r="C9" s="155">
        <v>3218054</v>
      </c>
      <c r="D9" s="155"/>
      <c r="E9" s="59"/>
      <c r="F9" s="60"/>
      <c r="G9" s="60">
        <v>4897876</v>
      </c>
      <c r="H9" s="60">
        <v>5154075</v>
      </c>
      <c r="I9" s="60">
        <v>5146690</v>
      </c>
      <c r="J9" s="60">
        <v>5146690</v>
      </c>
      <c r="K9" s="60">
        <v>4627578</v>
      </c>
      <c r="L9" s="60">
        <v>2961624</v>
      </c>
      <c r="M9" s="60">
        <v>4121139</v>
      </c>
      <c r="N9" s="60">
        <v>4121139</v>
      </c>
      <c r="O9" s="60"/>
      <c r="P9" s="60"/>
      <c r="Q9" s="60"/>
      <c r="R9" s="60"/>
      <c r="S9" s="60"/>
      <c r="T9" s="60"/>
      <c r="U9" s="60"/>
      <c r="V9" s="60"/>
      <c r="W9" s="60">
        <v>4121139</v>
      </c>
      <c r="X9" s="60"/>
      <c r="Y9" s="60">
        <v>4121139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2349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7202953</v>
      </c>
      <c r="D12" s="168">
        <f>SUM(D6:D11)</f>
        <v>0</v>
      </c>
      <c r="E12" s="72">
        <f t="shared" si="0"/>
        <v>1929456</v>
      </c>
      <c r="F12" s="73">
        <f t="shared" si="0"/>
        <v>1929456</v>
      </c>
      <c r="G12" s="73">
        <f t="shared" si="0"/>
        <v>24468166</v>
      </c>
      <c r="H12" s="73">
        <f t="shared" si="0"/>
        <v>16878525</v>
      </c>
      <c r="I12" s="73">
        <f t="shared" si="0"/>
        <v>16890237</v>
      </c>
      <c r="J12" s="73">
        <f t="shared" si="0"/>
        <v>16890237</v>
      </c>
      <c r="K12" s="73">
        <f t="shared" si="0"/>
        <v>9795732</v>
      </c>
      <c r="L12" s="73">
        <f t="shared" si="0"/>
        <v>10169847</v>
      </c>
      <c r="M12" s="73">
        <f t="shared" si="0"/>
        <v>11118796</v>
      </c>
      <c r="N12" s="73">
        <f t="shared" si="0"/>
        <v>11118796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11118796</v>
      </c>
      <c r="X12" s="73">
        <f t="shared" si="0"/>
        <v>964728</v>
      </c>
      <c r="Y12" s="73">
        <f t="shared" si="0"/>
        <v>10154068</v>
      </c>
      <c r="Z12" s="170">
        <f>+IF(X12&lt;&gt;0,+(Y12/X12)*100,0)</f>
        <v>1052.531698053752</v>
      </c>
      <c r="AA12" s="74">
        <f>SUM(AA6:AA11)</f>
        <v>1929456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35155800</v>
      </c>
      <c r="D17" s="155"/>
      <c r="E17" s="59"/>
      <c r="F17" s="60"/>
      <c r="G17" s="60">
        <v>26222000</v>
      </c>
      <c r="H17" s="60">
        <v>35155800</v>
      </c>
      <c r="I17" s="60">
        <v>35155800</v>
      </c>
      <c r="J17" s="60">
        <v>35155800</v>
      </c>
      <c r="K17" s="60">
        <v>35155800</v>
      </c>
      <c r="L17" s="60">
        <v>35155800</v>
      </c>
      <c r="M17" s="60">
        <v>35155800</v>
      </c>
      <c r="N17" s="60">
        <v>35155800</v>
      </c>
      <c r="O17" s="60"/>
      <c r="P17" s="60"/>
      <c r="Q17" s="60"/>
      <c r="R17" s="60"/>
      <c r="S17" s="60"/>
      <c r="T17" s="60"/>
      <c r="U17" s="60"/>
      <c r="V17" s="60"/>
      <c r="W17" s="60">
        <v>35155800</v>
      </c>
      <c r="X17" s="60"/>
      <c r="Y17" s="60">
        <v>35155800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74271187</v>
      </c>
      <c r="D19" s="155"/>
      <c r="E19" s="59">
        <v>68908836</v>
      </c>
      <c r="F19" s="60">
        <v>68908836</v>
      </c>
      <c r="G19" s="60">
        <v>70087278</v>
      </c>
      <c r="H19" s="60">
        <v>74271187</v>
      </c>
      <c r="I19" s="60">
        <v>74271187</v>
      </c>
      <c r="J19" s="60">
        <v>74271187</v>
      </c>
      <c r="K19" s="60">
        <v>74271187</v>
      </c>
      <c r="L19" s="60">
        <v>72412718</v>
      </c>
      <c r="M19" s="60">
        <v>74271187</v>
      </c>
      <c r="N19" s="60">
        <v>74271187</v>
      </c>
      <c r="O19" s="60"/>
      <c r="P19" s="60"/>
      <c r="Q19" s="60"/>
      <c r="R19" s="60"/>
      <c r="S19" s="60"/>
      <c r="T19" s="60"/>
      <c r="U19" s="60"/>
      <c r="V19" s="60"/>
      <c r="W19" s="60">
        <v>74271187</v>
      </c>
      <c r="X19" s="60">
        <v>34454418</v>
      </c>
      <c r="Y19" s="60">
        <v>39816769</v>
      </c>
      <c r="Z19" s="140">
        <v>115.56</v>
      </c>
      <c r="AA19" s="62">
        <v>68908836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232719</v>
      </c>
      <c r="D22" s="155"/>
      <c r="E22" s="59"/>
      <c r="F22" s="60"/>
      <c r="G22" s="60">
        <v>378602</v>
      </c>
      <c r="H22" s="60">
        <v>232719</v>
      </c>
      <c r="I22" s="60">
        <v>232719</v>
      </c>
      <c r="J22" s="60">
        <v>232719</v>
      </c>
      <c r="K22" s="60">
        <v>232719</v>
      </c>
      <c r="L22" s="60">
        <v>378602</v>
      </c>
      <c r="M22" s="60">
        <v>232719</v>
      </c>
      <c r="N22" s="60">
        <v>232719</v>
      </c>
      <c r="O22" s="60"/>
      <c r="P22" s="60"/>
      <c r="Q22" s="60"/>
      <c r="R22" s="60"/>
      <c r="S22" s="60"/>
      <c r="T22" s="60"/>
      <c r="U22" s="60"/>
      <c r="V22" s="60"/>
      <c r="W22" s="60">
        <v>232719</v>
      </c>
      <c r="X22" s="60"/>
      <c r="Y22" s="60">
        <v>232719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109659706</v>
      </c>
      <c r="D24" s="168">
        <f>SUM(D15:D23)</f>
        <v>0</v>
      </c>
      <c r="E24" s="76">
        <f t="shared" si="1"/>
        <v>68908836</v>
      </c>
      <c r="F24" s="77">
        <f t="shared" si="1"/>
        <v>68908836</v>
      </c>
      <c r="G24" s="77">
        <f t="shared" si="1"/>
        <v>96687880</v>
      </c>
      <c r="H24" s="77">
        <f t="shared" si="1"/>
        <v>109659706</v>
      </c>
      <c r="I24" s="77">
        <f t="shared" si="1"/>
        <v>109659706</v>
      </c>
      <c r="J24" s="77">
        <f t="shared" si="1"/>
        <v>109659706</v>
      </c>
      <c r="K24" s="77">
        <f t="shared" si="1"/>
        <v>109659706</v>
      </c>
      <c r="L24" s="77">
        <f t="shared" si="1"/>
        <v>107947120</v>
      </c>
      <c r="M24" s="77">
        <f t="shared" si="1"/>
        <v>109659706</v>
      </c>
      <c r="N24" s="77">
        <f t="shared" si="1"/>
        <v>109659706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109659706</v>
      </c>
      <c r="X24" s="77">
        <f t="shared" si="1"/>
        <v>34454418</v>
      </c>
      <c r="Y24" s="77">
        <f t="shared" si="1"/>
        <v>75205288</v>
      </c>
      <c r="Z24" s="212">
        <f>+IF(X24&lt;&gt;0,+(Y24/X24)*100,0)</f>
        <v>218.27473039887076</v>
      </c>
      <c r="AA24" s="79">
        <f>SUM(AA15:AA23)</f>
        <v>68908836</v>
      </c>
    </row>
    <row r="25" spans="1:27" ht="13.5">
      <c r="A25" s="250" t="s">
        <v>159</v>
      </c>
      <c r="B25" s="251"/>
      <c r="C25" s="168">
        <f aca="true" t="shared" si="2" ref="C25:Y25">+C12+C24</f>
        <v>116862659</v>
      </c>
      <c r="D25" s="168">
        <f>+D12+D24</f>
        <v>0</v>
      </c>
      <c r="E25" s="72">
        <f t="shared" si="2"/>
        <v>70838292</v>
      </c>
      <c r="F25" s="73">
        <f t="shared" si="2"/>
        <v>70838292</v>
      </c>
      <c r="G25" s="73">
        <f t="shared" si="2"/>
        <v>121156046</v>
      </c>
      <c r="H25" s="73">
        <f t="shared" si="2"/>
        <v>126538231</v>
      </c>
      <c r="I25" s="73">
        <f t="shared" si="2"/>
        <v>126549943</v>
      </c>
      <c r="J25" s="73">
        <f t="shared" si="2"/>
        <v>126549943</v>
      </c>
      <c r="K25" s="73">
        <f t="shared" si="2"/>
        <v>119455438</v>
      </c>
      <c r="L25" s="73">
        <f t="shared" si="2"/>
        <v>118116967</v>
      </c>
      <c r="M25" s="73">
        <f t="shared" si="2"/>
        <v>120778502</v>
      </c>
      <c r="N25" s="73">
        <f t="shared" si="2"/>
        <v>120778502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120778502</v>
      </c>
      <c r="X25" s="73">
        <f t="shared" si="2"/>
        <v>35419146</v>
      </c>
      <c r="Y25" s="73">
        <f t="shared" si="2"/>
        <v>85359356</v>
      </c>
      <c r="Z25" s="170">
        <f>+IF(X25&lt;&gt;0,+(Y25/X25)*100,0)</f>
        <v>240.99778125649897</v>
      </c>
      <c r="AA25" s="74">
        <f>+AA12+AA24</f>
        <v>70838292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911163</v>
      </c>
      <c r="D29" s="155"/>
      <c r="E29" s="59"/>
      <c r="F29" s="60"/>
      <c r="G29" s="60"/>
      <c r="H29" s="60"/>
      <c r="I29" s="60"/>
      <c r="J29" s="60"/>
      <c r="K29" s="60">
        <v>-1839248</v>
      </c>
      <c r="L29" s="60">
        <v>1945050</v>
      </c>
      <c r="M29" s="60">
        <v>3674195</v>
      </c>
      <c r="N29" s="60">
        <v>3674195</v>
      </c>
      <c r="O29" s="60"/>
      <c r="P29" s="60"/>
      <c r="Q29" s="60"/>
      <c r="R29" s="60"/>
      <c r="S29" s="60"/>
      <c r="T29" s="60"/>
      <c r="U29" s="60"/>
      <c r="V29" s="60"/>
      <c r="W29" s="60">
        <v>3674195</v>
      </c>
      <c r="X29" s="60"/>
      <c r="Y29" s="60">
        <v>3674195</v>
      </c>
      <c r="Z29" s="140"/>
      <c r="AA29" s="62"/>
    </row>
    <row r="30" spans="1:27" ht="13.5">
      <c r="A30" s="249" t="s">
        <v>52</v>
      </c>
      <c r="B30" s="182"/>
      <c r="C30" s="155">
        <v>222176</v>
      </c>
      <c r="D30" s="155"/>
      <c r="E30" s="59">
        <v>847544</v>
      </c>
      <c r="F30" s="60">
        <v>847544</v>
      </c>
      <c r="G30" s="60">
        <v>92354</v>
      </c>
      <c r="H30" s="60">
        <v>222175</v>
      </c>
      <c r="I30" s="60">
        <v>231087</v>
      </c>
      <c r="J30" s="60">
        <v>231087</v>
      </c>
      <c r="K30" s="60">
        <v>222176</v>
      </c>
      <c r="L30" s="60">
        <v>90013</v>
      </c>
      <c r="M30" s="60">
        <v>222176</v>
      </c>
      <c r="N30" s="60">
        <v>222176</v>
      </c>
      <c r="O30" s="60"/>
      <c r="P30" s="60"/>
      <c r="Q30" s="60"/>
      <c r="R30" s="60"/>
      <c r="S30" s="60"/>
      <c r="T30" s="60"/>
      <c r="U30" s="60"/>
      <c r="V30" s="60"/>
      <c r="W30" s="60">
        <v>222176</v>
      </c>
      <c r="X30" s="60">
        <v>423772</v>
      </c>
      <c r="Y30" s="60">
        <v>-201596</v>
      </c>
      <c r="Z30" s="140">
        <v>-47.57</v>
      </c>
      <c r="AA30" s="62">
        <v>847544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20404566</v>
      </c>
      <c r="D32" s="155"/>
      <c r="E32" s="59">
        <v>15015191</v>
      </c>
      <c r="F32" s="60">
        <v>15015191</v>
      </c>
      <c r="G32" s="60">
        <v>29758736</v>
      </c>
      <c r="H32" s="60">
        <v>22021593</v>
      </c>
      <c r="I32" s="60">
        <v>22022259</v>
      </c>
      <c r="J32" s="60">
        <v>22022259</v>
      </c>
      <c r="K32" s="60">
        <v>21328661</v>
      </c>
      <c r="L32" s="60">
        <v>18145963</v>
      </c>
      <c r="M32" s="60">
        <v>26318414</v>
      </c>
      <c r="N32" s="60">
        <v>26318414</v>
      </c>
      <c r="O32" s="60"/>
      <c r="P32" s="60"/>
      <c r="Q32" s="60"/>
      <c r="R32" s="60"/>
      <c r="S32" s="60"/>
      <c r="T32" s="60"/>
      <c r="U32" s="60"/>
      <c r="V32" s="60"/>
      <c r="W32" s="60">
        <v>26318414</v>
      </c>
      <c r="X32" s="60">
        <v>7507596</v>
      </c>
      <c r="Y32" s="60">
        <v>18810818</v>
      </c>
      <c r="Z32" s="140">
        <v>250.56</v>
      </c>
      <c r="AA32" s="62">
        <v>15015191</v>
      </c>
    </row>
    <row r="33" spans="1:27" ht="13.5">
      <c r="A33" s="249" t="s">
        <v>165</v>
      </c>
      <c r="B33" s="182"/>
      <c r="C33" s="155">
        <v>2003733</v>
      </c>
      <c r="D33" s="155"/>
      <c r="E33" s="59"/>
      <c r="F33" s="60"/>
      <c r="G33" s="60">
        <v>1818756</v>
      </c>
      <c r="H33" s="60">
        <v>1902328</v>
      </c>
      <c r="I33" s="60">
        <v>1902328</v>
      </c>
      <c r="J33" s="60">
        <v>1902328</v>
      </c>
      <c r="K33" s="60">
        <v>1714415</v>
      </c>
      <c r="L33" s="60">
        <v>806248</v>
      </c>
      <c r="M33" s="60">
        <v>1659950</v>
      </c>
      <c r="N33" s="60">
        <v>1659950</v>
      </c>
      <c r="O33" s="60"/>
      <c r="P33" s="60"/>
      <c r="Q33" s="60"/>
      <c r="R33" s="60"/>
      <c r="S33" s="60"/>
      <c r="T33" s="60"/>
      <c r="U33" s="60"/>
      <c r="V33" s="60"/>
      <c r="W33" s="60">
        <v>1659950</v>
      </c>
      <c r="X33" s="60"/>
      <c r="Y33" s="60">
        <v>1659950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23541638</v>
      </c>
      <c r="D34" s="168">
        <f>SUM(D29:D33)</f>
        <v>0</v>
      </c>
      <c r="E34" s="72">
        <f t="shared" si="3"/>
        <v>15862735</v>
      </c>
      <c r="F34" s="73">
        <f t="shared" si="3"/>
        <v>15862735</v>
      </c>
      <c r="G34" s="73">
        <f t="shared" si="3"/>
        <v>31669846</v>
      </c>
      <c r="H34" s="73">
        <f t="shared" si="3"/>
        <v>24146096</v>
      </c>
      <c r="I34" s="73">
        <f t="shared" si="3"/>
        <v>24155674</v>
      </c>
      <c r="J34" s="73">
        <f t="shared" si="3"/>
        <v>24155674</v>
      </c>
      <c r="K34" s="73">
        <f t="shared" si="3"/>
        <v>21426004</v>
      </c>
      <c r="L34" s="73">
        <f t="shared" si="3"/>
        <v>20987274</v>
      </c>
      <c r="M34" s="73">
        <f t="shared" si="3"/>
        <v>31874735</v>
      </c>
      <c r="N34" s="73">
        <f t="shared" si="3"/>
        <v>31874735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31874735</v>
      </c>
      <c r="X34" s="73">
        <f t="shared" si="3"/>
        <v>7931368</v>
      </c>
      <c r="Y34" s="73">
        <f t="shared" si="3"/>
        <v>23943367</v>
      </c>
      <c r="Z34" s="170">
        <f>+IF(X34&lt;&gt;0,+(Y34/X34)*100,0)</f>
        <v>301.88193259977345</v>
      </c>
      <c r="AA34" s="74">
        <f>SUM(AA29:AA33)</f>
        <v>15862735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364386</v>
      </c>
      <c r="D37" s="155"/>
      <c r="E37" s="59">
        <v>630409</v>
      </c>
      <c r="F37" s="60">
        <v>630409</v>
      </c>
      <c r="G37" s="60">
        <v>589167</v>
      </c>
      <c r="H37" s="60">
        <v>364386</v>
      </c>
      <c r="I37" s="60">
        <v>364386</v>
      </c>
      <c r="J37" s="60">
        <v>364386</v>
      </c>
      <c r="K37" s="60">
        <v>364386</v>
      </c>
      <c r="L37" s="60">
        <v>385972</v>
      </c>
      <c r="M37" s="60">
        <v>364386</v>
      </c>
      <c r="N37" s="60">
        <v>364386</v>
      </c>
      <c r="O37" s="60"/>
      <c r="P37" s="60"/>
      <c r="Q37" s="60"/>
      <c r="R37" s="60"/>
      <c r="S37" s="60"/>
      <c r="T37" s="60"/>
      <c r="U37" s="60"/>
      <c r="V37" s="60"/>
      <c r="W37" s="60">
        <v>364386</v>
      </c>
      <c r="X37" s="60">
        <v>315205</v>
      </c>
      <c r="Y37" s="60">
        <v>49181</v>
      </c>
      <c r="Z37" s="140">
        <v>15.6</v>
      </c>
      <c r="AA37" s="62">
        <v>630409</v>
      </c>
    </row>
    <row r="38" spans="1:27" ht="13.5">
      <c r="A38" s="249" t="s">
        <v>165</v>
      </c>
      <c r="B38" s="182"/>
      <c r="C38" s="155">
        <v>1022400</v>
      </c>
      <c r="D38" s="155"/>
      <c r="E38" s="59">
        <v>9996558</v>
      </c>
      <c r="F38" s="60">
        <v>9996558</v>
      </c>
      <c r="G38" s="60">
        <v>8385000</v>
      </c>
      <c r="H38" s="60">
        <v>1022400</v>
      </c>
      <c r="I38" s="60">
        <v>1022400</v>
      </c>
      <c r="J38" s="60">
        <v>1022400</v>
      </c>
      <c r="K38" s="60">
        <v>1022400</v>
      </c>
      <c r="L38" s="60">
        <v>1022400</v>
      </c>
      <c r="M38" s="60">
        <v>1022400</v>
      </c>
      <c r="N38" s="60">
        <v>1022400</v>
      </c>
      <c r="O38" s="60"/>
      <c r="P38" s="60"/>
      <c r="Q38" s="60"/>
      <c r="R38" s="60"/>
      <c r="S38" s="60"/>
      <c r="T38" s="60"/>
      <c r="U38" s="60"/>
      <c r="V38" s="60"/>
      <c r="W38" s="60">
        <v>1022400</v>
      </c>
      <c r="X38" s="60">
        <v>4998279</v>
      </c>
      <c r="Y38" s="60">
        <v>-3975879</v>
      </c>
      <c r="Z38" s="140">
        <v>-79.54</v>
      </c>
      <c r="AA38" s="62">
        <v>9996558</v>
      </c>
    </row>
    <row r="39" spans="1:27" ht="13.5">
      <c r="A39" s="250" t="s">
        <v>59</v>
      </c>
      <c r="B39" s="253"/>
      <c r="C39" s="168">
        <f aca="true" t="shared" si="4" ref="C39:Y39">SUM(C37:C38)</f>
        <v>1386786</v>
      </c>
      <c r="D39" s="168">
        <f>SUM(D37:D38)</f>
        <v>0</v>
      </c>
      <c r="E39" s="76">
        <f t="shared" si="4"/>
        <v>10626967</v>
      </c>
      <c r="F39" s="77">
        <f t="shared" si="4"/>
        <v>10626967</v>
      </c>
      <c r="G39" s="77">
        <f t="shared" si="4"/>
        <v>8974167</v>
      </c>
      <c r="H39" s="77">
        <f t="shared" si="4"/>
        <v>1386786</v>
      </c>
      <c r="I39" s="77">
        <f t="shared" si="4"/>
        <v>1386786</v>
      </c>
      <c r="J39" s="77">
        <f t="shared" si="4"/>
        <v>1386786</v>
      </c>
      <c r="K39" s="77">
        <f t="shared" si="4"/>
        <v>1386786</v>
      </c>
      <c r="L39" s="77">
        <f t="shared" si="4"/>
        <v>1408372</v>
      </c>
      <c r="M39" s="77">
        <f t="shared" si="4"/>
        <v>1386786</v>
      </c>
      <c r="N39" s="77">
        <f t="shared" si="4"/>
        <v>1386786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1386786</v>
      </c>
      <c r="X39" s="77">
        <f t="shared" si="4"/>
        <v>5313484</v>
      </c>
      <c r="Y39" s="77">
        <f t="shared" si="4"/>
        <v>-3926698</v>
      </c>
      <c r="Z39" s="212">
        <f>+IF(X39&lt;&gt;0,+(Y39/X39)*100,0)</f>
        <v>-73.9006271591295</v>
      </c>
      <c r="AA39" s="79">
        <f>SUM(AA37:AA38)</f>
        <v>10626967</v>
      </c>
    </row>
    <row r="40" spans="1:27" ht="13.5">
      <c r="A40" s="250" t="s">
        <v>167</v>
      </c>
      <c r="B40" s="251"/>
      <c r="C40" s="168">
        <f aca="true" t="shared" si="5" ref="C40:Y40">+C34+C39</f>
        <v>24928424</v>
      </c>
      <c r="D40" s="168">
        <f>+D34+D39</f>
        <v>0</v>
      </c>
      <c r="E40" s="72">
        <f t="shared" si="5"/>
        <v>26489702</v>
      </c>
      <c r="F40" s="73">
        <f t="shared" si="5"/>
        <v>26489702</v>
      </c>
      <c r="G40" s="73">
        <f t="shared" si="5"/>
        <v>40644013</v>
      </c>
      <c r="H40" s="73">
        <f t="shared" si="5"/>
        <v>25532882</v>
      </c>
      <c r="I40" s="73">
        <f t="shared" si="5"/>
        <v>25542460</v>
      </c>
      <c r="J40" s="73">
        <f t="shared" si="5"/>
        <v>25542460</v>
      </c>
      <c r="K40" s="73">
        <f t="shared" si="5"/>
        <v>22812790</v>
      </c>
      <c r="L40" s="73">
        <f t="shared" si="5"/>
        <v>22395646</v>
      </c>
      <c r="M40" s="73">
        <f t="shared" si="5"/>
        <v>33261521</v>
      </c>
      <c r="N40" s="73">
        <f t="shared" si="5"/>
        <v>33261521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33261521</v>
      </c>
      <c r="X40" s="73">
        <f t="shared" si="5"/>
        <v>13244852</v>
      </c>
      <c r="Y40" s="73">
        <f t="shared" si="5"/>
        <v>20016669</v>
      </c>
      <c r="Z40" s="170">
        <f>+IF(X40&lt;&gt;0,+(Y40/X40)*100,0)</f>
        <v>151.12791747314353</v>
      </c>
      <c r="AA40" s="74">
        <f>+AA34+AA39</f>
        <v>26489702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91934235</v>
      </c>
      <c r="D42" s="257">
        <f>+D25-D40</f>
        <v>0</v>
      </c>
      <c r="E42" s="258">
        <f t="shared" si="6"/>
        <v>44348590</v>
      </c>
      <c r="F42" s="259">
        <f t="shared" si="6"/>
        <v>44348590</v>
      </c>
      <c r="G42" s="259">
        <f t="shared" si="6"/>
        <v>80512033</v>
      </c>
      <c r="H42" s="259">
        <f t="shared" si="6"/>
        <v>101005349</v>
      </c>
      <c r="I42" s="259">
        <f t="shared" si="6"/>
        <v>101007483</v>
      </c>
      <c r="J42" s="259">
        <f t="shared" si="6"/>
        <v>101007483</v>
      </c>
      <c r="K42" s="259">
        <f t="shared" si="6"/>
        <v>96642648</v>
      </c>
      <c r="L42" s="259">
        <f t="shared" si="6"/>
        <v>95721321</v>
      </c>
      <c r="M42" s="259">
        <f t="shared" si="6"/>
        <v>87516981</v>
      </c>
      <c r="N42" s="259">
        <f t="shared" si="6"/>
        <v>87516981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87516981</v>
      </c>
      <c r="X42" s="259">
        <f t="shared" si="6"/>
        <v>22174294</v>
      </c>
      <c r="Y42" s="259">
        <f t="shared" si="6"/>
        <v>65342687</v>
      </c>
      <c r="Z42" s="260">
        <f>+IF(X42&lt;&gt;0,+(Y42/X42)*100,0)</f>
        <v>294.6776434009579</v>
      </c>
      <c r="AA42" s="261">
        <f>+AA25-AA40</f>
        <v>44348590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91934235</v>
      </c>
      <c r="D45" s="155"/>
      <c r="E45" s="59">
        <v>44348590</v>
      </c>
      <c r="F45" s="60">
        <v>44348590</v>
      </c>
      <c r="G45" s="60">
        <v>80512033</v>
      </c>
      <c r="H45" s="60">
        <v>101005349</v>
      </c>
      <c r="I45" s="60">
        <v>101007483</v>
      </c>
      <c r="J45" s="60">
        <v>101007483</v>
      </c>
      <c r="K45" s="60">
        <v>96642648</v>
      </c>
      <c r="L45" s="60">
        <v>95721321</v>
      </c>
      <c r="M45" s="60">
        <v>87516981</v>
      </c>
      <c r="N45" s="60">
        <v>87516981</v>
      </c>
      <c r="O45" s="60"/>
      <c r="P45" s="60"/>
      <c r="Q45" s="60"/>
      <c r="R45" s="60"/>
      <c r="S45" s="60"/>
      <c r="T45" s="60"/>
      <c r="U45" s="60"/>
      <c r="V45" s="60"/>
      <c r="W45" s="60">
        <v>87516981</v>
      </c>
      <c r="X45" s="60">
        <v>22174295</v>
      </c>
      <c r="Y45" s="60">
        <v>65342686</v>
      </c>
      <c r="Z45" s="139">
        <v>294.68</v>
      </c>
      <c r="AA45" s="62">
        <v>44348590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91934235</v>
      </c>
      <c r="D48" s="217">
        <f>SUM(D45:D47)</f>
        <v>0</v>
      </c>
      <c r="E48" s="264">
        <f t="shared" si="7"/>
        <v>44348590</v>
      </c>
      <c r="F48" s="219">
        <f t="shared" si="7"/>
        <v>44348590</v>
      </c>
      <c r="G48" s="219">
        <f t="shared" si="7"/>
        <v>80512033</v>
      </c>
      <c r="H48" s="219">
        <f t="shared" si="7"/>
        <v>101005349</v>
      </c>
      <c r="I48" s="219">
        <f t="shared" si="7"/>
        <v>101007483</v>
      </c>
      <c r="J48" s="219">
        <f t="shared" si="7"/>
        <v>101007483</v>
      </c>
      <c r="K48" s="219">
        <f t="shared" si="7"/>
        <v>96642648</v>
      </c>
      <c r="L48" s="219">
        <f t="shared" si="7"/>
        <v>95721321</v>
      </c>
      <c r="M48" s="219">
        <f t="shared" si="7"/>
        <v>87516981</v>
      </c>
      <c r="N48" s="219">
        <f t="shared" si="7"/>
        <v>87516981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87516981</v>
      </c>
      <c r="X48" s="219">
        <f t="shared" si="7"/>
        <v>22174295</v>
      </c>
      <c r="Y48" s="219">
        <f t="shared" si="7"/>
        <v>65342686</v>
      </c>
      <c r="Z48" s="265">
        <f>+IF(X48&lt;&gt;0,+(Y48/X48)*100,0)</f>
        <v>294.6776256020766</v>
      </c>
      <c r="AA48" s="232">
        <f>SUM(AA45:AA47)</f>
        <v>44348590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12859682</v>
      </c>
      <c r="D6" s="155"/>
      <c r="E6" s="59">
        <v>16861696</v>
      </c>
      <c r="F6" s="60">
        <v>16861696</v>
      </c>
      <c r="G6" s="60">
        <v>1840551</v>
      </c>
      <c r="H6" s="60">
        <v>1003096</v>
      </c>
      <c r="I6" s="60">
        <v>20808</v>
      </c>
      <c r="J6" s="60">
        <v>2864455</v>
      </c>
      <c r="K6" s="60">
        <v>140965</v>
      </c>
      <c r="L6" s="60">
        <v>280183</v>
      </c>
      <c r="M6" s="60">
        <v>310781</v>
      </c>
      <c r="N6" s="60">
        <v>731929</v>
      </c>
      <c r="O6" s="60"/>
      <c r="P6" s="60"/>
      <c r="Q6" s="60"/>
      <c r="R6" s="60"/>
      <c r="S6" s="60"/>
      <c r="T6" s="60"/>
      <c r="U6" s="60"/>
      <c r="V6" s="60"/>
      <c r="W6" s="60">
        <v>3596384</v>
      </c>
      <c r="X6" s="60">
        <v>8431848</v>
      </c>
      <c r="Y6" s="60">
        <v>-4835464</v>
      </c>
      <c r="Z6" s="140">
        <v>-57.35</v>
      </c>
      <c r="AA6" s="62">
        <v>16861696</v>
      </c>
    </row>
    <row r="7" spans="1:27" ht="13.5">
      <c r="A7" s="249" t="s">
        <v>178</v>
      </c>
      <c r="B7" s="182"/>
      <c r="C7" s="155">
        <v>28377084</v>
      </c>
      <c r="D7" s="155"/>
      <c r="E7" s="59">
        <v>33963947</v>
      </c>
      <c r="F7" s="60">
        <v>33963947</v>
      </c>
      <c r="G7" s="60">
        <v>8675000</v>
      </c>
      <c r="H7" s="60">
        <v>1290000</v>
      </c>
      <c r="I7" s="60"/>
      <c r="J7" s="60">
        <v>9965000</v>
      </c>
      <c r="K7" s="60"/>
      <c r="L7" s="60">
        <v>5920000</v>
      </c>
      <c r="M7" s="60"/>
      <c r="N7" s="60">
        <v>5920000</v>
      </c>
      <c r="O7" s="60"/>
      <c r="P7" s="60"/>
      <c r="Q7" s="60"/>
      <c r="R7" s="60"/>
      <c r="S7" s="60"/>
      <c r="T7" s="60"/>
      <c r="U7" s="60"/>
      <c r="V7" s="60"/>
      <c r="W7" s="60">
        <v>15885000</v>
      </c>
      <c r="X7" s="60">
        <v>28532596</v>
      </c>
      <c r="Y7" s="60">
        <v>-12647596</v>
      </c>
      <c r="Z7" s="140">
        <v>-44.33</v>
      </c>
      <c r="AA7" s="62">
        <v>33963947</v>
      </c>
    </row>
    <row r="8" spans="1:27" ht="13.5">
      <c r="A8" s="249" t="s">
        <v>179</v>
      </c>
      <c r="B8" s="182"/>
      <c r="C8" s="155"/>
      <c r="D8" s="155"/>
      <c r="E8" s="59">
        <v>8752500</v>
      </c>
      <c r="F8" s="60">
        <v>8752500</v>
      </c>
      <c r="G8" s="60">
        <v>3210000</v>
      </c>
      <c r="H8" s="60"/>
      <c r="I8" s="60"/>
      <c r="J8" s="60">
        <v>3210000</v>
      </c>
      <c r="K8" s="60"/>
      <c r="L8" s="60">
        <v>4290000</v>
      </c>
      <c r="M8" s="60"/>
      <c r="N8" s="60">
        <v>4290000</v>
      </c>
      <c r="O8" s="60"/>
      <c r="P8" s="60"/>
      <c r="Q8" s="60"/>
      <c r="R8" s="60"/>
      <c r="S8" s="60"/>
      <c r="T8" s="60"/>
      <c r="U8" s="60"/>
      <c r="V8" s="60"/>
      <c r="W8" s="60">
        <v>7500000</v>
      </c>
      <c r="X8" s="60">
        <v>7877250</v>
      </c>
      <c r="Y8" s="60">
        <v>-377250</v>
      </c>
      <c r="Z8" s="140">
        <v>-4.79</v>
      </c>
      <c r="AA8" s="62">
        <v>8752500</v>
      </c>
    </row>
    <row r="9" spans="1:27" ht="13.5">
      <c r="A9" s="249" t="s">
        <v>180</v>
      </c>
      <c r="B9" s="182"/>
      <c r="C9" s="155">
        <v>725404</v>
      </c>
      <c r="D9" s="155"/>
      <c r="E9" s="59">
        <v>250740</v>
      </c>
      <c r="F9" s="60">
        <v>250740</v>
      </c>
      <c r="G9" s="60"/>
      <c r="H9" s="60"/>
      <c r="I9" s="60"/>
      <c r="J9" s="60"/>
      <c r="K9" s="60"/>
      <c r="L9" s="60">
        <v>668</v>
      </c>
      <c r="M9" s="60"/>
      <c r="N9" s="60">
        <v>668</v>
      </c>
      <c r="O9" s="60"/>
      <c r="P9" s="60"/>
      <c r="Q9" s="60"/>
      <c r="R9" s="60"/>
      <c r="S9" s="60"/>
      <c r="T9" s="60"/>
      <c r="U9" s="60"/>
      <c r="V9" s="60"/>
      <c r="W9" s="60">
        <v>668</v>
      </c>
      <c r="X9" s="60">
        <v>125370</v>
      </c>
      <c r="Y9" s="60">
        <v>-124702</v>
      </c>
      <c r="Z9" s="140">
        <v>-99.47</v>
      </c>
      <c r="AA9" s="62">
        <v>250740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-32266269</v>
      </c>
      <c r="D12" s="155"/>
      <c r="E12" s="59">
        <v>-41980344</v>
      </c>
      <c r="F12" s="60">
        <v>-41980344</v>
      </c>
      <c r="G12" s="60">
        <v>-3978117</v>
      </c>
      <c r="H12" s="60">
        <v>-1116313</v>
      </c>
      <c r="I12" s="60">
        <v>-951273</v>
      </c>
      <c r="J12" s="60">
        <v>-6045703</v>
      </c>
      <c r="K12" s="60">
        <v>-4183257</v>
      </c>
      <c r="L12" s="60">
        <v>-4326064</v>
      </c>
      <c r="M12" s="60">
        <v>-2748472</v>
      </c>
      <c r="N12" s="60">
        <v>-11257793</v>
      </c>
      <c r="O12" s="60"/>
      <c r="P12" s="60"/>
      <c r="Q12" s="60"/>
      <c r="R12" s="60"/>
      <c r="S12" s="60"/>
      <c r="T12" s="60"/>
      <c r="U12" s="60"/>
      <c r="V12" s="60"/>
      <c r="W12" s="60">
        <v>-17303496</v>
      </c>
      <c r="X12" s="60">
        <v>-20990172</v>
      </c>
      <c r="Y12" s="60">
        <v>3686676</v>
      </c>
      <c r="Z12" s="140">
        <v>-17.56</v>
      </c>
      <c r="AA12" s="62">
        <v>-41980344</v>
      </c>
    </row>
    <row r="13" spans="1:27" ht="13.5">
      <c r="A13" s="249" t="s">
        <v>40</v>
      </c>
      <c r="B13" s="182"/>
      <c r="C13" s="155"/>
      <c r="D13" s="155"/>
      <c r="E13" s="59">
        <v>-343380</v>
      </c>
      <c r="F13" s="60">
        <v>-343380</v>
      </c>
      <c r="G13" s="60"/>
      <c r="H13" s="60"/>
      <c r="I13" s="60"/>
      <c r="J13" s="60"/>
      <c r="K13" s="60"/>
      <c r="L13" s="60">
        <v>-5066</v>
      </c>
      <c r="M13" s="60"/>
      <c r="N13" s="60">
        <v>-5066</v>
      </c>
      <c r="O13" s="60"/>
      <c r="P13" s="60"/>
      <c r="Q13" s="60"/>
      <c r="R13" s="60"/>
      <c r="S13" s="60"/>
      <c r="T13" s="60"/>
      <c r="U13" s="60"/>
      <c r="V13" s="60"/>
      <c r="W13" s="60">
        <v>-5066</v>
      </c>
      <c r="X13" s="60">
        <v>-171690</v>
      </c>
      <c r="Y13" s="60">
        <v>166624</v>
      </c>
      <c r="Z13" s="140">
        <v>-97.05</v>
      </c>
      <c r="AA13" s="62">
        <v>-343380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-702119</v>
      </c>
      <c r="H14" s="60"/>
      <c r="I14" s="60"/>
      <c r="J14" s="60">
        <v>-702119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-702119</v>
      </c>
      <c r="X14" s="60"/>
      <c r="Y14" s="60">
        <v>-702119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9695901</v>
      </c>
      <c r="D15" s="168">
        <f>SUM(D6:D14)</f>
        <v>0</v>
      </c>
      <c r="E15" s="72">
        <f t="shared" si="0"/>
        <v>17505159</v>
      </c>
      <c r="F15" s="73">
        <f t="shared" si="0"/>
        <v>17505159</v>
      </c>
      <c r="G15" s="73">
        <f t="shared" si="0"/>
        <v>9045315</v>
      </c>
      <c r="H15" s="73">
        <f t="shared" si="0"/>
        <v>1176783</v>
      </c>
      <c r="I15" s="73">
        <f t="shared" si="0"/>
        <v>-930465</v>
      </c>
      <c r="J15" s="73">
        <f t="shared" si="0"/>
        <v>9291633</v>
      </c>
      <c r="K15" s="73">
        <f t="shared" si="0"/>
        <v>-4042292</v>
      </c>
      <c r="L15" s="73">
        <f t="shared" si="0"/>
        <v>6159721</v>
      </c>
      <c r="M15" s="73">
        <f t="shared" si="0"/>
        <v>-2437691</v>
      </c>
      <c r="N15" s="73">
        <f t="shared" si="0"/>
        <v>-320262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8971371</v>
      </c>
      <c r="X15" s="73">
        <f t="shared" si="0"/>
        <v>23805202</v>
      </c>
      <c r="Y15" s="73">
        <f t="shared" si="0"/>
        <v>-14833831</v>
      </c>
      <c r="Z15" s="170">
        <f>+IF(X15&lt;&gt;0,+(Y15/X15)*100,0)</f>
        <v>-62.31340107931032</v>
      </c>
      <c r="AA15" s="74">
        <f>SUM(AA6:AA14)</f>
        <v>17505159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-9925188</v>
      </c>
      <c r="D24" s="155"/>
      <c r="E24" s="59">
        <v>-8752500</v>
      </c>
      <c r="F24" s="60">
        <v>-8752500</v>
      </c>
      <c r="G24" s="60"/>
      <c r="H24" s="60">
        <v>-110000</v>
      </c>
      <c r="I24" s="60"/>
      <c r="J24" s="60">
        <v>-110000</v>
      </c>
      <c r="K24" s="60">
        <v>-2767623</v>
      </c>
      <c r="L24" s="60"/>
      <c r="M24" s="60"/>
      <c r="N24" s="60">
        <v>-2767623</v>
      </c>
      <c r="O24" s="60"/>
      <c r="P24" s="60"/>
      <c r="Q24" s="60"/>
      <c r="R24" s="60"/>
      <c r="S24" s="60"/>
      <c r="T24" s="60"/>
      <c r="U24" s="60"/>
      <c r="V24" s="60"/>
      <c r="W24" s="60">
        <v>-2877623</v>
      </c>
      <c r="X24" s="60">
        <v>-4376250</v>
      </c>
      <c r="Y24" s="60">
        <v>1498627</v>
      </c>
      <c r="Z24" s="140">
        <v>-34.24</v>
      </c>
      <c r="AA24" s="62">
        <v>-8752500</v>
      </c>
    </row>
    <row r="25" spans="1:27" ht="13.5">
      <c r="A25" s="250" t="s">
        <v>191</v>
      </c>
      <c r="B25" s="251"/>
      <c r="C25" s="168">
        <f aca="true" t="shared" si="1" ref="C25:Y25">SUM(C19:C24)</f>
        <v>-9925188</v>
      </c>
      <c r="D25" s="168">
        <f>SUM(D19:D24)</f>
        <v>0</v>
      </c>
      <c r="E25" s="72">
        <f t="shared" si="1"/>
        <v>-8752500</v>
      </c>
      <c r="F25" s="73">
        <f t="shared" si="1"/>
        <v>-8752500</v>
      </c>
      <c r="G25" s="73">
        <f t="shared" si="1"/>
        <v>0</v>
      </c>
      <c r="H25" s="73">
        <f t="shared" si="1"/>
        <v>-110000</v>
      </c>
      <c r="I25" s="73">
        <f t="shared" si="1"/>
        <v>0</v>
      </c>
      <c r="J25" s="73">
        <f t="shared" si="1"/>
        <v>-110000</v>
      </c>
      <c r="K25" s="73">
        <f t="shared" si="1"/>
        <v>-2767623</v>
      </c>
      <c r="L25" s="73">
        <f t="shared" si="1"/>
        <v>0</v>
      </c>
      <c r="M25" s="73">
        <f t="shared" si="1"/>
        <v>0</v>
      </c>
      <c r="N25" s="73">
        <f t="shared" si="1"/>
        <v>-2767623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-2877623</v>
      </c>
      <c r="X25" s="73">
        <f t="shared" si="1"/>
        <v>-4376250</v>
      </c>
      <c r="Y25" s="73">
        <f t="shared" si="1"/>
        <v>1498627</v>
      </c>
      <c r="Z25" s="170">
        <f>+IF(X25&lt;&gt;0,+(Y25/X25)*100,0)</f>
        <v>-34.244547272207946</v>
      </c>
      <c r="AA25" s="74">
        <f>SUM(AA19:AA24)</f>
        <v>-8752500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-110577</v>
      </c>
      <c r="D33" s="155"/>
      <c r="E33" s="59"/>
      <c r="F33" s="60"/>
      <c r="G33" s="60"/>
      <c r="H33" s="60"/>
      <c r="I33" s="60"/>
      <c r="J33" s="60"/>
      <c r="K33" s="60">
        <v>-15337</v>
      </c>
      <c r="L33" s="60"/>
      <c r="M33" s="60"/>
      <c r="N33" s="60">
        <v>-15337</v>
      </c>
      <c r="O33" s="60"/>
      <c r="P33" s="60"/>
      <c r="Q33" s="60"/>
      <c r="R33" s="60"/>
      <c r="S33" s="60"/>
      <c r="T33" s="60"/>
      <c r="U33" s="60"/>
      <c r="V33" s="60"/>
      <c r="W33" s="60">
        <v>-15337</v>
      </c>
      <c r="X33" s="60"/>
      <c r="Y33" s="60">
        <v>-15337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-110577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-15337</v>
      </c>
      <c r="L34" s="73">
        <f t="shared" si="2"/>
        <v>0</v>
      </c>
      <c r="M34" s="73">
        <f t="shared" si="2"/>
        <v>0</v>
      </c>
      <c r="N34" s="73">
        <f t="shared" si="2"/>
        <v>-15337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-15337</v>
      </c>
      <c r="X34" s="73">
        <f t="shared" si="2"/>
        <v>0</v>
      </c>
      <c r="Y34" s="73">
        <f t="shared" si="2"/>
        <v>-15337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-339864</v>
      </c>
      <c r="D36" s="153">
        <f>+D15+D25+D34</f>
        <v>0</v>
      </c>
      <c r="E36" s="99">
        <f t="shared" si="3"/>
        <v>8752659</v>
      </c>
      <c r="F36" s="100">
        <f t="shared" si="3"/>
        <v>8752659</v>
      </c>
      <c r="G36" s="100">
        <f t="shared" si="3"/>
        <v>9045315</v>
      </c>
      <c r="H36" s="100">
        <f t="shared" si="3"/>
        <v>1066783</v>
      </c>
      <c r="I36" s="100">
        <f t="shared" si="3"/>
        <v>-930465</v>
      </c>
      <c r="J36" s="100">
        <f t="shared" si="3"/>
        <v>9181633</v>
      </c>
      <c r="K36" s="100">
        <f t="shared" si="3"/>
        <v>-6825252</v>
      </c>
      <c r="L36" s="100">
        <f t="shared" si="3"/>
        <v>6159721</v>
      </c>
      <c r="M36" s="100">
        <f t="shared" si="3"/>
        <v>-2437691</v>
      </c>
      <c r="N36" s="100">
        <f t="shared" si="3"/>
        <v>-3103222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6078411</v>
      </c>
      <c r="X36" s="100">
        <f t="shared" si="3"/>
        <v>19428952</v>
      </c>
      <c r="Y36" s="100">
        <f t="shared" si="3"/>
        <v>-13350541</v>
      </c>
      <c r="Z36" s="137">
        <f>+IF(X36&lt;&gt;0,+(Y36/X36)*100,0)</f>
        <v>-68.71467385374157</v>
      </c>
      <c r="AA36" s="102">
        <f>+AA15+AA25+AA34</f>
        <v>8752659</v>
      </c>
    </row>
    <row r="37" spans="1:27" ht="13.5">
      <c r="A37" s="249" t="s">
        <v>199</v>
      </c>
      <c r="B37" s="182"/>
      <c r="C37" s="153">
        <v>1251027</v>
      </c>
      <c r="D37" s="153"/>
      <c r="E37" s="99">
        <v>51532000</v>
      </c>
      <c r="F37" s="100">
        <v>51532000</v>
      </c>
      <c r="G37" s="100">
        <v>-281370</v>
      </c>
      <c r="H37" s="100">
        <v>8763945</v>
      </c>
      <c r="I37" s="100">
        <v>9830728</v>
      </c>
      <c r="J37" s="100">
        <v>-281370</v>
      </c>
      <c r="K37" s="100">
        <v>8900263</v>
      </c>
      <c r="L37" s="100">
        <v>2075011</v>
      </c>
      <c r="M37" s="100">
        <v>8234732</v>
      </c>
      <c r="N37" s="100">
        <v>8900263</v>
      </c>
      <c r="O37" s="100"/>
      <c r="P37" s="100"/>
      <c r="Q37" s="100"/>
      <c r="R37" s="100"/>
      <c r="S37" s="100"/>
      <c r="T37" s="100"/>
      <c r="U37" s="100"/>
      <c r="V37" s="100"/>
      <c r="W37" s="100">
        <v>-281370</v>
      </c>
      <c r="X37" s="100">
        <v>51532000</v>
      </c>
      <c r="Y37" s="100">
        <v>-51813370</v>
      </c>
      <c r="Z37" s="137">
        <v>-100.55</v>
      </c>
      <c r="AA37" s="102">
        <v>51532000</v>
      </c>
    </row>
    <row r="38" spans="1:27" ht="13.5">
      <c r="A38" s="269" t="s">
        <v>200</v>
      </c>
      <c r="B38" s="256"/>
      <c r="C38" s="257">
        <v>911163</v>
      </c>
      <c r="D38" s="257"/>
      <c r="E38" s="258">
        <v>60284659</v>
      </c>
      <c r="F38" s="259">
        <v>60284659</v>
      </c>
      <c r="G38" s="259">
        <v>8763945</v>
      </c>
      <c r="H38" s="259">
        <v>9830728</v>
      </c>
      <c r="I38" s="259">
        <v>8900263</v>
      </c>
      <c r="J38" s="259">
        <v>8900263</v>
      </c>
      <c r="K38" s="259">
        <v>2075011</v>
      </c>
      <c r="L38" s="259">
        <v>8234732</v>
      </c>
      <c r="M38" s="259">
        <v>5797041</v>
      </c>
      <c r="N38" s="259">
        <v>5797041</v>
      </c>
      <c r="O38" s="259"/>
      <c r="P38" s="259"/>
      <c r="Q38" s="259"/>
      <c r="R38" s="259"/>
      <c r="S38" s="259"/>
      <c r="T38" s="259"/>
      <c r="U38" s="259"/>
      <c r="V38" s="259"/>
      <c r="W38" s="259">
        <v>5797041</v>
      </c>
      <c r="X38" s="259">
        <v>70960952</v>
      </c>
      <c r="Y38" s="259">
        <v>-65163911</v>
      </c>
      <c r="Z38" s="260">
        <v>-91.83</v>
      </c>
      <c r="AA38" s="261">
        <v>60284659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9925187</v>
      </c>
      <c r="D5" s="200">
        <f t="shared" si="0"/>
        <v>0</v>
      </c>
      <c r="E5" s="106">
        <f t="shared" si="0"/>
        <v>16588750</v>
      </c>
      <c r="F5" s="106">
        <f t="shared" si="0"/>
        <v>16588750</v>
      </c>
      <c r="G5" s="106">
        <f t="shared" si="0"/>
        <v>10737</v>
      </c>
      <c r="H5" s="106">
        <f t="shared" si="0"/>
        <v>37670</v>
      </c>
      <c r="I5" s="106">
        <f t="shared" si="0"/>
        <v>831039</v>
      </c>
      <c r="J5" s="106">
        <f t="shared" si="0"/>
        <v>879446</v>
      </c>
      <c r="K5" s="106">
        <f t="shared" si="0"/>
        <v>2392160</v>
      </c>
      <c r="L5" s="106">
        <f t="shared" si="0"/>
        <v>0</v>
      </c>
      <c r="M5" s="106">
        <f t="shared" si="0"/>
        <v>300000</v>
      </c>
      <c r="N5" s="106">
        <f t="shared" si="0"/>
        <v>2692160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3571606</v>
      </c>
      <c r="X5" s="106">
        <f t="shared" si="0"/>
        <v>8294375</v>
      </c>
      <c r="Y5" s="106">
        <f t="shared" si="0"/>
        <v>-4722769</v>
      </c>
      <c r="Z5" s="201">
        <f>+IF(X5&lt;&gt;0,+(Y5/X5)*100,0)</f>
        <v>-56.939419787506594</v>
      </c>
      <c r="AA5" s="199">
        <f>SUM(AA11:AA18)</f>
        <v>16588750</v>
      </c>
    </row>
    <row r="6" spans="1:27" ht="13.5">
      <c r="A6" s="291" t="s">
        <v>204</v>
      </c>
      <c r="B6" s="142"/>
      <c r="C6" s="62">
        <v>4084271</v>
      </c>
      <c r="D6" s="156"/>
      <c r="E6" s="60">
        <v>1000000</v>
      </c>
      <c r="F6" s="60">
        <v>1000000</v>
      </c>
      <c r="G6" s="60"/>
      <c r="H6" s="60"/>
      <c r="I6" s="60"/>
      <c r="J6" s="60"/>
      <c r="K6" s="60"/>
      <c r="L6" s="60"/>
      <c r="M6" s="60">
        <v>300000</v>
      </c>
      <c r="N6" s="60">
        <v>300000</v>
      </c>
      <c r="O6" s="60"/>
      <c r="P6" s="60"/>
      <c r="Q6" s="60"/>
      <c r="R6" s="60"/>
      <c r="S6" s="60"/>
      <c r="T6" s="60"/>
      <c r="U6" s="60"/>
      <c r="V6" s="60"/>
      <c r="W6" s="60">
        <v>300000</v>
      </c>
      <c r="X6" s="60">
        <v>500000</v>
      </c>
      <c r="Y6" s="60">
        <v>-200000</v>
      </c>
      <c r="Z6" s="140">
        <v>-40</v>
      </c>
      <c r="AA6" s="155">
        <v>1000000</v>
      </c>
    </row>
    <row r="7" spans="1:27" ht="13.5">
      <c r="A7" s="291" t="s">
        <v>205</v>
      </c>
      <c r="B7" s="142"/>
      <c r="C7" s="62">
        <v>792798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316794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814155</v>
      </c>
      <c r="D9" s="156"/>
      <c r="E9" s="60">
        <v>1802500</v>
      </c>
      <c r="F9" s="60">
        <v>1802500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901250</v>
      </c>
      <c r="Y9" s="60">
        <v>-901250</v>
      </c>
      <c r="Z9" s="140">
        <v>-100</v>
      </c>
      <c r="AA9" s="155">
        <v>1802500</v>
      </c>
    </row>
    <row r="10" spans="1:27" ht="13.5">
      <c r="A10" s="291" t="s">
        <v>208</v>
      </c>
      <c r="B10" s="142"/>
      <c r="C10" s="62">
        <v>267392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6275410</v>
      </c>
      <c r="D11" s="294">
        <f t="shared" si="1"/>
        <v>0</v>
      </c>
      <c r="E11" s="295">
        <f t="shared" si="1"/>
        <v>2802500</v>
      </c>
      <c r="F11" s="295">
        <f t="shared" si="1"/>
        <v>2802500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300000</v>
      </c>
      <c r="N11" s="295">
        <f t="shared" si="1"/>
        <v>300000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300000</v>
      </c>
      <c r="X11" s="295">
        <f t="shared" si="1"/>
        <v>1401250</v>
      </c>
      <c r="Y11" s="295">
        <f t="shared" si="1"/>
        <v>-1101250</v>
      </c>
      <c r="Z11" s="296">
        <f>+IF(X11&lt;&gt;0,+(Y11/X11)*100,0)</f>
        <v>-78.59054415700267</v>
      </c>
      <c r="AA11" s="297">
        <f>SUM(AA6:AA10)</f>
        <v>2802500</v>
      </c>
    </row>
    <row r="12" spans="1:27" ht="13.5">
      <c r="A12" s="298" t="s">
        <v>210</v>
      </c>
      <c r="B12" s="136"/>
      <c r="C12" s="62">
        <v>3143893</v>
      </c>
      <c r="D12" s="156"/>
      <c r="E12" s="60">
        <v>6950000</v>
      </c>
      <c r="F12" s="60">
        <v>6950000</v>
      </c>
      <c r="G12" s="60">
        <v>10737</v>
      </c>
      <c r="H12" s="60">
        <v>37670</v>
      </c>
      <c r="I12" s="60">
        <v>831039</v>
      </c>
      <c r="J12" s="60">
        <v>879446</v>
      </c>
      <c r="K12" s="60">
        <v>2392160</v>
      </c>
      <c r="L12" s="60"/>
      <c r="M12" s="60"/>
      <c r="N12" s="60">
        <v>2392160</v>
      </c>
      <c r="O12" s="60"/>
      <c r="P12" s="60"/>
      <c r="Q12" s="60"/>
      <c r="R12" s="60"/>
      <c r="S12" s="60"/>
      <c r="T12" s="60"/>
      <c r="U12" s="60"/>
      <c r="V12" s="60"/>
      <c r="W12" s="60">
        <v>3271606</v>
      </c>
      <c r="X12" s="60">
        <v>3475000</v>
      </c>
      <c r="Y12" s="60">
        <v>-203394</v>
      </c>
      <c r="Z12" s="140">
        <v>-5.85</v>
      </c>
      <c r="AA12" s="155">
        <v>6950000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505884</v>
      </c>
      <c r="D15" s="156"/>
      <c r="E15" s="60">
        <v>6836250</v>
      </c>
      <c r="F15" s="60">
        <v>6836250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3418125</v>
      </c>
      <c r="Y15" s="60">
        <v>-3418125</v>
      </c>
      <c r="Z15" s="140">
        <v>-100</v>
      </c>
      <c r="AA15" s="155">
        <v>6836250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4084271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300000</v>
      </c>
      <c r="N36" s="60">
        <f t="shared" si="4"/>
        <v>300000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300000</v>
      </c>
      <c r="X36" s="60">
        <f t="shared" si="4"/>
        <v>500000</v>
      </c>
      <c r="Y36" s="60">
        <f t="shared" si="4"/>
        <v>-200000</v>
      </c>
      <c r="Z36" s="140">
        <f aca="true" t="shared" si="5" ref="Z36:Z49">+IF(X36&lt;&gt;0,+(Y36/X36)*100,0)</f>
        <v>-40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792798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316794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814155</v>
      </c>
      <c r="D39" s="156">
        <f t="shared" si="4"/>
        <v>0</v>
      </c>
      <c r="E39" s="60">
        <f t="shared" si="4"/>
        <v>1802500</v>
      </c>
      <c r="F39" s="60">
        <f t="shared" si="4"/>
        <v>1802500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901250</v>
      </c>
      <c r="Y39" s="60">
        <f t="shared" si="4"/>
        <v>-901250</v>
      </c>
      <c r="Z39" s="140">
        <f t="shared" si="5"/>
        <v>-100</v>
      </c>
      <c r="AA39" s="155">
        <f>AA9+AA24</f>
        <v>1802500</v>
      </c>
    </row>
    <row r="40" spans="1:27" ht="13.5">
      <c r="A40" s="291" t="s">
        <v>208</v>
      </c>
      <c r="B40" s="142"/>
      <c r="C40" s="62">
        <f t="shared" si="4"/>
        <v>267392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6275410</v>
      </c>
      <c r="D41" s="294">
        <f t="shared" si="6"/>
        <v>0</v>
      </c>
      <c r="E41" s="295">
        <f t="shared" si="6"/>
        <v>2802500</v>
      </c>
      <c r="F41" s="295">
        <f t="shared" si="6"/>
        <v>2802500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300000</v>
      </c>
      <c r="N41" s="295">
        <f t="shared" si="6"/>
        <v>300000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300000</v>
      </c>
      <c r="X41" s="295">
        <f t="shared" si="6"/>
        <v>1401250</v>
      </c>
      <c r="Y41" s="295">
        <f t="shared" si="6"/>
        <v>-1101250</v>
      </c>
      <c r="Z41" s="296">
        <f t="shared" si="5"/>
        <v>-78.59054415700267</v>
      </c>
      <c r="AA41" s="297">
        <f>SUM(AA36:AA40)</f>
        <v>2802500</v>
      </c>
    </row>
    <row r="42" spans="1:27" ht="13.5">
      <c r="A42" s="298" t="s">
        <v>210</v>
      </c>
      <c r="B42" s="136"/>
      <c r="C42" s="95">
        <f aca="true" t="shared" si="7" ref="C42:Y48">C12+C27</f>
        <v>3143893</v>
      </c>
      <c r="D42" s="129">
        <f t="shared" si="7"/>
        <v>0</v>
      </c>
      <c r="E42" s="54">
        <f t="shared" si="7"/>
        <v>6950000</v>
      </c>
      <c r="F42" s="54">
        <f t="shared" si="7"/>
        <v>6950000</v>
      </c>
      <c r="G42" s="54">
        <f t="shared" si="7"/>
        <v>10737</v>
      </c>
      <c r="H42" s="54">
        <f t="shared" si="7"/>
        <v>37670</v>
      </c>
      <c r="I42" s="54">
        <f t="shared" si="7"/>
        <v>831039</v>
      </c>
      <c r="J42" s="54">
        <f t="shared" si="7"/>
        <v>879446</v>
      </c>
      <c r="K42" s="54">
        <f t="shared" si="7"/>
        <v>2392160</v>
      </c>
      <c r="L42" s="54">
        <f t="shared" si="7"/>
        <v>0</v>
      </c>
      <c r="M42" s="54">
        <f t="shared" si="7"/>
        <v>0</v>
      </c>
      <c r="N42" s="54">
        <f t="shared" si="7"/>
        <v>2392160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3271606</v>
      </c>
      <c r="X42" s="54">
        <f t="shared" si="7"/>
        <v>3475000</v>
      </c>
      <c r="Y42" s="54">
        <f t="shared" si="7"/>
        <v>-203394</v>
      </c>
      <c r="Z42" s="184">
        <f t="shared" si="5"/>
        <v>-5.853064748201439</v>
      </c>
      <c r="AA42" s="130">
        <f aca="true" t="shared" si="8" ref="AA42:AA48">AA12+AA27</f>
        <v>6950000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505884</v>
      </c>
      <c r="D45" s="129">
        <f t="shared" si="7"/>
        <v>0</v>
      </c>
      <c r="E45" s="54">
        <f t="shared" si="7"/>
        <v>6836250</v>
      </c>
      <c r="F45" s="54">
        <f t="shared" si="7"/>
        <v>6836250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3418125</v>
      </c>
      <c r="Y45" s="54">
        <f t="shared" si="7"/>
        <v>-3418125</v>
      </c>
      <c r="Z45" s="184">
        <f t="shared" si="5"/>
        <v>-100</v>
      </c>
      <c r="AA45" s="130">
        <f t="shared" si="8"/>
        <v>6836250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9925187</v>
      </c>
      <c r="D49" s="218">
        <f t="shared" si="9"/>
        <v>0</v>
      </c>
      <c r="E49" s="220">
        <f t="shared" si="9"/>
        <v>16588750</v>
      </c>
      <c r="F49" s="220">
        <f t="shared" si="9"/>
        <v>16588750</v>
      </c>
      <c r="G49" s="220">
        <f t="shared" si="9"/>
        <v>10737</v>
      </c>
      <c r="H49" s="220">
        <f t="shared" si="9"/>
        <v>37670</v>
      </c>
      <c r="I49" s="220">
        <f t="shared" si="9"/>
        <v>831039</v>
      </c>
      <c r="J49" s="220">
        <f t="shared" si="9"/>
        <v>879446</v>
      </c>
      <c r="K49" s="220">
        <f t="shared" si="9"/>
        <v>2392160</v>
      </c>
      <c r="L49" s="220">
        <f t="shared" si="9"/>
        <v>0</v>
      </c>
      <c r="M49" s="220">
        <f t="shared" si="9"/>
        <v>300000</v>
      </c>
      <c r="N49" s="220">
        <f t="shared" si="9"/>
        <v>2692160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3571606</v>
      </c>
      <c r="X49" s="220">
        <f t="shared" si="9"/>
        <v>8294375</v>
      </c>
      <c r="Y49" s="220">
        <f t="shared" si="9"/>
        <v>-4722769</v>
      </c>
      <c r="Z49" s="221">
        <f t="shared" si="5"/>
        <v>-56.939419787506594</v>
      </c>
      <c r="AA49" s="222">
        <f>SUM(AA41:AA48)</f>
        <v>16588750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1480404</v>
      </c>
      <c r="F51" s="54">
        <f t="shared" si="10"/>
        <v>1480404</v>
      </c>
      <c r="G51" s="54">
        <f t="shared" si="10"/>
        <v>30000</v>
      </c>
      <c r="H51" s="54">
        <f t="shared" si="10"/>
        <v>0</v>
      </c>
      <c r="I51" s="54">
        <f t="shared" si="10"/>
        <v>228817</v>
      </c>
      <c r="J51" s="54">
        <f t="shared" si="10"/>
        <v>258817</v>
      </c>
      <c r="K51" s="54">
        <f t="shared" si="10"/>
        <v>201632</v>
      </c>
      <c r="L51" s="54">
        <f t="shared" si="10"/>
        <v>48840</v>
      </c>
      <c r="M51" s="54">
        <f t="shared" si="10"/>
        <v>22864</v>
      </c>
      <c r="N51" s="54">
        <f t="shared" si="10"/>
        <v>273336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532153</v>
      </c>
      <c r="X51" s="54">
        <f t="shared" si="10"/>
        <v>740203</v>
      </c>
      <c r="Y51" s="54">
        <f t="shared" si="10"/>
        <v>-208050</v>
      </c>
      <c r="Z51" s="184">
        <f>+IF(X51&lt;&gt;0,+(Y51/X51)*100,0)</f>
        <v>-28.107154388728496</v>
      </c>
      <c r="AA51" s="130">
        <f>SUM(AA57:AA61)</f>
        <v>1480404</v>
      </c>
    </row>
    <row r="52" spans="1:27" ht="13.5">
      <c r="A52" s="310" t="s">
        <v>204</v>
      </c>
      <c r="B52" s="142"/>
      <c r="C52" s="62"/>
      <c r="D52" s="156"/>
      <c r="E52" s="60">
        <v>40000</v>
      </c>
      <c r="F52" s="60">
        <v>40000</v>
      </c>
      <c r="G52" s="60"/>
      <c r="H52" s="60"/>
      <c r="I52" s="60"/>
      <c r="J52" s="60"/>
      <c r="K52" s="60">
        <v>7877</v>
      </c>
      <c r="L52" s="60"/>
      <c r="M52" s="60"/>
      <c r="N52" s="60">
        <v>7877</v>
      </c>
      <c r="O52" s="60"/>
      <c r="P52" s="60"/>
      <c r="Q52" s="60"/>
      <c r="R52" s="60"/>
      <c r="S52" s="60"/>
      <c r="T52" s="60"/>
      <c r="U52" s="60"/>
      <c r="V52" s="60"/>
      <c r="W52" s="60">
        <v>7877</v>
      </c>
      <c r="X52" s="60">
        <v>20000</v>
      </c>
      <c r="Y52" s="60">
        <v>-12123</v>
      </c>
      <c r="Z52" s="140">
        <v>-60.62</v>
      </c>
      <c r="AA52" s="155">
        <v>40000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>
        <v>95190</v>
      </c>
      <c r="J53" s="60">
        <v>95190</v>
      </c>
      <c r="K53" s="60">
        <v>46940</v>
      </c>
      <c r="L53" s="60">
        <v>12295</v>
      </c>
      <c r="M53" s="60"/>
      <c r="N53" s="60">
        <v>59235</v>
      </c>
      <c r="O53" s="60"/>
      <c r="P53" s="60"/>
      <c r="Q53" s="60"/>
      <c r="R53" s="60"/>
      <c r="S53" s="60"/>
      <c r="T53" s="60"/>
      <c r="U53" s="60"/>
      <c r="V53" s="60"/>
      <c r="W53" s="60">
        <v>154425</v>
      </c>
      <c r="X53" s="60"/>
      <c r="Y53" s="60">
        <v>154425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975611</v>
      </c>
      <c r="F54" s="60">
        <v>975611</v>
      </c>
      <c r="G54" s="60"/>
      <c r="H54" s="60"/>
      <c r="I54" s="60"/>
      <c r="J54" s="60"/>
      <c r="K54" s="60">
        <v>5000</v>
      </c>
      <c r="L54" s="60">
        <v>811</v>
      </c>
      <c r="M54" s="60"/>
      <c r="N54" s="60">
        <v>5811</v>
      </c>
      <c r="O54" s="60"/>
      <c r="P54" s="60"/>
      <c r="Q54" s="60"/>
      <c r="R54" s="60"/>
      <c r="S54" s="60"/>
      <c r="T54" s="60"/>
      <c r="U54" s="60"/>
      <c r="V54" s="60"/>
      <c r="W54" s="60">
        <v>5811</v>
      </c>
      <c r="X54" s="60">
        <v>487806</v>
      </c>
      <c r="Y54" s="60">
        <v>-481995</v>
      </c>
      <c r="Z54" s="140">
        <v>-98.81</v>
      </c>
      <c r="AA54" s="155">
        <v>975611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>
        <v>110697</v>
      </c>
      <c r="J55" s="60">
        <v>110697</v>
      </c>
      <c r="K55" s="60">
        <v>78463</v>
      </c>
      <c r="L55" s="60"/>
      <c r="M55" s="60">
        <v>19093</v>
      </c>
      <c r="N55" s="60">
        <v>97556</v>
      </c>
      <c r="O55" s="60"/>
      <c r="P55" s="60"/>
      <c r="Q55" s="60"/>
      <c r="R55" s="60"/>
      <c r="S55" s="60"/>
      <c r="T55" s="60"/>
      <c r="U55" s="60"/>
      <c r="V55" s="60"/>
      <c r="W55" s="60">
        <v>208253</v>
      </c>
      <c r="X55" s="60"/>
      <c r="Y55" s="60">
        <v>208253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1015611</v>
      </c>
      <c r="F57" s="295">
        <f t="shared" si="11"/>
        <v>1015611</v>
      </c>
      <c r="G57" s="295">
        <f t="shared" si="11"/>
        <v>0</v>
      </c>
      <c r="H57" s="295">
        <f t="shared" si="11"/>
        <v>0</v>
      </c>
      <c r="I57" s="295">
        <f t="shared" si="11"/>
        <v>205887</v>
      </c>
      <c r="J57" s="295">
        <f t="shared" si="11"/>
        <v>205887</v>
      </c>
      <c r="K57" s="295">
        <f t="shared" si="11"/>
        <v>138280</v>
      </c>
      <c r="L57" s="295">
        <f t="shared" si="11"/>
        <v>13106</v>
      </c>
      <c r="M57" s="295">
        <f t="shared" si="11"/>
        <v>19093</v>
      </c>
      <c r="N57" s="295">
        <f t="shared" si="11"/>
        <v>170479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376366</v>
      </c>
      <c r="X57" s="295">
        <f t="shared" si="11"/>
        <v>507806</v>
      </c>
      <c r="Y57" s="295">
        <f t="shared" si="11"/>
        <v>-131440</v>
      </c>
      <c r="Z57" s="296">
        <f>+IF(X57&lt;&gt;0,+(Y57/X57)*100,0)</f>
        <v>-25.883900544696203</v>
      </c>
      <c r="AA57" s="297">
        <f>SUM(AA52:AA56)</f>
        <v>1015611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464793</v>
      </c>
      <c r="F61" s="60">
        <v>464793</v>
      </c>
      <c r="G61" s="60">
        <v>30000</v>
      </c>
      <c r="H61" s="60"/>
      <c r="I61" s="60">
        <v>22930</v>
      </c>
      <c r="J61" s="60">
        <v>52930</v>
      </c>
      <c r="K61" s="60">
        <v>63352</v>
      </c>
      <c r="L61" s="60">
        <v>35734</v>
      </c>
      <c r="M61" s="60">
        <v>3771</v>
      </c>
      <c r="N61" s="60">
        <v>102857</v>
      </c>
      <c r="O61" s="60"/>
      <c r="P61" s="60"/>
      <c r="Q61" s="60"/>
      <c r="R61" s="60"/>
      <c r="S61" s="60"/>
      <c r="T61" s="60"/>
      <c r="U61" s="60"/>
      <c r="V61" s="60"/>
      <c r="W61" s="60">
        <v>155787</v>
      </c>
      <c r="X61" s="60">
        <v>232397</v>
      </c>
      <c r="Y61" s="60">
        <v>-76610</v>
      </c>
      <c r="Z61" s="140">
        <v>-32.97</v>
      </c>
      <c r="AA61" s="155">
        <v>464793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30000</v>
      </c>
      <c r="H66" s="275"/>
      <c r="I66" s="275">
        <v>95190</v>
      </c>
      <c r="J66" s="275">
        <v>125190</v>
      </c>
      <c r="K66" s="275">
        <v>126618</v>
      </c>
      <c r="L66" s="275">
        <v>13575</v>
      </c>
      <c r="M66" s="275">
        <v>2906</v>
      </c>
      <c r="N66" s="275">
        <v>143099</v>
      </c>
      <c r="O66" s="275"/>
      <c r="P66" s="275"/>
      <c r="Q66" s="275"/>
      <c r="R66" s="275"/>
      <c r="S66" s="275"/>
      <c r="T66" s="275"/>
      <c r="U66" s="275"/>
      <c r="V66" s="275"/>
      <c r="W66" s="275">
        <v>268289</v>
      </c>
      <c r="X66" s="275"/>
      <c r="Y66" s="275">
        <v>268289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1480404</v>
      </c>
      <c r="F68" s="60"/>
      <c r="G68" s="60"/>
      <c r="H68" s="60"/>
      <c r="I68" s="60">
        <v>133627</v>
      </c>
      <c r="J68" s="60">
        <v>133627</v>
      </c>
      <c r="K68" s="60">
        <v>75014</v>
      </c>
      <c r="L68" s="60">
        <v>35265</v>
      </c>
      <c r="M68" s="60">
        <v>20768</v>
      </c>
      <c r="N68" s="60">
        <v>131047</v>
      </c>
      <c r="O68" s="60"/>
      <c r="P68" s="60"/>
      <c r="Q68" s="60"/>
      <c r="R68" s="60"/>
      <c r="S68" s="60"/>
      <c r="T68" s="60"/>
      <c r="U68" s="60"/>
      <c r="V68" s="60"/>
      <c r="W68" s="60">
        <v>264674</v>
      </c>
      <c r="X68" s="60"/>
      <c r="Y68" s="60">
        <v>264674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1480404</v>
      </c>
      <c r="F69" s="220">
        <f t="shared" si="12"/>
        <v>0</v>
      </c>
      <c r="G69" s="220">
        <f t="shared" si="12"/>
        <v>30000</v>
      </c>
      <c r="H69" s="220">
        <f t="shared" si="12"/>
        <v>0</v>
      </c>
      <c r="I69" s="220">
        <f t="shared" si="12"/>
        <v>228817</v>
      </c>
      <c r="J69" s="220">
        <f t="shared" si="12"/>
        <v>258817</v>
      </c>
      <c r="K69" s="220">
        <f t="shared" si="12"/>
        <v>201632</v>
      </c>
      <c r="L69" s="220">
        <f t="shared" si="12"/>
        <v>48840</v>
      </c>
      <c r="M69" s="220">
        <f t="shared" si="12"/>
        <v>23674</v>
      </c>
      <c r="N69" s="220">
        <f t="shared" si="12"/>
        <v>274146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532963</v>
      </c>
      <c r="X69" s="220">
        <f t="shared" si="12"/>
        <v>0</v>
      </c>
      <c r="Y69" s="220">
        <f t="shared" si="12"/>
        <v>532963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6275410</v>
      </c>
      <c r="D5" s="357">
        <f t="shared" si="0"/>
        <v>0</v>
      </c>
      <c r="E5" s="356">
        <f t="shared" si="0"/>
        <v>2802500</v>
      </c>
      <c r="F5" s="358">
        <f t="shared" si="0"/>
        <v>2802500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300000</v>
      </c>
      <c r="N5" s="358">
        <f t="shared" si="0"/>
        <v>300000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300000</v>
      </c>
      <c r="X5" s="356">
        <f t="shared" si="0"/>
        <v>1401250</v>
      </c>
      <c r="Y5" s="358">
        <f t="shared" si="0"/>
        <v>-1101250</v>
      </c>
      <c r="Z5" s="359">
        <f>+IF(X5&lt;&gt;0,+(Y5/X5)*100,0)</f>
        <v>-78.59054415700267</v>
      </c>
      <c r="AA5" s="360">
        <f>+AA6+AA8+AA11+AA13+AA15</f>
        <v>2802500</v>
      </c>
    </row>
    <row r="6" spans="1:27" ht="13.5">
      <c r="A6" s="361" t="s">
        <v>204</v>
      </c>
      <c r="B6" s="142"/>
      <c r="C6" s="60">
        <f>+C7</f>
        <v>4084271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300000</v>
      </c>
      <c r="N6" s="59">
        <f t="shared" si="1"/>
        <v>300000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300000</v>
      </c>
      <c r="X6" s="60">
        <f t="shared" si="1"/>
        <v>500000</v>
      </c>
      <c r="Y6" s="59">
        <f t="shared" si="1"/>
        <v>-200000</v>
      </c>
      <c r="Z6" s="61">
        <f>+IF(X6&lt;&gt;0,+(Y6/X6)*100,0)</f>
        <v>-40</v>
      </c>
      <c r="AA6" s="62">
        <f t="shared" si="1"/>
        <v>1000000</v>
      </c>
    </row>
    <row r="7" spans="1:27" ht="13.5">
      <c r="A7" s="291" t="s">
        <v>228</v>
      </c>
      <c r="B7" s="142"/>
      <c r="C7" s="60">
        <v>4084271</v>
      </c>
      <c r="D7" s="340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>
        <v>300000</v>
      </c>
      <c r="N7" s="59">
        <v>300000</v>
      </c>
      <c r="O7" s="59"/>
      <c r="P7" s="60"/>
      <c r="Q7" s="60"/>
      <c r="R7" s="59"/>
      <c r="S7" s="59"/>
      <c r="T7" s="60"/>
      <c r="U7" s="60"/>
      <c r="V7" s="59"/>
      <c r="W7" s="59">
        <v>300000</v>
      </c>
      <c r="X7" s="60">
        <v>500000</v>
      </c>
      <c r="Y7" s="59">
        <v>-200000</v>
      </c>
      <c r="Z7" s="61">
        <v>-40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792798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792798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316794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316794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814155</v>
      </c>
      <c r="D13" s="341">
        <f aca="true" t="shared" si="4" ref="D13:AA13">+D14</f>
        <v>0</v>
      </c>
      <c r="E13" s="275">
        <f t="shared" si="4"/>
        <v>1802500</v>
      </c>
      <c r="F13" s="342">
        <f t="shared" si="4"/>
        <v>1802500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901250</v>
      </c>
      <c r="Y13" s="342">
        <f t="shared" si="4"/>
        <v>-901250</v>
      </c>
      <c r="Z13" s="335">
        <f>+IF(X13&lt;&gt;0,+(Y13/X13)*100,0)</f>
        <v>-100</v>
      </c>
      <c r="AA13" s="273">
        <f t="shared" si="4"/>
        <v>1802500</v>
      </c>
    </row>
    <row r="14" spans="1:27" ht="13.5">
      <c r="A14" s="291" t="s">
        <v>232</v>
      </c>
      <c r="B14" s="136"/>
      <c r="C14" s="60">
        <v>814155</v>
      </c>
      <c r="D14" s="340"/>
      <c r="E14" s="60">
        <v>1802500</v>
      </c>
      <c r="F14" s="59">
        <v>1802500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901250</v>
      </c>
      <c r="Y14" s="59">
        <v>-901250</v>
      </c>
      <c r="Z14" s="61">
        <v>-100</v>
      </c>
      <c r="AA14" s="62">
        <v>1802500</v>
      </c>
    </row>
    <row r="15" spans="1:27" ht="13.5">
      <c r="A15" s="361" t="s">
        <v>208</v>
      </c>
      <c r="B15" s="136"/>
      <c r="C15" s="60">
        <f aca="true" t="shared" si="5" ref="C15:Y15">SUM(C16:C20)</f>
        <v>267392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267392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3143893</v>
      </c>
      <c r="D22" s="344">
        <f t="shared" si="6"/>
        <v>0</v>
      </c>
      <c r="E22" s="343">
        <f t="shared" si="6"/>
        <v>6950000</v>
      </c>
      <c r="F22" s="345">
        <f t="shared" si="6"/>
        <v>6950000</v>
      </c>
      <c r="G22" s="345">
        <f t="shared" si="6"/>
        <v>10737</v>
      </c>
      <c r="H22" s="343">
        <f t="shared" si="6"/>
        <v>37670</v>
      </c>
      <c r="I22" s="343">
        <f t="shared" si="6"/>
        <v>831039</v>
      </c>
      <c r="J22" s="345">
        <f t="shared" si="6"/>
        <v>879446</v>
      </c>
      <c r="K22" s="345">
        <f t="shared" si="6"/>
        <v>2392160</v>
      </c>
      <c r="L22" s="343">
        <f t="shared" si="6"/>
        <v>0</v>
      </c>
      <c r="M22" s="343">
        <f t="shared" si="6"/>
        <v>0</v>
      </c>
      <c r="N22" s="345">
        <f t="shared" si="6"/>
        <v>2392160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3271606</v>
      </c>
      <c r="X22" s="343">
        <f t="shared" si="6"/>
        <v>3475000</v>
      </c>
      <c r="Y22" s="345">
        <f t="shared" si="6"/>
        <v>-203394</v>
      </c>
      <c r="Z22" s="336">
        <f>+IF(X22&lt;&gt;0,+(Y22/X22)*100,0)</f>
        <v>-5.853064748201439</v>
      </c>
      <c r="AA22" s="350">
        <f>SUM(AA23:AA32)</f>
        <v>6950000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3143893</v>
      </c>
      <c r="D25" s="340"/>
      <c r="E25" s="60">
        <v>6950000</v>
      </c>
      <c r="F25" s="59">
        <v>6950000</v>
      </c>
      <c r="G25" s="59"/>
      <c r="H25" s="60"/>
      <c r="I25" s="60">
        <v>831039</v>
      </c>
      <c r="J25" s="59">
        <v>831039</v>
      </c>
      <c r="K25" s="59">
        <v>2392160</v>
      </c>
      <c r="L25" s="60"/>
      <c r="M25" s="60"/>
      <c r="N25" s="59">
        <v>2392160</v>
      </c>
      <c r="O25" s="59"/>
      <c r="P25" s="60"/>
      <c r="Q25" s="60"/>
      <c r="R25" s="59"/>
      <c r="S25" s="59"/>
      <c r="T25" s="60"/>
      <c r="U25" s="60"/>
      <c r="V25" s="59"/>
      <c r="W25" s="59">
        <v>3223199</v>
      </c>
      <c r="X25" s="60">
        <v>3475000</v>
      </c>
      <c r="Y25" s="59">
        <v>-251801</v>
      </c>
      <c r="Z25" s="61">
        <v>-7.25</v>
      </c>
      <c r="AA25" s="62">
        <v>6950000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10737</v>
      </c>
      <c r="H32" s="60">
        <v>37670</v>
      </c>
      <c r="I32" s="60"/>
      <c r="J32" s="59">
        <v>48407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48407</v>
      </c>
      <c r="X32" s="60"/>
      <c r="Y32" s="59">
        <v>48407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505884</v>
      </c>
      <c r="D40" s="344">
        <f t="shared" si="9"/>
        <v>0</v>
      </c>
      <c r="E40" s="343">
        <f t="shared" si="9"/>
        <v>6836250</v>
      </c>
      <c r="F40" s="345">
        <f t="shared" si="9"/>
        <v>6836250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3418125</v>
      </c>
      <c r="Y40" s="345">
        <f t="shared" si="9"/>
        <v>-3418125</v>
      </c>
      <c r="Z40" s="336">
        <f>+IF(X40&lt;&gt;0,+(Y40/X40)*100,0)</f>
        <v>-100</v>
      </c>
      <c r="AA40" s="350">
        <f>SUM(AA41:AA49)</f>
        <v>6836250</v>
      </c>
    </row>
    <row r="41" spans="1:27" ht="13.5">
      <c r="A41" s="361" t="s">
        <v>247</v>
      </c>
      <c r="B41" s="142"/>
      <c r="C41" s="362"/>
      <c r="D41" s="363"/>
      <c r="E41" s="362">
        <v>6350000</v>
      </c>
      <c r="F41" s="364">
        <v>6350000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3175000</v>
      </c>
      <c r="Y41" s="364">
        <v>-3175000</v>
      </c>
      <c r="Z41" s="365">
        <v>-100</v>
      </c>
      <c r="AA41" s="366">
        <v>6350000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505884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486250</v>
      </c>
      <c r="F49" s="53">
        <v>486250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243125</v>
      </c>
      <c r="Y49" s="53">
        <v>-243125</v>
      </c>
      <c r="Z49" s="94">
        <v>-100</v>
      </c>
      <c r="AA49" s="95">
        <v>486250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9925187</v>
      </c>
      <c r="D60" s="346">
        <f t="shared" si="14"/>
        <v>0</v>
      </c>
      <c r="E60" s="219">
        <f t="shared" si="14"/>
        <v>16588750</v>
      </c>
      <c r="F60" s="264">
        <f t="shared" si="14"/>
        <v>16588750</v>
      </c>
      <c r="G60" s="264">
        <f t="shared" si="14"/>
        <v>10737</v>
      </c>
      <c r="H60" s="219">
        <f t="shared" si="14"/>
        <v>37670</v>
      </c>
      <c r="I60" s="219">
        <f t="shared" si="14"/>
        <v>831039</v>
      </c>
      <c r="J60" s="264">
        <f t="shared" si="14"/>
        <v>879446</v>
      </c>
      <c r="K60" s="264">
        <f t="shared" si="14"/>
        <v>2392160</v>
      </c>
      <c r="L60" s="219">
        <f t="shared" si="14"/>
        <v>0</v>
      </c>
      <c r="M60" s="219">
        <f t="shared" si="14"/>
        <v>300000</v>
      </c>
      <c r="N60" s="264">
        <f t="shared" si="14"/>
        <v>2692160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3571606</v>
      </c>
      <c r="X60" s="219">
        <f t="shared" si="14"/>
        <v>8294375</v>
      </c>
      <c r="Y60" s="264">
        <f t="shared" si="14"/>
        <v>-4722769</v>
      </c>
      <c r="Z60" s="337">
        <f>+IF(X60&lt;&gt;0,+(Y60/X60)*100,0)</f>
        <v>-56.939419787506594</v>
      </c>
      <c r="AA60" s="232">
        <f>+AA57+AA54+AA51+AA40+AA37+AA34+AA22+AA5</f>
        <v>16588750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2014-02-04T08:03:44Z</dcterms:created>
  <dcterms:modified xsi:type="dcterms:W3CDTF">2014-02-04T08:03:47Z</dcterms:modified>
  <cp:category/>
  <cp:version/>
  <cp:contentType/>
  <cp:contentStatus/>
</cp:coreProperties>
</file>