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<sst xmlns="http://schemas.openxmlformats.org/spreadsheetml/2006/main" count="855" uniqueCount="302">
  <si>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Kouga(EC108)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</si>
  <si>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</si>
  <si>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</si>
  <si>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</si>
  <si>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</si>
  <si>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</si>
  <si>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</si>
  <si>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</si>
  <si>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</si>
  <si>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</si>
  <si>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</si>
  <si>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</si>
  <si>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</si>
  <si>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</si>
  <si>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</si>
  <si>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</si>
  <si>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</si>
  <si>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</si>
  <si>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</si>
  <si>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</si>
  <si>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</si>
  <si>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</si>
  <si>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</si>
  <si>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</si>
  <si>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</si>
  <si>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</si>
  <si>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</si>
  <si>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</si>
  <si>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</si>
  <si>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</si>
  <si>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</si>
  <si>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</si>
  <si>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</si>
  <si>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</si>
  <si>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</si>
  <si>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</si>
  <si>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</si>
  <si>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</si>
  <si>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</si>
  <si>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</si>
  <si>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</si>
  <si>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</si>
  <si>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</si>
  <si>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</si>
  <si>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</si>
  <si>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</si>
  <si>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</si>
  <si>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</si>
  <si>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</si>
  <si>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</si>
  <si>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</si>
  <si>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</si>
  <si>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</si>
  <si>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</si>
  <si>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</si>
  <si>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</si>
  <si>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</si>
  <si>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</si>
  <si>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</si>
  <si>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</si>
  <si>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</si>
  <si>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</si>
  <si>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</si>
  <si>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</si>
  <si>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</si>
  <si>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</si>
  <si>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</si>
  <si>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</si>
  <si>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</si>
  <si>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</si>
  <si>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Kouga(EC108)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</si>
  <si>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</si>
  <si>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</si>
  <si>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</si>
  <si>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</si>
  <si>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</si>
  <si>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</si>
  <si>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</si>
  <si>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</si>
  <si>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</si>
  <si>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</si>
  <si>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</si>
  <si>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</si>
  <si>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</si>
  <si>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</si>
  <si>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</si>
  <si>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</si>
  <si>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</si>
  <si>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</si>
  <si>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</si>
  <si>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</si>
  <si>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</si>
  <si>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</si>
  <si>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</si>
  <si>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</si>
  <si>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</si>
  <si>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</si>
  <si>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</si>
  <si>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</si>
  <si>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</si>
  <si>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Kouga(EC108)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</si>
  <si>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</si>
  <si>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</si>
  <si>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</si>
  <si>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</si>
  <si>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</si>
  <si>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</si>
  <si>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</si>
  <si>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</si>
  <si>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</si>
  <si>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</si>
  <si>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</si>
  <si>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</si>
  <si>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</si>
  <si>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</si>
  <si>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</si>
  <si>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</si>
  <si>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</si>
  <si>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</si>
  <si>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</si>
  <si>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</si>
  <si>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</si>
  <si>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</si>
  <si>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</si>
  <si>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</si>
  <si>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</si>
  <si>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</si>
  <si>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</si>
  <si>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</si>
  <si>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Kouga(EC108)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</si>
  <si>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</si>
  <si>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</si>
  <si>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</si>
  <si>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</si>
  <si>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</si>
  <si>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</si>
  <si>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</si>
  <si>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</si>
  <si>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</si>
  <si>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</si>
  <si>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Kouga(EC108)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</si>
  <si>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</si>
  <si>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</si>
  <si>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</si>
  <si>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</si>
  <si>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</si>
  <si>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</si>
  <si>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</si>
  <si>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</si>
  <si>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</si>
  <si>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</si>
  <si>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</si>
  <si>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</si>
  <si>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</si>
  <si>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</si>
  <si>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</si>
  <si>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</si>
  <si>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</si>
  <si>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</si>
  <si>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</si>
  <si>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</si>
  <si>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</si>
  <si>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</si>
  <si>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</si>
  <si>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</si>
  <si>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</si>
  <si>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</si>
  <si>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</si>
  <si>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</si>
  <si>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</si>
  <si>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</si>
  <si>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</si>
  <si>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</si>
  <si>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</si>
  <si>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Kouga(EC108)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</si>
  <si>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</si>
  <si>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</si>
  <si>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</si>
  <si>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</si>
  <si>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</si>
  <si>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</si>
  <si>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</si>
  <si>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</si>
  <si>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</si>
  <si>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</si>
  <si>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</si>
  <si>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</si>
  <si>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</si>
  <si>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</si>
  <si>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</si>
  <si>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</si>
  <si>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</si>
  <si>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</si>
  <si>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</si>
  <si>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</si>
  <si>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</si>
  <si>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</si>
  <si>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</si>
  <si>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</si>
  <si>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</si>
  <si>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</si>
  <si>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Kouga(EC108)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</si>
  <si>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</si>
  <si>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</si>
  <si>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</si>
  <si>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</si>
  <si>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</si>
  <si>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</si>
  <si>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</si>
  <si>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</si>
  <si>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</si>
  <si>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</si>
  <si>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</si>
  <si>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</si>
  <si>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</si>
  <si>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</si>
  <si>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</si>
  <si>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</si>
  <si>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</si>
  <si>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</si>
  <si>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</si>
  <si>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</si>
  <si>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</si>
  <si>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</si>
  <si>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</si>
  <si>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</si>
  <si>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Kouga(EC108)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</si>
  <si>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</si>
  <si>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</si>
  <si>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</si>
  <si>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</si>
  <si>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</si>
  <si>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</si>
  <si>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</si>
  <si>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</si>
  <si>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</si>
  <si>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</si>
  <si>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</si>
  <si>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</si>
  <si>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</si>
  <si>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</si>
  <si>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</si>
  <si>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</si>
  <si>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</si>
  <si>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</si>
  <si>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</si>
  <si>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</si>
  <si>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</si>
  <si>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</si>
  <si>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</si>
  <si>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</si>
  <si>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</si>
  <si>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</si>
  <si>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</si>
  <si>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</si>
  <si>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</si>
  <si>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</si>
  <si>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</si>
  <si>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</si>
  <si>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</si>
  <si>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</si>
  <si>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</si>
  <si>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Kouga(EC108)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</si>
  <si>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</si>
  <si>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</si>
  <si>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Eastern Cape: Kouga(EC108)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</si>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</sst>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113542635</v>
      </c>
      <c r="C5" s="19">
        <v>0</v>
      </c>
      <c r="D5" s="59">
        <v>139092204</v>
      </c>
      <c r="E5" s="60">
        <v>139092204</v>
      </c>
      <c r="F5" s="60">
        <v>144162144</v>
      </c>
      <c r="G5" s="60">
        <v>-317323</v>
      </c>
      <c r="H5" s="60">
        <v>209016</v>
      </c>
      <c r="I5" s="60">
        <v>144053837</v>
      </c>
      <c r="J5" s="60">
        <v>133294</v>
      </c>
      <c r="K5" s="60">
        <v>250505</v>
      </c>
      <c r="L5" s="60">
        <v>-37687</v>
      </c>
      <c r="M5" s="60">
        <v>346112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144399949</v>
      </c>
      <c r="W5" s="60">
        <v>69546102</v>
      </c>
      <c r="X5" s="60">
        <v>74853847</v>
      </c>
      <c r="Y5" s="61">
        <v>107.63</v>
      </c>
      <c r="Z5" s="62">
        <v>139092204</v>
      </c>
    </row>
    <row r="6" spans="1:26" ht="13.5">
      <c r="A6" s="58" t="s">
        <v>32</v>
      </c>
      <c r="B6" s="19">
        <v>284112803</v>
      </c>
      <c r="C6" s="19">
        <v>0</v>
      </c>
      <c r="D6" s="59">
        <v>336884975</v>
      </c>
      <c r="E6" s="60">
        <v>336884975</v>
      </c>
      <c r="F6" s="60">
        <v>36941540</v>
      </c>
      <c r="G6" s="60">
        <v>24019355</v>
      </c>
      <c r="H6" s="60">
        <v>15048297</v>
      </c>
      <c r="I6" s="60">
        <v>76009192</v>
      </c>
      <c r="J6" s="60">
        <v>25034478</v>
      </c>
      <c r="K6" s="60">
        <v>22996572</v>
      </c>
      <c r="L6" s="60">
        <v>23594386</v>
      </c>
      <c r="M6" s="60">
        <v>71625436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147634628</v>
      </c>
      <c r="W6" s="60">
        <v>168442488</v>
      </c>
      <c r="X6" s="60">
        <v>-20807860</v>
      </c>
      <c r="Y6" s="61">
        <v>-12.35</v>
      </c>
      <c r="Z6" s="62">
        <v>336884975</v>
      </c>
    </row>
    <row r="7" spans="1:26" ht="13.5">
      <c r="A7" s="58" t="s">
        <v>33</v>
      </c>
      <c r="B7" s="19">
        <v>1236465</v>
      </c>
      <c r="C7" s="19">
        <v>0</v>
      </c>
      <c r="D7" s="59">
        <v>682625</v>
      </c>
      <c r="E7" s="60">
        <v>682625</v>
      </c>
      <c r="F7" s="60">
        <v>9254</v>
      </c>
      <c r="G7" s="60">
        <v>0</v>
      </c>
      <c r="H7" s="60">
        <v>0</v>
      </c>
      <c r="I7" s="60">
        <v>9254</v>
      </c>
      <c r="J7" s="60">
        <v>349928</v>
      </c>
      <c r="K7" s="60">
        <v>0</v>
      </c>
      <c r="L7" s="60">
        <v>199257</v>
      </c>
      <c r="M7" s="60">
        <v>549185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558439</v>
      </c>
      <c r="W7" s="60">
        <v>341313</v>
      </c>
      <c r="X7" s="60">
        <v>217126</v>
      </c>
      <c r="Y7" s="61">
        <v>63.61</v>
      </c>
      <c r="Z7" s="62">
        <v>682625</v>
      </c>
    </row>
    <row r="8" spans="1:26" ht="13.5">
      <c r="A8" s="58" t="s">
        <v>34</v>
      </c>
      <c r="B8" s="19">
        <v>95384835</v>
      </c>
      <c r="C8" s="19">
        <v>0</v>
      </c>
      <c r="D8" s="59">
        <v>68946350</v>
      </c>
      <c r="E8" s="60">
        <v>68946350</v>
      </c>
      <c r="F8" s="60">
        <v>398909</v>
      </c>
      <c r="G8" s="60">
        <v>0</v>
      </c>
      <c r="H8" s="60">
        <v>424847</v>
      </c>
      <c r="I8" s="60">
        <v>823756</v>
      </c>
      <c r="J8" s="60">
        <v>24331763</v>
      </c>
      <c r="K8" s="60">
        <v>420847</v>
      </c>
      <c r="L8" s="60">
        <v>413312</v>
      </c>
      <c r="M8" s="60">
        <v>25165922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25989678</v>
      </c>
      <c r="W8" s="60">
        <v>34473175</v>
      </c>
      <c r="X8" s="60">
        <v>-8483497</v>
      </c>
      <c r="Y8" s="61">
        <v>-24.61</v>
      </c>
      <c r="Z8" s="62">
        <v>68946350</v>
      </c>
    </row>
    <row r="9" spans="1:26" ht="13.5">
      <c r="A9" s="58" t="s">
        <v>35</v>
      </c>
      <c r="B9" s="19">
        <v>37336707</v>
      </c>
      <c r="C9" s="19">
        <v>0</v>
      </c>
      <c r="D9" s="59">
        <v>78686056</v>
      </c>
      <c r="E9" s="60">
        <v>78686056</v>
      </c>
      <c r="F9" s="60">
        <v>6051487</v>
      </c>
      <c r="G9" s="60">
        <v>4157609</v>
      </c>
      <c r="H9" s="60">
        <v>1437241</v>
      </c>
      <c r="I9" s="60">
        <v>11646337</v>
      </c>
      <c r="J9" s="60">
        <v>5244488</v>
      </c>
      <c r="K9" s="60">
        <v>2875326</v>
      </c>
      <c r="L9" s="60">
        <v>2630405</v>
      </c>
      <c r="M9" s="60">
        <v>10750219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22396556</v>
      </c>
      <c r="W9" s="60">
        <v>39343028</v>
      </c>
      <c r="X9" s="60">
        <v>-16946472</v>
      </c>
      <c r="Y9" s="61">
        <v>-43.07</v>
      </c>
      <c r="Z9" s="62">
        <v>78686056</v>
      </c>
    </row>
    <row r="10" spans="1:26" ht="25.5">
      <c r="A10" s="63" t="s">
        <v>277</v>
      </c>
      <c r="B10" s="64">
        <f>SUM(B5:B9)</f>
        <v>531613445</v>
      </c>
      <c r="C10" s="64">
        <f>SUM(C5:C9)</f>
        <v>0</v>
      </c>
      <c r="D10" s="65">
        <f aca="true" t="shared" si="0" ref="D10:Z10">SUM(D5:D9)</f>
        <v>624292210</v>
      </c>
      <c r="E10" s="66">
        <f t="shared" si="0"/>
        <v>624292210</v>
      </c>
      <c r="F10" s="66">
        <f t="shared" si="0"/>
        <v>187563334</v>
      </c>
      <c r="G10" s="66">
        <f t="shared" si="0"/>
        <v>27859641</v>
      </c>
      <c r="H10" s="66">
        <f t="shared" si="0"/>
        <v>17119401</v>
      </c>
      <c r="I10" s="66">
        <f t="shared" si="0"/>
        <v>232542376</v>
      </c>
      <c r="J10" s="66">
        <f t="shared" si="0"/>
        <v>55093951</v>
      </c>
      <c r="K10" s="66">
        <f t="shared" si="0"/>
        <v>26543250</v>
      </c>
      <c r="L10" s="66">
        <f t="shared" si="0"/>
        <v>26799673</v>
      </c>
      <c r="M10" s="66">
        <f t="shared" si="0"/>
        <v>108436874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340979250</v>
      </c>
      <c r="W10" s="66">
        <f t="shared" si="0"/>
        <v>312146106</v>
      </c>
      <c r="X10" s="66">
        <f t="shared" si="0"/>
        <v>28833144</v>
      </c>
      <c r="Y10" s="67">
        <f>+IF(W10&lt;&gt;0,(X10/W10)*100,0)</f>
        <v>9.237066695940138</v>
      </c>
      <c r="Z10" s="68">
        <f t="shared" si="0"/>
        <v>624292210</v>
      </c>
    </row>
    <row r="11" spans="1:26" ht="13.5">
      <c r="A11" s="58" t="s">
        <v>37</v>
      </c>
      <c r="B11" s="19">
        <v>193309600</v>
      </c>
      <c r="C11" s="19">
        <v>0</v>
      </c>
      <c r="D11" s="59">
        <v>192040174</v>
      </c>
      <c r="E11" s="60">
        <v>192040174</v>
      </c>
      <c r="F11" s="60">
        <v>14799223</v>
      </c>
      <c r="G11" s="60">
        <v>14538595</v>
      </c>
      <c r="H11" s="60">
        <v>14922422</v>
      </c>
      <c r="I11" s="60">
        <v>44260240</v>
      </c>
      <c r="J11" s="60">
        <v>15162880</v>
      </c>
      <c r="K11" s="60">
        <v>24075851</v>
      </c>
      <c r="L11" s="60">
        <v>15249840</v>
      </c>
      <c r="M11" s="60">
        <v>54488571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98748811</v>
      </c>
      <c r="W11" s="60">
        <v>96020087</v>
      </c>
      <c r="X11" s="60">
        <v>2728724</v>
      </c>
      <c r="Y11" s="61">
        <v>2.84</v>
      </c>
      <c r="Z11" s="62">
        <v>192040174</v>
      </c>
    </row>
    <row r="12" spans="1:26" ht="13.5">
      <c r="A12" s="58" t="s">
        <v>38</v>
      </c>
      <c r="B12" s="19">
        <v>8702790</v>
      </c>
      <c r="C12" s="19">
        <v>0</v>
      </c>
      <c r="D12" s="59">
        <v>10793940</v>
      </c>
      <c r="E12" s="60">
        <v>10793940</v>
      </c>
      <c r="F12" s="60">
        <v>705655</v>
      </c>
      <c r="G12" s="60">
        <v>705796</v>
      </c>
      <c r="H12" s="60">
        <v>690180</v>
      </c>
      <c r="I12" s="60">
        <v>2101631</v>
      </c>
      <c r="J12" s="60">
        <v>670790</v>
      </c>
      <c r="K12" s="60">
        <v>674209</v>
      </c>
      <c r="L12" s="60">
        <v>704995</v>
      </c>
      <c r="M12" s="60">
        <v>2049994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4151625</v>
      </c>
      <c r="W12" s="60">
        <v>5396970</v>
      </c>
      <c r="X12" s="60">
        <v>-1245345</v>
      </c>
      <c r="Y12" s="61">
        <v>-23.07</v>
      </c>
      <c r="Z12" s="62">
        <v>10793940</v>
      </c>
    </row>
    <row r="13" spans="1:26" ht="13.5">
      <c r="A13" s="58" t="s">
        <v>278</v>
      </c>
      <c r="B13" s="19">
        <v>77156012</v>
      </c>
      <c r="C13" s="19">
        <v>0</v>
      </c>
      <c r="D13" s="59">
        <v>71142129</v>
      </c>
      <c r="E13" s="60">
        <v>71142129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35571065</v>
      </c>
      <c r="X13" s="60">
        <v>-35571065</v>
      </c>
      <c r="Y13" s="61">
        <v>-100</v>
      </c>
      <c r="Z13" s="62">
        <v>71142129</v>
      </c>
    </row>
    <row r="14" spans="1:26" ht="13.5">
      <c r="A14" s="58" t="s">
        <v>40</v>
      </c>
      <c r="B14" s="19">
        <v>19528170</v>
      </c>
      <c r="C14" s="19">
        <v>0</v>
      </c>
      <c r="D14" s="59">
        <v>10323895</v>
      </c>
      <c r="E14" s="60">
        <v>10323895</v>
      </c>
      <c r="F14" s="60">
        <v>0</v>
      </c>
      <c r="G14" s="60">
        <v>238797</v>
      </c>
      <c r="H14" s="60">
        <v>238797</v>
      </c>
      <c r="I14" s="60">
        <v>477594</v>
      </c>
      <c r="J14" s="60">
        <v>238796</v>
      </c>
      <c r="K14" s="60">
        <v>238797</v>
      </c>
      <c r="L14" s="60">
        <v>465442</v>
      </c>
      <c r="M14" s="60">
        <v>943035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1420629</v>
      </c>
      <c r="W14" s="60">
        <v>5161948</v>
      </c>
      <c r="X14" s="60">
        <v>-3741319</v>
      </c>
      <c r="Y14" s="61">
        <v>-72.48</v>
      </c>
      <c r="Z14" s="62">
        <v>10323895</v>
      </c>
    </row>
    <row r="15" spans="1:26" ht="13.5">
      <c r="A15" s="58" t="s">
        <v>41</v>
      </c>
      <c r="B15" s="19">
        <v>163348722</v>
      </c>
      <c r="C15" s="19">
        <v>0</v>
      </c>
      <c r="D15" s="59">
        <v>177213500</v>
      </c>
      <c r="E15" s="60">
        <v>177213500</v>
      </c>
      <c r="F15" s="60">
        <v>17315745</v>
      </c>
      <c r="G15" s="60">
        <v>18664433</v>
      </c>
      <c r="H15" s="60">
        <v>1599685</v>
      </c>
      <c r="I15" s="60">
        <v>37579863</v>
      </c>
      <c r="J15" s="60">
        <v>25699593</v>
      </c>
      <c r="K15" s="60">
        <v>1058484</v>
      </c>
      <c r="L15" s="60">
        <v>12236320</v>
      </c>
      <c r="M15" s="60">
        <v>38994397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76574260</v>
      </c>
      <c r="W15" s="60">
        <v>88606750</v>
      </c>
      <c r="X15" s="60">
        <v>-12032490</v>
      </c>
      <c r="Y15" s="61">
        <v>-13.58</v>
      </c>
      <c r="Z15" s="62">
        <v>177213500</v>
      </c>
    </row>
    <row r="16" spans="1:26" ht="13.5">
      <c r="A16" s="69" t="s">
        <v>42</v>
      </c>
      <c r="B16" s="19">
        <v>21300010</v>
      </c>
      <c r="C16" s="19">
        <v>0</v>
      </c>
      <c r="D16" s="59">
        <v>0</v>
      </c>
      <c r="E16" s="60">
        <v>0</v>
      </c>
      <c r="F16" s="60">
        <v>2083553</v>
      </c>
      <c r="G16" s="60">
        <v>2129577</v>
      </c>
      <c r="H16" s="60">
        <v>2028361</v>
      </c>
      <c r="I16" s="60">
        <v>6241491</v>
      </c>
      <c r="J16" s="60">
        <v>2320797</v>
      </c>
      <c r="K16" s="60">
        <v>2141066</v>
      </c>
      <c r="L16" s="60">
        <v>2064304</v>
      </c>
      <c r="M16" s="60">
        <v>6526167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12767658</v>
      </c>
      <c r="W16" s="60">
        <v>0</v>
      </c>
      <c r="X16" s="60">
        <v>12767658</v>
      </c>
      <c r="Y16" s="61">
        <v>0</v>
      </c>
      <c r="Z16" s="62">
        <v>0</v>
      </c>
    </row>
    <row r="17" spans="1:26" ht="13.5">
      <c r="A17" s="58" t="s">
        <v>43</v>
      </c>
      <c r="B17" s="19">
        <v>85106462</v>
      </c>
      <c r="C17" s="19">
        <v>0</v>
      </c>
      <c r="D17" s="59">
        <v>182949026</v>
      </c>
      <c r="E17" s="60">
        <v>182949026</v>
      </c>
      <c r="F17" s="60">
        <v>16208272</v>
      </c>
      <c r="G17" s="60">
        <v>5631969</v>
      </c>
      <c r="H17" s="60">
        <v>6928934</v>
      </c>
      <c r="I17" s="60">
        <v>28769175</v>
      </c>
      <c r="J17" s="60">
        <v>8518970</v>
      </c>
      <c r="K17" s="60">
        <v>4268708</v>
      </c>
      <c r="L17" s="60">
        <v>7634549</v>
      </c>
      <c r="M17" s="60">
        <v>20422227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49191402</v>
      </c>
      <c r="W17" s="60">
        <v>91474513</v>
      </c>
      <c r="X17" s="60">
        <v>-42283111</v>
      </c>
      <c r="Y17" s="61">
        <v>-46.22</v>
      </c>
      <c r="Z17" s="62">
        <v>182949026</v>
      </c>
    </row>
    <row r="18" spans="1:26" ht="13.5">
      <c r="A18" s="70" t="s">
        <v>44</v>
      </c>
      <c r="B18" s="71">
        <f>SUM(B11:B17)</f>
        <v>568451766</v>
      </c>
      <c r="C18" s="71">
        <f>SUM(C11:C17)</f>
        <v>0</v>
      </c>
      <c r="D18" s="72">
        <f aca="true" t="shared" si="1" ref="D18:Z18">SUM(D11:D17)</f>
        <v>644462664</v>
      </c>
      <c r="E18" s="73">
        <f t="shared" si="1"/>
        <v>644462664</v>
      </c>
      <c r="F18" s="73">
        <f t="shared" si="1"/>
        <v>51112448</v>
      </c>
      <c r="G18" s="73">
        <f t="shared" si="1"/>
        <v>41909167</v>
      </c>
      <c r="H18" s="73">
        <f t="shared" si="1"/>
        <v>26408379</v>
      </c>
      <c r="I18" s="73">
        <f t="shared" si="1"/>
        <v>119429994</v>
      </c>
      <c r="J18" s="73">
        <f t="shared" si="1"/>
        <v>52611826</v>
      </c>
      <c r="K18" s="73">
        <f t="shared" si="1"/>
        <v>32457115</v>
      </c>
      <c r="L18" s="73">
        <f t="shared" si="1"/>
        <v>38355450</v>
      </c>
      <c r="M18" s="73">
        <f t="shared" si="1"/>
        <v>123424391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242854385</v>
      </c>
      <c r="W18" s="73">
        <f t="shared" si="1"/>
        <v>322231333</v>
      </c>
      <c r="X18" s="73">
        <f t="shared" si="1"/>
        <v>-79376948</v>
      </c>
      <c r="Y18" s="67">
        <f>+IF(W18&lt;&gt;0,(X18/W18)*100,0)</f>
        <v>-24.633528732601555</v>
      </c>
      <c r="Z18" s="74">
        <f t="shared" si="1"/>
        <v>644462664</v>
      </c>
    </row>
    <row r="19" spans="1:26" ht="13.5">
      <c r="A19" s="70" t="s">
        <v>45</v>
      </c>
      <c r="B19" s="75">
        <f>+B10-B18</f>
        <v>-36838321</v>
      </c>
      <c r="C19" s="75">
        <f>+C10-C18</f>
        <v>0</v>
      </c>
      <c r="D19" s="76">
        <f aca="true" t="shared" si="2" ref="D19:Z19">+D10-D18</f>
        <v>-20170454</v>
      </c>
      <c r="E19" s="77">
        <f t="shared" si="2"/>
        <v>-20170454</v>
      </c>
      <c r="F19" s="77">
        <f t="shared" si="2"/>
        <v>136450886</v>
      </c>
      <c r="G19" s="77">
        <f t="shared" si="2"/>
        <v>-14049526</v>
      </c>
      <c r="H19" s="77">
        <f t="shared" si="2"/>
        <v>-9288978</v>
      </c>
      <c r="I19" s="77">
        <f t="shared" si="2"/>
        <v>113112382</v>
      </c>
      <c r="J19" s="77">
        <f t="shared" si="2"/>
        <v>2482125</v>
      </c>
      <c r="K19" s="77">
        <f t="shared" si="2"/>
        <v>-5913865</v>
      </c>
      <c r="L19" s="77">
        <f t="shared" si="2"/>
        <v>-11555777</v>
      </c>
      <c r="M19" s="77">
        <f t="shared" si="2"/>
        <v>-14987517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98124865</v>
      </c>
      <c r="W19" s="77">
        <f>IF(E10=E18,0,W10-W18)</f>
        <v>-10085227</v>
      </c>
      <c r="X19" s="77">
        <f t="shared" si="2"/>
        <v>108210092</v>
      </c>
      <c r="Y19" s="78">
        <f>+IF(W19&lt;&gt;0,(X19/W19)*100,0)</f>
        <v>-1072.9564341982584</v>
      </c>
      <c r="Z19" s="79">
        <f t="shared" si="2"/>
        <v>-20170454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-36838321</v>
      </c>
      <c r="C22" s="86">
        <f>SUM(C19:C21)</f>
        <v>0</v>
      </c>
      <c r="D22" s="87">
        <f aca="true" t="shared" si="3" ref="D22:Z22">SUM(D19:D21)</f>
        <v>-20170454</v>
      </c>
      <c r="E22" s="88">
        <f t="shared" si="3"/>
        <v>-20170454</v>
      </c>
      <c r="F22" s="88">
        <f t="shared" si="3"/>
        <v>136450886</v>
      </c>
      <c r="G22" s="88">
        <f t="shared" si="3"/>
        <v>-14049526</v>
      </c>
      <c r="H22" s="88">
        <f t="shared" si="3"/>
        <v>-9288978</v>
      </c>
      <c r="I22" s="88">
        <f t="shared" si="3"/>
        <v>113112382</v>
      </c>
      <c r="J22" s="88">
        <f t="shared" si="3"/>
        <v>2482125</v>
      </c>
      <c r="K22" s="88">
        <f t="shared" si="3"/>
        <v>-5913865</v>
      </c>
      <c r="L22" s="88">
        <f t="shared" si="3"/>
        <v>-11555777</v>
      </c>
      <c r="M22" s="88">
        <f t="shared" si="3"/>
        <v>-14987517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98124865</v>
      </c>
      <c r="W22" s="88">
        <f t="shared" si="3"/>
        <v>-10085227</v>
      </c>
      <c r="X22" s="88">
        <f t="shared" si="3"/>
        <v>108210092</v>
      </c>
      <c r="Y22" s="89">
        <f>+IF(W22&lt;&gt;0,(X22/W22)*100,0)</f>
        <v>-1072.9564341982584</v>
      </c>
      <c r="Z22" s="90">
        <f t="shared" si="3"/>
        <v>-20170454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-36838321</v>
      </c>
      <c r="C24" s="75">
        <f>SUM(C22:C23)</f>
        <v>0</v>
      </c>
      <c r="D24" s="76">
        <f aca="true" t="shared" si="4" ref="D24:Z24">SUM(D22:D23)</f>
        <v>-20170454</v>
      </c>
      <c r="E24" s="77">
        <f t="shared" si="4"/>
        <v>-20170454</v>
      </c>
      <c r="F24" s="77">
        <f t="shared" si="4"/>
        <v>136450886</v>
      </c>
      <c r="G24" s="77">
        <f t="shared" si="4"/>
        <v>-14049526</v>
      </c>
      <c r="H24" s="77">
        <f t="shared" si="4"/>
        <v>-9288978</v>
      </c>
      <c r="I24" s="77">
        <f t="shared" si="4"/>
        <v>113112382</v>
      </c>
      <c r="J24" s="77">
        <f t="shared" si="4"/>
        <v>2482125</v>
      </c>
      <c r="K24" s="77">
        <f t="shared" si="4"/>
        <v>-5913865</v>
      </c>
      <c r="L24" s="77">
        <f t="shared" si="4"/>
        <v>-11555777</v>
      </c>
      <c r="M24" s="77">
        <f t="shared" si="4"/>
        <v>-14987517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98124865</v>
      </c>
      <c r="W24" s="77">
        <f t="shared" si="4"/>
        <v>-10085227</v>
      </c>
      <c r="X24" s="77">
        <f t="shared" si="4"/>
        <v>108210092</v>
      </c>
      <c r="Y24" s="78">
        <f>+IF(W24&lt;&gt;0,(X24/W24)*100,0)</f>
        <v>-1072.9564341982584</v>
      </c>
      <c r="Z24" s="79">
        <f t="shared" si="4"/>
        <v>-20170454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29305657</v>
      </c>
      <c r="C27" s="22">
        <v>0</v>
      </c>
      <c r="D27" s="99">
        <v>82025976</v>
      </c>
      <c r="E27" s="100">
        <v>82025976</v>
      </c>
      <c r="F27" s="100">
        <v>0</v>
      </c>
      <c r="G27" s="100">
        <v>191491</v>
      </c>
      <c r="H27" s="100">
        <v>0</v>
      </c>
      <c r="I27" s="100">
        <v>191491</v>
      </c>
      <c r="J27" s="100">
        <v>0</v>
      </c>
      <c r="K27" s="100">
        <v>0</v>
      </c>
      <c r="L27" s="100">
        <v>798022</v>
      </c>
      <c r="M27" s="100">
        <v>798022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989513</v>
      </c>
      <c r="W27" s="100">
        <v>41012988</v>
      </c>
      <c r="X27" s="100">
        <v>-40023475</v>
      </c>
      <c r="Y27" s="101">
        <v>-97.59</v>
      </c>
      <c r="Z27" s="102">
        <v>82025976</v>
      </c>
    </row>
    <row r="28" spans="1:26" ht="13.5">
      <c r="A28" s="103" t="s">
        <v>46</v>
      </c>
      <c r="B28" s="19">
        <v>28703674</v>
      </c>
      <c r="C28" s="19">
        <v>0</v>
      </c>
      <c r="D28" s="59">
        <v>31110651</v>
      </c>
      <c r="E28" s="60">
        <v>31110651</v>
      </c>
      <c r="F28" s="60">
        <v>0</v>
      </c>
      <c r="G28" s="60">
        <v>191491</v>
      </c>
      <c r="H28" s="60">
        <v>0</v>
      </c>
      <c r="I28" s="60">
        <v>191491</v>
      </c>
      <c r="J28" s="60">
        <v>0</v>
      </c>
      <c r="K28" s="60">
        <v>0</v>
      </c>
      <c r="L28" s="60">
        <v>798022</v>
      </c>
      <c r="M28" s="60">
        <v>798022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989513</v>
      </c>
      <c r="W28" s="60">
        <v>15555326</v>
      </c>
      <c r="X28" s="60">
        <v>-14565813</v>
      </c>
      <c r="Y28" s="61">
        <v>-93.64</v>
      </c>
      <c r="Z28" s="62">
        <v>31110651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601983</v>
      </c>
      <c r="C31" s="19">
        <v>0</v>
      </c>
      <c r="D31" s="59">
        <v>50915325</v>
      </c>
      <c r="E31" s="60">
        <v>50915325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25457663</v>
      </c>
      <c r="X31" s="60">
        <v>-25457663</v>
      </c>
      <c r="Y31" s="61">
        <v>-100</v>
      </c>
      <c r="Z31" s="62">
        <v>50915325</v>
      </c>
    </row>
    <row r="32" spans="1:26" ht="13.5">
      <c r="A32" s="70" t="s">
        <v>54</v>
      </c>
      <c r="B32" s="22">
        <f>SUM(B28:B31)</f>
        <v>29305657</v>
      </c>
      <c r="C32" s="22">
        <f>SUM(C28:C31)</f>
        <v>0</v>
      </c>
      <c r="D32" s="99">
        <f aca="true" t="shared" si="5" ref="D32:Z32">SUM(D28:D31)</f>
        <v>82025976</v>
      </c>
      <c r="E32" s="100">
        <f t="shared" si="5"/>
        <v>82025976</v>
      </c>
      <c r="F32" s="100">
        <f t="shared" si="5"/>
        <v>0</v>
      </c>
      <c r="G32" s="100">
        <f t="shared" si="5"/>
        <v>191491</v>
      </c>
      <c r="H32" s="100">
        <f t="shared" si="5"/>
        <v>0</v>
      </c>
      <c r="I32" s="100">
        <f t="shared" si="5"/>
        <v>191491</v>
      </c>
      <c r="J32" s="100">
        <f t="shared" si="5"/>
        <v>0</v>
      </c>
      <c r="K32" s="100">
        <f t="shared" si="5"/>
        <v>0</v>
      </c>
      <c r="L32" s="100">
        <f t="shared" si="5"/>
        <v>798022</v>
      </c>
      <c r="M32" s="100">
        <f t="shared" si="5"/>
        <v>798022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989513</v>
      </c>
      <c r="W32" s="100">
        <f t="shared" si="5"/>
        <v>41012989</v>
      </c>
      <c r="X32" s="100">
        <f t="shared" si="5"/>
        <v>-40023476</v>
      </c>
      <c r="Y32" s="101">
        <f>+IF(W32&lt;&gt;0,(X32/W32)*100,0)</f>
        <v>-97.58731800796085</v>
      </c>
      <c r="Z32" s="102">
        <f t="shared" si="5"/>
        <v>82025976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93428055</v>
      </c>
      <c r="C35" s="19">
        <v>0</v>
      </c>
      <c r="D35" s="59">
        <v>47389634</v>
      </c>
      <c r="E35" s="60">
        <v>47389634</v>
      </c>
      <c r="F35" s="60">
        <v>141083265</v>
      </c>
      <c r="G35" s="60">
        <v>-8864490</v>
      </c>
      <c r="H35" s="60">
        <v>-28074646</v>
      </c>
      <c r="I35" s="60">
        <v>-28074646</v>
      </c>
      <c r="J35" s="60">
        <v>22900658</v>
      </c>
      <c r="K35" s="60">
        <v>-9767775</v>
      </c>
      <c r="L35" s="60">
        <v>-16427806</v>
      </c>
      <c r="M35" s="60">
        <v>-16427806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-16427806</v>
      </c>
      <c r="W35" s="60">
        <v>23694817</v>
      </c>
      <c r="X35" s="60">
        <v>-40122623</v>
      </c>
      <c r="Y35" s="61">
        <v>-169.33</v>
      </c>
      <c r="Z35" s="62">
        <v>47389634</v>
      </c>
    </row>
    <row r="36" spans="1:26" ht="13.5">
      <c r="A36" s="58" t="s">
        <v>57</v>
      </c>
      <c r="B36" s="19">
        <v>2931291913</v>
      </c>
      <c r="C36" s="19">
        <v>0</v>
      </c>
      <c r="D36" s="59">
        <v>82025975</v>
      </c>
      <c r="E36" s="60">
        <v>82025975</v>
      </c>
      <c r="F36" s="60">
        <v>-8629</v>
      </c>
      <c r="G36" s="60">
        <v>73767</v>
      </c>
      <c r="H36" s="60">
        <v>101798</v>
      </c>
      <c r="I36" s="60">
        <v>101798</v>
      </c>
      <c r="J36" s="60">
        <v>-7898</v>
      </c>
      <c r="K36" s="60">
        <v>-135156</v>
      </c>
      <c r="L36" s="60">
        <v>795472</v>
      </c>
      <c r="M36" s="60">
        <v>795472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795472</v>
      </c>
      <c r="W36" s="60">
        <v>41012988</v>
      </c>
      <c r="X36" s="60">
        <v>-40217516</v>
      </c>
      <c r="Y36" s="61">
        <v>-98.06</v>
      </c>
      <c r="Z36" s="62">
        <v>82025975</v>
      </c>
    </row>
    <row r="37" spans="1:26" ht="13.5">
      <c r="A37" s="58" t="s">
        <v>58</v>
      </c>
      <c r="B37" s="19">
        <v>169410779</v>
      </c>
      <c r="C37" s="19">
        <v>0</v>
      </c>
      <c r="D37" s="59">
        <v>97990594</v>
      </c>
      <c r="E37" s="60">
        <v>97990594</v>
      </c>
      <c r="F37" s="60">
        <v>4510425</v>
      </c>
      <c r="G37" s="60">
        <v>5066726</v>
      </c>
      <c r="H37" s="60">
        <v>-18446507</v>
      </c>
      <c r="I37" s="60">
        <v>-18446507</v>
      </c>
      <c r="J37" s="60">
        <v>20294594</v>
      </c>
      <c r="K37" s="60">
        <v>-3961758</v>
      </c>
      <c r="L37" s="60">
        <v>5564365</v>
      </c>
      <c r="M37" s="60">
        <v>5564365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5564365</v>
      </c>
      <c r="W37" s="60">
        <v>48995297</v>
      </c>
      <c r="X37" s="60">
        <v>-43430932</v>
      </c>
      <c r="Y37" s="61">
        <v>-88.64</v>
      </c>
      <c r="Z37" s="62">
        <v>97990594</v>
      </c>
    </row>
    <row r="38" spans="1:26" ht="13.5">
      <c r="A38" s="58" t="s">
        <v>59</v>
      </c>
      <c r="B38" s="19">
        <v>157310251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2697998938</v>
      </c>
      <c r="C39" s="19">
        <v>0</v>
      </c>
      <c r="D39" s="59">
        <v>31425015</v>
      </c>
      <c r="E39" s="60">
        <v>31425015</v>
      </c>
      <c r="F39" s="60">
        <v>136564210</v>
      </c>
      <c r="G39" s="60">
        <v>-13857449</v>
      </c>
      <c r="H39" s="60">
        <v>-9526341</v>
      </c>
      <c r="I39" s="60">
        <v>-9526341</v>
      </c>
      <c r="J39" s="60">
        <v>2598166</v>
      </c>
      <c r="K39" s="60">
        <v>-5941173</v>
      </c>
      <c r="L39" s="60">
        <v>-21196697</v>
      </c>
      <c r="M39" s="60">
        <v>-21196697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-21196697</v>
      </c>
      <c r="W39" s="60">
        <v>15712508</v>
      </c>
      <c r="X39" s="60">
        <v>-36909205</v>
      </c>
      <c r="Y39" s="61">
        <v>-234.9</v>
      </c>
      <c r="Z39" s="62">
        <v>31425015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30550959</v>
      </c>
      <c r="C42" s="19">
        <v>0</v>
      </c>
      <c r="D42" s="59">
        <v>33346724</v>
      </c>
      <c r="E42" s="60">
        <v>33346724</v>
      </c>
      <c r="F42" s="60">
        <v>-8807538</v>
      </c>
      <c r="G42" s="60">
        <v>-6249258</v>
      </c>
      <c r="H42" s="60">
        <v>27910261</v>
      </c>
      <c r="I42" s="60">
        <v>12853465</v>
      </c>
      <c r="J42" s="60">
        <v>26394786</v>
      </c>
      <c r="K42" s="60">
        <v>4052442</v>
      </c>
      <c r="L42" s="60">
        <v>-7781465</v>
      </c>
      <c r="M42" s="60">
        <v>22665763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35519228</v>
      </c>
      <c r="W42" s="60">
        <v>23264758</v>
      </c>
      <c r="X42" s="60">
        <v>12254470</v>
      </c>
      <c r="Y42" s="61">
        <v>52.67</v>
      </c>
      <c r="Z42" s="62">
        <v>33346724</v>
      </c>
    </row>
    <row r="43" spans="1:26" ht="13.5">
      <c r="A43" s="58" t="s">
        <v>63</v>
      </c>
      <c r="B43" s="19">
        <v>-24897587</v>
      </c>
      <c r="C43" s="19">
        <v>0</v>
      </c>
      <c r="D43" s="59">
        <v>-33346721</v>
      </c>
      <c r="E43" s="60">
        <v>-33346721</v>
      </c>
      <c r="F43" s="60">
        <v>0</v>
      </c>
      <c r="G43" s="60">
        <v>-191491</v>
      </c>
      <c r="H43" s="60">
        <v>0</v>
      </c>
      <c r="I43" s="60">
        <v>-191491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-191491</v>
      </c>
      <c r="W43" s="60">
        <v>-17673846</v>
      </c>
      <c r="X43" s="60">
        <v>17482355</v>
      </c>
      <c r="Y43" s="61">
        <v>-98.92</v>
      </c>
      <c r="Z43" s="62">
        <v>-33346721</v>
      </c>
    </row>
    <row r="44" spans="1:26" ht="13.5">
      <c r="A44" s="58" t="s">
        <v>64</v>
      </c>
      <c r="B44" s="19">
        <v>-5369185</v>
      </c>
      <c r="C44" s="19">
        <v>0</v>
      </c>
      <c r="D44" s="59">
        <v>0</v>
      </c>
      <c r="E44" s="60">
        <v>0</v>
      </c>
      <c r="F44" s="60">
        <v>-102226</v>
      </c>
      <c r="G44" s="60">
        <v>-1120648</v>
      </c>
      <c r="H44" s="60">
        <v>-1142358</v>
      </c>
      <c r="I44" s="60">
        <v>-2365232</v>
      </c>
      <c r="J44" s="60">
        <v>-1096923</v>
      </c>
      <c r="K44" s="60">
        <v>-1133514</v>
      </c>
      <c r="L44" s="60">
        <v>-1151713</v>
      </c>
      <c r="M44" s="60">
        <v>-3382150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-5747382</v>
      </c>
      <c r="W44" s="60">
        <v>0</v>
      </c>
      <c r="X44" s="60">
        <v>-5747382</v>
      </c>
      <c r="Y44" s="61">
        <v>0</v>
      </c>
      <c r="Z44" s="62">
        <v>0</v>
      </c>
    </row>
    <row r="45" spans="1:26" ht="13.5">
      <c r="A45" s="70" t="s">
        <v>65</v>
      </c>
      <c r="B45" s="22">
        <v>284187</v>
      </c>
      <c r="C45" s="22">
        <v>0</v>
      </c>
      <c r="D45" s="99">
        <v>0</v>
      </c>
      <c r="E45" s="100">
        <v>0</v>
      </c>
      <c r="F45" s="100">
        <v>-8909764</v>
      </c>
      <c r="G45" s="100">
        <v>-16471161</v>
      </c>
      <c r="H45" s="100">
        <v>10296742</v>
      </c>
      <c r="I45" s="100">
        <v>10296742</v>
      </c>
      <c r="J45" s="100">
        <v>35594605</v>
      </c>
      <c r="K45" s="100">
        <v>38513533</v>
      </c>
      <c r="L45" s="100">
        <v>29580355</v>
      </c>
      <c r="M45" s="100">
        <v>29580355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29580355</v>
      </c>
      <c r="W45" s="100">
        <v>5590909</v>
      </c>
      <c r="X45" s="100">
        <v>23989446</v>
      </c>
      <c r="Y45" s="101">
        <v>429.08</v>
      </c>
      <c r="Z45" s="102">
        <v>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16282713</v>
      </c>
      <c r="C49" s="52">
        <v>0</v>
      </c>
      <c r="D49" s="129">
        <v>3758450</v>
      </c>
      <c r="E49" s="54">
        <v>35868</v>
      </c>
      <c r="F49" s="54">
        <v>0</v>
      </c>
      <c r="G49" s="54">
        <v>0</v>
      </c>
      <c r="H49" s="54">
        <v>0</v>
      </c>
      <c r="I49" s="54">
        <v>19733587</v>
      </c>
      <c r="J49" s="54">
        <v>0</v>
      </c>
      <c r="K49" s="54">
        <v>0</v>
      </c>
      <c r="L49" s="54">
        <v>0</v>
      </c>
      <c r="M49" s="54">
        <v>2539500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2257802</v>
      </c>
      <c r="W49" s="54">
        <v>11827977</v>
      </c>
      <c r="X49" s="54">
        <v>73740678</v>
      </c>
      <c r="Y49" s="54">
        <v>130176575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4264714</v>
      </c>
      <c r="C51" s="52">
        <v>0</v>
      </c>
      <c r="D51" s="129">
        <v>2319786</v>
      </c>
      <c r="E51" s="54">
        <v>2227811</v>
      </c>
      <c r="F51" s="54">
        <v>0</v>
      </c>
      <c r="G51" s="54">
        <v>0</v>
      </c>
      <c r="H51" s="54">
        <v>0</v>
      </c>
      <c r="I51" s="54">
        <v>3624090</v>
      </c>
      <c r="J51" s="54">
        <v>0</v>
      </c>
      <c r="K51" s="54">
        <v>0</v>
      </c>
      <c r="L51" s="54">
        <v>0</v>
      </c>
      <c r="M51" s="54">
        <v>380046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6098032</v>
      </c>
      <c r="W51" s="54">
        <v>3125649</v>
      </c>
      <c r="X51" s="54">
        <v>29493709</v>
      </c>
      <c r="Y51" s="54">
        <v>51533837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96.92714418142087</v>
      </c>
      <c r="C58" s="5">
        <f>IF(C67=0,0,+(C76/C67)*100)</f>
        <v>0</v>
      </c>
      <c r="D58" s="6">
        <f aca="true" t="shared" si="6" ref="D58:Z58">IF(D67=0,0,+(D76/D67)*100)</f>
        <v>90.36397427049926</v>
      </c>
      <c r="E58" s="7">
        <f t="shared" si="6"/>
        <v>90.36397427049926</v>
      </c>
      <c r="F58" s="7">
        <f t="shared" si="6"/>
        <v>16.838615590841275</v>
      </c>
      <c r="G58" s="7">
        <f t="shared" si="6"/>
        <v>172.50667412149863</v>
      </c>
      <c r="H58" s="7">
        <f t="shared" si="6"/>
        <v>342.07125705185155</v>
      </c>
      <c r="I58" s="7">
        <f t="shared" si="6"/>
        <v>56.22274123603533</v>
      </c>
      <c r="J58" s="7">
        <f t="shared" si="6"/>
        <v>156.23748337152276</v>
      </c>
      <c r="K58" s="7">
        <f t="shared" si="6"/>
        <v>146.32686381676876</v>
      </c>
      <c r="L58" s="7">
        <f t="shared" si="6"/>
        <v>127.39050004591121</v>
      </c>
      <c r="M58" s="7">
        <f t="shared" si="6"/>
        <v>143.64314744040468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77.80685551111071</v>
      </c>
      <c r="W58" s="7">
        <f t="shared" si="6"/>
        <v>97.5930919524679</v>
      </c>
      <c r="X58" s="7">
        <f t="shared" si="6"/>
        <v>0</v>
      </c>
      <c r="Y58" s="7">
        <f t="shared" si="6"/>
        <v>0</v>
      </c>
      <c r="Z58" s="8">
        <f t="shared" si="6"/>
        <v>90.36397427049926</v>
      </c>
    </row>
    <row r="59" spans="1:26" ht="13.5">
      <c r="A59" s="37" t="s">
        <v>31</v>
      </c>
      <c r="B59" s="9">
        <f aca="true" t="shared" si="7" ref="B59:Z66">IF(B68=0,0,+(B77/B68)*100)</f>
        <v>98.2255969310559</v>
      </c>
      <c r="C59" s="9">
        <f t="shared" si="7"/>
        <v>0</v>
      </c>
      <c r="D59" s="2">
        <f t="shared" si="7"/>
        <v>57.726261926225575</v>
      </c>
      <c r="E59" s="10">
        <f t="shared" si="7"/>
        <v>57.726261926225575</v>
      </c>
      <c r="F59" s="10">
        <f t="shared" si="7"/>
        <v>6.527122774029228</v>
      </c>
      <c r="G59" s="10">
        <f t="shared" si="7"/>
        <v>-3380.965658669833</v>
      </c>
      <c r="H59" s="10">
        <f t="shared" si="7"/>
        <v>-26819.374276844123</v>
      </c>
      <c r="I59" s="10">
        <f t="shared" si="7"/>
        <v>34.505663064259714</v>
      </c>
      <c r="J59" s="10">
        <f t="shared" si="7"/>
        <v>-8583.988898584767</v>
      </c>
      <c r="K59" s="10">
        <f t="shared" si="7"/>
        <v>-90657.82382536028</v>
      </c>
      <c r="L59" s="10">
        <f t="shared" si="7"/>
        <v>-24099.419515341382</v>
      </c>
      <c r="M59" s="10">
        <f t="shared" si="7"/>
        <v>-16045.372879374068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56.58568938844708</v>
      </c>
      <c r="W59" s="10">
        <f t="shared" si="7"/>
        <v>62.344362592744595</v>
      </c>
      <c r="X59" s="10">
        <f t="shared" si="7"/>
        <v>0</v>
      </c>
      <c r="Y59" s="10">
        <f t="shared" si="7"/>
        <v>0</v>
      </c>
      <c r="Z59" s="11">
        <f t="shared" si="7"/>
        <v>57.726261926225575</v>
      </c>
    </row>
    <row r="60" spans="1:26" ht="13.5">
      <c r="A60" s="38" t="s">
        <v>32</v>
      </c>
      <c r="B60" s="12">
        <f t="shared" si="7"/>
        <v>98.61143286809218</v>
      </c>
      <c r="C60" s="12">
        <f t="shared" si="7"/>
        <v>0</v>
      </c>
      <c r="D60" s="3">
        <f t="shared" si="7"/>
        <v>103.70918708974777</v>
      </c>
      <c r="E60" s="13">
        <f t="shared" si="7"/>
        <v>103.70918708974777</v>
      </c>
      <c r="F60" s="13">
        <f t="shared" si="7"/>
        <v>57.198232667073434</v>
      </c>
      <c r="G60" s="13">
        <f t="shared" si="7"/>
        <v>101.99627758530569</v>
      </c>
      <c r="H60" s="13">
        <f t="shared" si="7"/>
        <v>191.52537991508277</v>
      </c>
      <c r="I60" s="13">
        <f t="shared" si="7"/>
        <v>97.94876388108428</v>
      </c>
      <c r="J60" s="13">
        <f t="shared" si="7"/>
        <v>105.84512686863292</v>
      </c>
      <c r="K60" s="13">
        <f t="shared" si="7"/>
        <v>102.91573457122219</v>
      </c>
      <c r="L60" s="13">
        <f t="shared" si="7"/>
        <v>93.6351342221832</v>
      </c>
      <c r="M60" s="13">
        <f t="shared" si="7"/>
        <v>100.88245885162918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99.37205585670593</v>
      </c>
      <c r="W60" s="13">
        <f t="shared" si="7"/>
        <v>112.0059214988209</v>
      </c>
      <c r="X60" s="13">
        <f t="shared" si="7"/>
        <v>0</v>
      </c>
      <c r="Y60" s="13">
        <f t="shared" si="7"/>
        <v>0</v>
      </c>
      <c r="Z60" s="14">
        <f t="shared" si="7"/>
        <v>103.70918708974777</v>
      </c>
    </row>
    <row r="61" spans="1:26" ht="13.5">
      <c r="A61" s="39" t="s">
        <v>103</v>
      </c>
      <c r="B61" s="12">
        <f t="shared" si="7"/>
        <v>109.57602626478734</v>
      </c>
      <c r="C61" s="12">
        <f t="shared" si="7"/>
        <v>0</v>
      </c>
      <c r="D61" s="3">
        <f t="shared" si="7"/>
        <v>106.06755481114189</v>
      </c>
      <c r="E61" s="13">
        <f t="shared" si="7"/>
        <v>106.06755481114189</v>
      </c>
      <c r="F61" s="13">
        <f t="shared" si="7"/>
        <v>63.148240332577046</v>
      </c>
      <c r="G61" s="13">
        <f t="shared" si="7"/>
        <v>98.32202552956878</v>
      </c>
      <c r="H61" s="13">
        <f t="shared" si="7"/>
        <v>214.0431085648611</v>
      </c>
      <c r="I61" s="13">
        <f t="shared" si="7"/>
        <v>103.63616277364065</v>
      </c>
      <c r="J61" s="13">
        <f t="shared" si="7"/>
        <v>114.65295545834277</v>
      </c>
      <c r="K61" s="13">
        <f t="shared" si="7"/>
        <v>105.79167279289285</v>
      </c>
      <c r="L61" s="13">
        <f t="shared" si="7"/>
        <v>91.94254354788936</v>
      </c>
      <c r="M61" s="13">
        <f t="shared" si="7"/>
        <v>104.40478968483922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104.01399545496636</v>
      </c>
      <c r="W61" s="13">
        <f t="shared" si="7"/>
        <v>114.55295902825388</v>
      </c>
      <c r="X61" s="13">
        <f t="shared" si="7"/>
        <v>0</v>
      </c>
      <c r="Y61" s="13">
        <f t="shared" si="7"/>
        <v>0</v>
      </c>
      <c r="Z61" s="14">
        <f t="shared" si="7"/>
        <v>106.06755481114189</v>
      </c>
    </row>
    <row r="62" spans="1:26" ht="13.5">
      <c r="A62" s="39" t="s">
        <v>104</v>
      </c>
      <c r="B62" s="12">
        <f t="shared" si="7"/>
        <v>54.29104791531929</v>
      </c>
      <c r="C62" s="12">
        <f t="shared" si="7"/>
        <v>0</v>
      </c>
      <c r="D62" s="3">
        <f t="shared" si="7"/>
        <v>99.99999809486182</v>
      </c>
      <c r="E62" s="13">
        <f t="shared" si="7"/>
        <v>99.99999809486182</v>
      </c>
      <c r="F62" s="13">
        <f t="shared" si="7"/>
        <v>42.66606126354034</v>
      </c>
      <c r="G62" s="13">
        <f t="shared" si="7"/>
        <v>109.70156767466585</v>
      </c>
      <c r="H62" s="13">
        <f t="shared" si="7"/>
        <v>332.11031046787963</v>
      </c>
      <c r="I62" s="13">
        <f t="shared" si="7"/>
        <v>93.32192412836659</v>
      </c>
      <c r="J62" s="13">
        <f t="shared" si="7"/>
        <v>93.36734498599021</v>
      </c>
      <c r="K62" s="13">
        <f t="shared" si="7"/>
        <v>105.1770691295319</v>
      </c>
      <c r="L62" s="13">
        <f t="shared" si="7"/>
        <v>100.71679532844955</v>
      </c>
      <c r="M62" s="13">
        <f t="shared" si="7"/>
        <v>99.5577473293233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96.34412834390685</v>
      </c>
      <c r="W62" s="13">
        <f t="shared" si="7"/>
        <v>107.99999512284634</v>
      </c>
      <c r="X62" s="13">
        <f t="shared" si="7"/>
        <v>0</v>
      </c>
      <c r="Y62" s="13">
        <f t="shared" si="7"/>
        <v>0</v>
      </c>
      <c r="Z62" s="14">
        <f t="shared" si="7"/>
        <v>99.99999809486182</v>
      </c>
    </row>
    <row r="63" spans="1:26" ht="13.5">
      <c r="A63" s="39" t="s">
        <v>105</v>
      </c>
      <c r="B63" s="12">
        <f t="shared" si="7"/>
        <v>95.39191378739848</v>
      </c>
      <c r="C63" s="12">
        <f t="shared" si="7"/>
        <v>0</v>
      </c>
      <c r="D63" s="3">
        <f t="shared" si="7"/>
        <v>99.99999725487984</v>
      </c>
      <c r="E63" s="13">
        <f t="shared" si="7"/>
        <v>99.99999725487984</v>
      </c>
      <c r="F63" s="13">
        <f t="shared" si="7"/>
        <v>39.92196396691444</v>
      </c>
      <c r="G63" s="13">
        <f t="shared" si="7"/>
        <v>131.0573916990553</v>
      </c>
      <c r="H63" s="13">
        <f t="shared" si="7"/>
        <v>103.16094909553644</v>
      </c>
      <c r="I63" s="13">
        <f t="shared" si="7"/>
        <v>71.84980828697395</v>
      </c>
      <c r="J63" s="13">
        <f t="shared" si="7"/>
        <v>80.87680442317719</v>
      </c>
      <c r="K63" s="13">
        <f t="shared" si="7"/>
        <v>86.24484654959639</v>
      </c>
      <c r="L63" s="13">
        <f t="shared" si="7"/>
        <v>85.63142672525295</v>
      </c>
      <c r="M63" s="13">
        <f t="shared" si="7"/>
        <v>84.23046924948791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77.32206868307587</v>
      </c>
      <c r="W63" s="13">
        <f t="shared" si="7"/>
        <v>107.99999385093086</v>
      </c>
      <c r="X63" s="13">
        <f t="shared" si="7"/>
        <v>0</v>
      </c>
      <c r="Y63" s="13">
        <f t="shared" si="7"/>
        <v>0</v>
      </c>
      <c r="Z63" s="14">
        <f t="shared" si="7"/>
        <v>99.99999725487984</v>
      </c>
    </row>
    <row r="64" spans="1:26" ht="13.5">
      <c r="A64" s="39" t="s">
        <v>106</v>
      </c>
      <c r="B64" s="12">
        <f t="shared" si="7"/>
        <v>137.78979848171625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58.76641819881171</v>
      </c>
      <c r="G64" s="13">
        <f t="shared" si="7"/>
        <v>57.01042289940855</v>
      </c>
      <c r="H64" s="13">
        <f t="shared" si="7"/>
        <v>78.93721947336894</v>
      </c>
      <c r="I64" s="13">
        <f t="shared" si="7"/>
        <v>64.93440322224677</v>
      </c>
      <c r="J64" s="13">
        <f t="shared" si="7"/>
        <v>60.05241981104524</v>
      </c>
      <c r="K64" s="13">
        <f t="shared" si="7"/>
        <v>62.756384634693276</v>
      </c>
      <c r="L64" s="13">
        <f t="shared" si="7"/>
        <v>67.01387726439475</v>
      </c>
      <c r="M64" s="13">
        <f t="shared" si="7"/>
        <v>63.27858524420923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64.10589403665863</v>
      </c>
      <c r="W64" s="13">
        <f t="shared" si="7"/>
        <v>108.00000433762574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11.723591418472498</v>
      </c>
      <c r="C65" s="12">
        <f t="shared" si="7"/>
        <v>0</v>
      </c>
      <c r="D65" s="3">
        <f t="shared" si="7"/>
        <v>100.00000937148891</v>
      </c>
      <c r="E65" s="13">
        <f t="shared" si="7"/>
        <v>100.00000937148891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108.00000824690947</v>
      </c>
      <c r="X65" s="13">
        <f t="shared" si="7"/>
        <v>0</v>
      </c>
      <c r="Y65" s="13">
        <f t="shared" si="7"/>
        <v>0</v>
      </c>
      <c r="Z65" s="14">
        <f t="shared" si="7"/>
        <v>100.00000937148891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99.9999780249048</v>
      </c>
      <c r="E66" s="16">
        <f t="shared" si="7"/>
        <v>99.9999780249048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107.9999894519543</v>
      </c>
      <c r="X66" s="16">
        <f t="shared" si="7"/>
        <v>0</v>
      </c>
      <c r="Y66" s="16">
        <f t="shared" si="7"/>
        <v>0</v>
      </c>
      <c r="Z66" s="17">
        <f t="shared" si="7"/>
        <v>99.9999780249048</v>
      </c>
    </row>
    <row r="67" spans="1:26" ht="13.5" hidden="1">
      <c r="A67" s="41" t="s">
        <v>285</v>
      </c>
      <c r="B67" s="24">
        <v>404113461</v>
      </c>
      <c r="C67" s="24"/>
      <c r="D67" s="25">
        <v>480527785</v>
      </c>
      <c r="E67" s="26">
        <v>480527785</v>
      </c>
      <c r="F67" s="26">
        <v>181312756</v>
      </c>
      <c r="G67" s="26">
        <v>23873554</v>
      </c>
      <c r="H67" s="26">
        <v>15269394</v>
      </c>
      <c r="I67" s="26">
        <v>220455704</v>
      </c>
      <c r="J67" s="26">
        <v>25333799</v>
      </c>
      <c r="K67" s="26">
        <v>23439670</v>
      </c>
      <c r="L67" s="26">
        <v>23501882</v>
      </c>
      <c r="M67" s="26">
        <v>72275351</v>
      </c>
      <c r="N67" s="26"/>
      <c r="O67" s="26"/>
      <c r="P67" s="26"/>
      <c r="Q67" s="26"/>
      <c r="R67" s="26"/>
      <c r="S67" s="26"/>
      <c r="T67" s="26"/>
      <c r="U67" s="26"/>
      <c r="V67" s="26">
        <v>292731055</v>
      </c>
      <c r="W67" s="26">
        <v>240263894</v>
      </c>
      <c r="X67" s="26"/>
      <c r="Y67" s="25"/>
      <c r="Z67" s="27">
        <v>480527785</v>
      </c>
    </row>
    <row r="68" spans="1:26" ht="13.5" hidden="1">
      <c r="A68" s="37" t="s">
        <v>31</v>
      </c>
      <c r="B68" s="19">
        <v>113542635</v>
      </c>
      <c r="C68" s="19"/>
      <c r="D68" s="20">
        <v>139092204</v>
      </c>
      <c r="E68" s="21">
        <v>139092204</v>
      </c>
      <c r="F68" s="21">
        <v>144024409</v>
      </c>
      <c r="G68" s="21">
        <v>-493487</v>
      </c>
      <c r="H68" s="21">
        <v>-87291</v>
      </c>
      <c r="I68" s="21">
        <v>143443631</v>
      </c>
      <c r="J68" s="21">
        <v>-152413</v>
      </c>
      <c r="K68" s="21">
        <v>-11727</v>
      </c>
      <c r="L68" s="21">
        <v>-32559</v>
      </c>
      <c r="M68" s="21">
        <v>-196699</v>
      </c>
      <c r="N68" s="21"/>
      <c r="O68" s="21"/>
      <c r="P68" s="21"/>
      <c r="Q68" s="21"/>
      <c r="R68" s="21"/>
      <c r="S68" s="21"/>
      <c r="T68" s="21"/>
      <c r="U68" s="21"/>
      <c r="V68" s="21">
        <v>143246932</v>
      </c>
      <c r="W68" s="21">
        <v>69546102</v>
      </c>
      <c r="X68" s="21"/>
      <c r="Y68" s="20"/>
      <c r="Z68" s="23">
        <v>139092204</v>
      </c>
    </row>
    <row r="69" spans="1:26" ht="13.5" hidden="1">
      <c r="A69" s="38" t="s">
        <v>32</v>
      </c>
      <c r="B69" s="19">
        <v>284112803</v>
      </c>
      <c r="C69" s="19"/>
      <c r="D69" s="20">
        <v>336884975</v>
      </c>
      <c r="E69" s="21">
        <v>336884975</v>
      </c>
      <c r="F69" s="21">
        <v>36941540</v>
      </c>
      <c r="G69" s="21">
        <v>24019355</v>
      </c>
      <c r="H69" s="21">
        <v>15048297</v>
      </c>
      <c r="I69" s="21">
        <v>76009192</v>
      </c>
      <c r="J69" s="21">
        <v>25034478</v>
      </c>
      <c r="K69" s="21">
        <v>22996572</v>
      </c>
      <c r="L69" s="21">
        <v>23594386</v>
      </c>
      <c r="M69" s="21">
        <v>71625436</v>
      </c>
      <c r="N69" s="21"/>
      <c r="O69" s="21"/>
      <c r="P69" s="21"/>
      <c r="Q69" s="21"/>
      <c r="R69" s="21"/>
      <c r="S69" s="21"/>
      <c r="T69" s="21"/>
      <c r="U69" s="21"/>
      <c r="V69" s="21">
        <v>147634628</v>
      </c>
      <c r="W69" s="21">
        <v>168442489</v>
      </c>
      <c r="X69" s="21"/>
      <c r="Y69" s="20"/>
      <c r="Z69" s="23">
        <v>336884975</v>
      </c>
    </row>
    <row r="70" spans="1:26" ht="13.5" hidden="1">
      <c r="A70" s="39" t="s">
        <v>103</v>
      </c>
      <c r="B70" s="19">
        <v>175740391</v>
      </c>
      <c r="C70" s="19"/>
      <c r="D70" s="20">
        <v>205942845</v>
      </c>
      <c r="E70" s="21">
        <v>205942845</v>
      </c>
      <c r="F70" s="21">
        <v>21390292</v>
      </c>
      <c r="G70" s="21">
        <v>16498046</v>
      </c>
      <c r="H70" s="21">
        <v>8638237</v>
      </c>
      <c r="I70" s="21">
        <v>46526575</v>
      </c>
      <c r="J70" s="21">
        <v>15916516</v>
      </c>
      <c r="K70" s="21">
        <v>14378074</v>
      </c>
      <c r="L70" s="21">
        <v>14688829</v>
      </c>
      <c r="M70" s="21">
        <v>44983419</v>
      </c>
      <c r="N70" s="21"/>
      <c r="O70" s="21"/>
      <c r="P70" s="21"/>
      <c r="Q70" s="21"/>
      <c r="R70" s="21"/>
      <c r="S70" s="21"/>
      <c r="T70" s="21"/>
      <c r="U70" s="21"/>
      <c r="V70" s="21">
        <v>91509994</v>
      </c>
      <c r="W70" s="21">
        <v>102971423</v>
      </c>
      <c r="X70" s="21"/>
      <c r="Y70" s="20"/>
      <c r="Z70" s="23">
        <v>205942845</v>
      </c>
    </row>
    <row r="71" spans="1:26" ht="13.5" hidden="1">
      <c r="A71" s="39" t="s">
        <v>104</v>
      </c>
      <c r="B71" s="19">
        <v>40948261</v>
      </c>
      <c r="C71" s="19"/>
      <c r="D71" s="20">
        <v>52489631</v>
      </c>
      <c r="E71" s="21">
        <v>52489631</v>
      </c>
      <c r="F71" s="21">
        <v>7248063</v>
      </c>
      <c r="G71" s="21">
        <v>3337172</v>
      </c>
      <c r="H71" s="21">
        <v>1308670</v>
      </c>
      <c r="I71" s="21">
        <v>11893905</v>
      </c>
      <c r="J71" s="21">
        <v>3919049</v>
      </c>
      <c r="K71" s="21">
        <v>3550986</v>
      </c>
      <c r="L71" s="21">
        <v>3715426</v>
      </c>
      <c r="M71" s="21">
        <v>11185461</v>
      </c>
      <c r="N71" s="21"/>
      <c r="O71" s="21"/>
      <c r="P71" s="21"/>
      <c r="Q71" s="21"/>
      <c r="R71" s="21"/>
      <c r="S71" s="21"/>
      <c r="T71" s="21"/>
      <c r="U71" s="21"/>
      <c r="V71" s="21">
        <v>23079366</v>
      </c>
      <c r="W71" s="21">
        <v>26244816</v>
      </c>
      <c r="X71" s="21"/>
      <c r="Y71" s="20"/>
      <c r="Z71" s="23">
        <v>52489631</v>
      </c>
    </row>
    <row r="72" spans="1:26" ht="13.5" hidden="1">
      <c r="A72" s="39" t="s">
        <v>105</v>
      </c>
      <c r="B72" s="19">
        <v>30254881</v>
      </c>
      <c r="C72" s="19"/>
      <c r="D72" s="20">
        <v>36428278</v>
      </c>
      <c r="E72" s="21">
        <v>36428278</v>
      </c>
      <c r="F72" s="21">
        <v>5880873</v>
      </c>
      <c r="G72" s="21">
        <v>1762450</v>
      </c>
      <c r="H72" s="21">
        <v>2664010</v>
      </c>
      <c r="I72" s="21">
        <v>10307333</v>
      </c>
      <c r="J72" s="21">
        <v>2750602</v>
      </c>
      <c r="K72" s="21">
        <v>2673209</v>
      </c>
      <c r="L72" s="21">
        <v>2740801</v>
      </c>
      <c r="M72" s="21">
        <v>8164612</v>
      </c>
      <c r="N72" s="21"/>
      <c r="O72" s="21"/>
      <c r="P72" s="21"/>
      <c r="Q72" s="21"/>
      <c r="R72" s="21"/>
      <c r="S72" s="21"/>
      <c r="T72" s="21"/>
      <c r="U72" s="21"/>
      <c r="V72" s="21">
        <v>18471945</v>
      </c>
      <c r="W72" s="21">
        <v>18214139</v>
      </c>
      <c r="X72" s="21"/>
      <c r="Y72" s="20"/>
      <c r="Z72" s="23">
        <v>36428278</v>
      </c>
    </row>
    <row r="73" spans="1:26" ht="13.5" hidden="1">
      <c r="A73" s="39" t="s">
        <v>106</v>
      </c>
      <c r="B73" s="19">
        <v>25501557</v>
      </c>
      <c r="C73" s="19"/>
      <c r="D73" s="20">
        <v>31353558</v>
      </c>
      <c r="E73" s="21">
        <v>31353558</v>
      </c>
      <c r="F73" s="21">
        <v>2422312</v>
      </c>
      <c r="G73" s="21">
        <v>2421687</v>
      </c>
      <c r="H73" s="21">
        <v>2437380</v>
      </c>
      <c r="I73" s="21">
        <v>7281379</v>
      </c>
      <c r="J73" s="21">
        <v>2448311</v>
      </c>
      <c r="K73" s="21">
        <v>2394303</v>
      </c>
      <c r="L73" s="21">
        <v>2449330</v>
      </c>
      <c r="M73" s="21">
        <v>7291944</v>
      </c>
      <c r="N73" s="21"/>
      <c r="O73" s="21"/>
      <c r="P73" s="21"/>
      <c r="Q73" s="21"/>
      <c r="R73" s="21"/>
      <c r="S73" s="21"/>
      <c r="T73" s="21"/>
      <c r="U73" s="21"/>
      <c r="V73" s="21">
        <v>14573323</v>
      </c>
      <c r="W73" s="21">
        <v>15676779</v>
      </c>
      <c r="X73" s="21"/>
      <c r="Y73" s="20"/>
      <c r="Z73" s="23">
        <v>31353558</v>
      </c>
    </row>
    <row r="74" spans="1:26" ht="13.5" hidden="1">
      <c r="A74" s="39" t="s">
        <v>107</v>
      </c>
      <c r="B74" s="19">
        <v>11667713</v>
      </c>
      <c r="C74" s="19"/>
      <c r="D74" s="20">
        <v>10670663</v>
      </c>
      <c r="E74" s="21">
        <v>10670663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5335332</v>
      </c>
      <c r="X74" s="21"/>
      <c r="Y74" s="20"/>
      <c r="Z74" s="23">
        <v>10670663</v>
      </c>
    </row>
    <row r="75" spans="1:26" ht="13.5" hidden="1">
      <c r="A75" s="40" t="s">
        <v>110</v>
      </c>
      <c r="B75" s="28">
        <v>6458023</v>
      </c>
      <c r="C75" s="28"/>
      <c r="D75" s="29">
        <v>4550606</v>
      </c>
      <c r="E75" s="30">
        <v>4550606</v>
      </c>
      <c r="F75" s="30">
        <v>346807</v>
      </c>
      <c r="G75" s="30">
        <v>347686</v>
      </c>
      <c r="H75" s="30">
        <v>308388</v>
      </c>
      <c r="I75" s="30">
        <v>1002881</v>
      </c>
      <c r="J75" s="30">
        <v>451734</v>
      </c>
      <c r="K75" s="30">
        <v>454825</v>
      </c>
      <c r="L75" s="30">
        <v>-59945</v>
      </c>
      <c r="M75" s="30">
        <v>846614</v>
      </c>
      <c r="N75" s="30"/>
      <c r="O75" s="30"/>
      <c r="P75" s="30"/>
      <c r="Q75" s="30"/>
      <c r="R75" s="30"/>
      <c r="S75" s="30"/>
      <c r="T75" s="30"/>
      <c r="U75" s="30"/>
      <c r="V75" s="30">
        <v>1849495</v>
      </c>
      <c r="W75" s="30">
        <v>2275303</v>
      </c>
      <c r="X75" s="30"/>
      <c r="Y75" s="29"/>
      <c r="Z75" s="31">
        <v>4550606</v>
      </c>
    </row>
    <row r="76" spans="1:26" ht="13.5" hidden="1">
      <c r="A76" s="42" t="s">
        <v>286</v>
      </c>
      <c r="B76" s="32">
        <v>391695637</v>
      </c>
      <c r="C76" s="32"/>
      <c r="D76" s="33">
        <v>434224004</v>
      </c>
      <c r="E76" s="34">
        <v>434224004</v>
      </c>
      <c r="F76" s="34">
        <v>30530558</v>
      </c>
      <c r="G76" s="34">
        <v>41183474</v>
      </c>
      <c r="H76" s="34">
        <v>52232208</v>
      </c>
      <c r="I76" s="34">
        <v>123946240</v>
      </c>
      <c r="J76" s="34">
        <v>39580890</v>
      </c>
      <c r="K76" s="34">
        <v>34298534</v>
      </c>
      <c r="L76" s="34">
        <v>29939165</v>
      </c>
      <c r="M76" s="34">
        <v>103818589</v>
      </c>
      <c r="N76" s="34"/>
      <c r="O76" s="34"/>
      <c r="P76" s="34"/>
      <c r="Q76" s="34"/>
      <c r="R76" s="34"/>
      <c r="S76" s="34"/>
      <c r="T76" s="34"/>
      <c r="U76" s="34"/>
      <c r="V76" s="34">
        <v>227764829</v>
      </c>
      <c r="W76" s="34">
        <v>234480963</v>
      </c>
      <c r="X76" s="34"/>
      <c r="Y76" s="33"/>
      <c r="Z76" s="35">
        <v>434224004</v>
      </c>
    </row>
    <row r="77" spans="1:26" ht="13.5" hidden="1">
      <c r="A77" s="37" t="s">
        <v>31</v>
      </c>
      <c r="B77" s="19">
        <v>111527931</v>
      </c>
      <c r="C77" s="19"/>
      <c r="D77" s="20">
        <v>80292730</v>
      </c>
      <c r="E77" s="21">
        <v>80292730</v>
      </c>
      <c r="F77" s="21">
        <v>9400650</v>
      </c>
      <c r="G77" s="21">
        <v>16684626</v>
      </c>
      <c r="H77" s="21">
        <v>23410900</v>
      </c>
      <c r="I77" s="21">
        <v>49496176</v>
      </c>
      <c r="J77" s="21">
        <v>13083115</v>
      </c>
      <c r="K77" s="21">
        <v>10631443</v>
      </c>
      <c r="L77" s="21">
        <v>7846530</v>
      </c>
      <c r="M77" s="21">
        <v>31561088</v>
      </c>
      <c r="N77" s="21"/>
      <c r="O77" s="21"/>
      <c r="P77" s="21"/>
      <c r="Q77" s="21"/>
      <c r="R77" s="21"/>
      <c r="S77" s="21"/>
      <c r="T77" s="21"/>
      <c r="U77" s="21"/>
      <c r="V77" s="21">
        <v>81057264</v>
      </c>
      <c r="W77" s="21">
        <v>43358074</v>
      </c>
      <c r="X77" s="21"/>
      <c r="Y77" s="20"/>
      <c r="Z77" s="23">
        <v>80292730</v>
      </c>
    </row>
    <row r="78" spans="1:26" ht="13.5" hidden="1">
      <c r="A78" s="38" t="s">
        <v>32</v>
      </c>
      <c r="B78" s="19">
        <v>280167706</v>
      </c>
      <c r="C78" s="19"/>
      <c r="D78" s="20">
        <v>349380669</v>
      </c>
      <c r="E78" s="21">
        <v>349380669</v>
      </c>
      <c r="F78" s="21">
        <v>21129908</v>
      </c>
      <c r="G78" s="21">
        <v>24498848</v>
      </c>
      <c r="H78" s="21">
        <v>28821308</v>
      </c>
      <c r="I78" s="21">
        <v>74450064</v>
      </c>
      <c r="J78" s="21">
        <v>26497775</v>
      </c>
      <c r="K78" s="21">
        <v>23667091</v>
      </c>
      <c r="L78" s="21">
        <v>22092635</v>
      </c>
      <c r="M78" s="21">
        <v>72257501</v>
      </c>
      <c r="N78" s="21"/>
      <c r="O78" s="21"/>
      <c r="P78" s="21"/>
      <c r="Q78" s="21"/>
      <c r="R78" s="21"/>
      <c r="S78" s="21"/>
      <c r="T78" s="21"/>
      <c r="U78" s="21"/>
      <c r="V78" s="21">
        <v>146707565</v>
      </c>
      <c r="W78" s="21">
        <v>188665562</v>
      </c>
      <c r="X78" s="21"/>
      <c r="Y78" s="20"/>
      <c r="Z78" s="23">
        <v>349380669</v>
      </c>
    </row>
    <row r="79" spans="1:26" ht="13.5" hidden="1">
      <c r="A79" s="39" t="s">
        <v>103</v>
      </c>
      <c r="B79" s="19">
        <v>192569337</v>
      </c>
      <c r="C79" s="19"/>
      <c r="D79" s="20">
        <v>218438540</v>
      </c>
      <c r="E79" s="21">
        <v>218438540</v>
      </c>
      <c r="F79" s="21">
        <v>13507593</v>
      </c>
      <c r="G79" s="21">
        <v>16221213</v>
      </c>
      <c r="H79" s="21">
        <v>18489551</v>
      </c>
      <c r="I79" s="21">
        <v>48218357</v>
      </c>
      <c r="J79" s="21">
        <v>18248756</v>
      </c>
      <c r="K79" s="21">
        <v>15210805</v>
      </c>
      <c r="L79" s="21">
        <v>13505283</v>
      </c>
      <c r="M79" s="21">
        <v>46964844</v>
      </c>
      <c r="N79" s="21"/>
      <c r="O79" s="21"/>
      <c r="P79" s="21"/>
      <c r="Q79" s="21"/>
      <c r="R79" s="21"/>
      <c r="S79" s="21"/>
      <c r="T79" s="21"/>
      <c r="U79" s="21"/>
      <c r="V79" s="21">
        <v>95183201</v>
      </c>
      <c r="W79" s="21">
        <v>117956812</v>
      </c>
      <c r="X79" s="21"/>
      <c r="Y79" s="20"/>
      <c r="Z79" s="23">
        <v>218438540</v>
      </c>
    </row>
    <row r="80" spans="1:26" ht="13.5" hidden="1">
      <c r="A80" s="39" t="s">
        <v>104</v>
      </c>
      <c r="B80" s="19">
        <v>22231240</v>
      </c>
      <c r="C80" s="19"/>
      <c r="D80" s="20">
        <v>52489630</v>
      </c>
      <c r="E80" s="21">
        <v>52489630</v>
      </c>
      <c r="F80" s="21">
        <v>3092463</v>
      </c>
      <c r="G80" s="21">
        <v>3660930</v>
      </c>
      <c r="H80" s="21">
        <v>4346228</v>
      </c>
      <c r="I80" s="21">
        <v>11099621</v>
      </c>
      <c r="J80" s="21">
        <v>3659112</v>
      </c>
      <c r="K80" s="21">
        <v>3734823</v>
      </c>
      <c r="L80" s="21">
        <v>3742058</v>
      </c>
      <c r="M80" s="21">
        <v>11135993</v>
      </c>
      <c r="N80" s="21"/>
      <c r="O80" s="21"/>
      <c r="P80" s="21"/>
      <c r="Q80" s="21"/>
      <c r="R80" s="21"/>
      <c r="S80" s="21"/>
      <c r="T80" s="21"/>
      <c r="U80" s="21"/>
      <c r="V80" s="21">
        <v>22235614</v>
      </c>
      <c r="W80" s="21">
        <v>28344400</v>
      </c>
      <c r="X80" s="21"/>
      <c r="Y80" s="20"/>
      <c r="Z80" s="23">
        <v>52489630</v>
      </c>
    </row>
    <row r="81" spans="1:26" ht="13.5" hidden="1">
      <c r="A81" s="39" t="s">
        <v>105</v>
      </c>
      <c r="B81" s="19">
        <v>28860710</v>
      </c>
      <c r="C81" s="19"/>
      <c r="D81" s="20">
        <v>36428277</v>
      </c>
      <c r="E81" s="21">
        <v>36428277</v>
      </c>
      <c r="F81" s="21">
        <v>2347760</v>
      </c>
      <c r="G81" s="21">
        <v>2309821</v>
      </c>
      <c r="H81" s="21">
        <v>2748218</v>
      </c>
      <c r="I81" s="21">
        <v>7405799</v>
      </c>
      <c r="J81" s="21">
        <v>2224599</v>
      </c>
      <c r="K81" s="21">
        <v>2305505</v>
      </c>
      <c r="L81" s="21">
        <v>2346987</v>
      </c>
      <c r="M81" s="21">
        <v>6877091</v>
      </c>
      <c r="N81" s="21"/>
      <c r="O81" s="21"/>
      <c r="P81" s="21"/>
      <c r="Q81" s="21"/>
      <c r="R81" s="21"/>
      <c r="S81" s="21"/>
      <c r="T81" s="21"/>
      <c r="U81" s="21"/>
      <c r="V81" s="21">
        <v>14282890</v>
      </c>
      <c r="W81" s="21">
        <v>19671269</v>
      </c>
      <c r="X81" s="21"/>
      <c r="Y81" s="20"/>
      <c r="Z81" s="23">
        <v>36428277</v>
      </c>
    </row>
    <row r="82" spans="1:26" ht="13.5" hidden="1">
      <c r="A82" s="39" t="s">
        <v>106</v>
      </c>
      <c r="B82" s="19">
        <v>35138544</v>
      </c>
      <c r="C82" s="19"/>
      <c r="D82" s="20">
        <v>31353558</v>
      </c>
      <c r="E82" s="21">
        <v>31353558</v>
      </c>
      <c r="F82" s="21">
        <v>1423506</v>
      </c>
      <c r="G82" s="21">
        <v>1380614</v>
      </c>
      <c r="H82" s="21">
        <v>1924000</v>
      </c>
      <c r="I82" s="21">
        <v>4728120</v>
      </c>
      <c r="J82" s="21">
        <v>1470270</v>
      </c>
      <c r="K82" s="21">
        <v>1502578</v>
      </c>
      <c r="L82" s="21">
        <v>1641391</v>
      </c>
      <c r="M82" s="21">
        <v>4614239</v>
      </c>
      <c r="N82" s="21"/>
      <c r="O82" s="21"/>
      <c r="P82" s="21"/>
      <c r="Q82" s="21"/>
      <c r="R82" s="21"/>
      <c r="S82" s="21"/>
      <c r="T82" s="21"/>
      <c r="U82" s="21"/>
      <c r="V82" s="21">
        <v>9342359</v>
      </c>
      <c r="W82" s="21">
        <v>16930922</v>
      </c>
      <c r="X82" s="21"/>
      <c r="Y82" s="20"/>
      <c r="Z82" s="23">
        <v>31353558</v>
      </c>
    </row>
    <row r="83" spans="1:26" ht="13.5" hidden="1">
      <c r="A83" s="39" t="s">
        <v>107</v>
      </c>
      <c r="B83" s="19">
        <v>1367875</v>
      </c>
      <c r="C83" s="19"/>
      <c r="D83" s="20">
        <v>10670664</v>
      </c>
      <c r="E83" s="21">
        <v>10670664</v>
      </c>
      <c r="F83" s="21">
        <v>758586</v>
      </c>
      <c r="G83" s="21">
        <v>926270</v>
      </c>
      <c r="H83" s="21">
        <v>1313311</v>
      </c>
      <c r="I83" s="21">
        <v>2998167</v>
      </c>
      <c r="J83" s="21">
        <v>895038</v>
      </c>
      <c r="K83" s="21">
        <v>913380</v>
      </c>
      <c r="L83" s="21">
        <v>856916</v>
      </c>
      <c r="M83" s="21">
        <v>2665334</v>
      </c>
      <c r="N83" s="21"/>
      <c r="O83" s="21"/>
      <c r="P83" s="21"/>
      <c r="Q83" s="21"/>
      <c r="R83" s="21"/>
      <c r="S83" s="21"/>
      <c r="T83" s="21"/>
      <c r="U83" s="21"/>
      <c r="V83" s="21">
        <v>5663501</v>
      </c>
      <c r="W83" s="21">
        <v>5762159</v>
      </c>
      <c r="X83" s="21"/>
      <c r="Y83" s="20"/>
      <c r="Z83" s="23">
        <v>10670664</v>
      </c>
    </row>
    <row r="84" spans="1:26" ht="13.5" hidden="1">
      <c r="A84" s="40" t="s">
        <v>110</v>
      </c>
      <c r="B84" s="28"/>
      <c r="C84" s="28"/>
      <c r="D84" s="29">
        <v>4550605</v>
      </c>
      <c r="E84" s="30">
        <v>4550605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2457327</v>
      </c>
      <c r="X84" s="30"/>
      <c r="Y84" s="29"/>
      <c r="Z84" s="31">
        <v>4550605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174663801</v>
      </c>
      <c r="D5" s="153">
        <f>SUM(D6:D8)</f>
        <v>0</v>
      </c>
      <c r="E5" s="154">
        <f t="shared" si="0"/>
        <v>251711290</v>
      </c>
      <c r="F5" s="100">
        <f t="shared" si="0"/>
        <v>251711290</v>
      </c>
      <c r="G5" s="100">
        <f t="shared" si="0"/>
        <v>144684788</v>
      </c>
      <c r="H5" s="100">
        <f t="shared" si="0"/>
        <v>1140351</v>
      </c>
      <c r="I5" s="100">
        <f t="shared" si="0"/>
        <v>611151</v>
      </c>
      <c r="J5" s="100">
        <f t="shared" si="0"/>
        <v>146436290</v>
      </c>
      <c r="K5" s="100">
        <f t="shared" si="0"/>
        <v>23353032</v>
      </c>
      <c r="L5" s="100">
        <f t="shared" si="0"/>
        <v>806614</v>
      </c>
      <c r="M5" s="100">
        <f t="shared" si="0"/>
        <v>588705</v>
      </c>
      <c r="N5" s="100">
        <f t="shared" si="0"/>
        <v>24748351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171184641</v>
      </c>
      <c r="X5" s="100">
        <f t="shared" si="0"/>
        <v>125855646</v>
      </c>
      <c r="Y5" s="100">
        <f t="shared" si="0"/>
        <v>45328995</v>
      </c>
      <c r="Z5" s="137">
        <f>+IF(X5&lt;&gt;0,+(Y5/X5)*100,0)</f>
        <v>36.01665593929731</v>
      </c>
      <c r="AA5" s="153">
        <f>SUM(AA6:AA8)</f>
        <v>251711290</v>
      </c>
    </row>
    <row r="6" spans="1:27" ht="13.5">
      <c r="A6" s="138" t="s">
        <v>75</v>
      </c>
      <c r="B6" s="136"/>
      <c r="C6" s="155">
        <v>2100</v>
      </c>
      <c r="D6" s="155"/>
      <c r="E6" s="156"/>
      <c r="F6" s="60"/>
      <c r="G6" s="60">
        <v>1157</v>
      </c>
      <c r="H6" s="60"/>
      <c r="I6" s="60"/>
      <c r="J6" s="60">
        <v>1157</v>
      </c>
      <c r="K6" s="60">
        <v>3081</v>
      </c>
      <c r="L6" s="60"/>
      <c r="M6" s="60"/>
      <c r="N6" s="60">
        <v>3081</v>
      </c>
      <c r="O6" s="60"/>
      <c r="P6" s="60"/>
      <c r="Q6" s="60"/>
      <c r="R6" s="60"/>
      <c r="S6" s="60"/>
      <c r="T6" s="60"/>
      <c r="U6" s="60"/>
      <c r="V6" s="60"/>
      <c r="W6" s="60">
        <v>4238</v>
      </c>
      <c r="X6" s="60"/>
      <c r="Y6" s="60">
        <v>4238</v>
      </c>
      <c r="Z6" s="140">
        <v>0</v>
      </c>
      <c r="AA6" s="155"/>
    </row>
    <row r="7" spans="1:27" ht="13.5">
      <c r="A7" s="138" t="s">
        <v>76</v>
      </c>
      <c r="B7" s="136"/>
      <c r="C7" s="157">
        <v>174191936</v>
      </c>
      <c r="D7" s="157"/>
      <c r="E7" s="158">
        <v>201410541</v>
      </c>
      <c r="F7" s="159">
        <v>201410541</v>
      </c>
      <c r="G7" s="159">
        <v>144589115</v>
      </c>
      <c r="H7" s="159">
        <v>1103723</v>
      </c>
      <c r="I7" s="159">
        <v>576996</v>
      </c>
      <c r="J7" s="159">
        <v>146269834</v>
      </c>
      <c r="K7" s="159">
        <v>23063679</v>
      </c>
      <c r="L7" s="159">
        <v>768784</v>
      </c>
      <c r="M7" s="159">
        <v>563999</v>
      </c>
      <c r="N7" s="159">
        <v>24396462</v>
      </c>
      <c r="O7" s="159"/>
      <c r="P7" s="159"/>
      <c r="Q7" s="159"/>
      <c r="R7" s="159"/>
      <c r="S7" s="159"/>
      <c r="T7" s="159"/>
      <c r="U7" s="159"/>
      <c r="V7" s="159"/>
      <c r="W7" s="159">
        <v>170666296</v>
      </c>
      <c r="X7" s="159">
        <v>100705271</v>
      </c>
      <c r="Y7" s="159">
        <v>69961025</v>
      </c>
      <c r="Z7" s="141">
        <v>69.47</v>
      </c>
      <c r="AA7" s="157">
        <v>201410541</v>
      </c>
    </row>
    <row r="8" spans="1:27" ht="13.5">
      <c r="A8" s="138" t="s">
        <v>77</v>
      </c>
      <c r="B8" s="136"/>
      <c r="C8" s="155">
        <v>469765</v>
      </c>
      <c r="D8" s="155"/>
      <c r="E8" s="156">
        <v>50300749</v>
      </c>
      <c r="F8" s="60">
        <v>50300749</v>
      </c>
      <c r="G8" s="60">
        <v>94516</v>
      </c>
      <c r="H8" s="60">
        <v>36628</v>
      </c>
      <c r="I8" s="60">
        <v>34155</v>
      </c>
      <c r="J8" s="60">
        <v>165299</v>
      </c>
      <c r="K8" s="60">
        <v>286272</v>
      </c>
      <c r="L8" s="60">
        <v>37830</v>
      </c>
      <c r="M8" s="60">
        <v>24706</v>
      </c>
      <c r="N8" s="60">
        <v>348808</v>
      </c>
      <c r="O8" s="60"/>
      <c r="P8" s="60"/>
      <c r="Q8" s="60"/>
      <c r="R8" s="60"/>
      <c r="S8" s="60"/>
      <c r="T8" s="60"/>
      <c r="U8" s="60"/>
      <c r="V8" s="60"/>
      <c r="W8" s="60">
        <v>514107</v>
      </c>
      <c r="X8" s="60">
        <v>25150375</v>
      </c>
      <c r="Y8" s="60">
        <v>-24636268</v>
      </c>
      <c r="Z8" s="140">
        <v>-97.96</v>
      </c>
      <c r="AA8" s="155">
        <v>50300749</v>
      </c>
    </row>
    <row r="9" spans="1:27" ht="13.5">
      <c r="A9" s="135" t="s">
        <v>78</v>
      </c>
      <c r="B9" s="136"/>
      <c r="C9" s="153">
        <f aca="true" t="shared" si="1" ref="C9:Y9">SUM(C10:C14)</f>
        <v>25584613</v>
      </c>
      <c r="D9" s="153">
        <f>SUM(D10:D14)</f>
        <v>0</v>
      </c>
      <c r="E9" s="154">
        <f t="shared" si="1"/>
        <v>18455656</v>
      </c>
      <c r="F9" s="100">
        <f t="shared" si="1"/>
        <v>18455656</v>
      </c>
      <c r="G9" s="100">
        <f t="shared" si="1"/>
        <v>1990496</v>
      </c>
      <c r="H9" s="100">
        <f t="shared" si="1"/>
        <v>1074917</v>
      </c>
      <c r="I9" s="100">
        <f t="shared" si="1"/>
        <v>-300954</v>
      </c>
      <c r="J9" s="100">
        <f t="shared" si="1"/>
        <v>2764459</v>
      </c>
      <c r="K9" s="100">
        <f t="shared" si="1"/>
        <v>3446657</v>
      </c>
      <c r="L9" s="100">
        <f t="shared" si="1"/>
        <v>950837</v>
      </c>
      <c r="M9" s="100">
        <f t="shared" si="1"/>
        <v>1301402</v>
      </c>
      <c r="N9" s="100">
        <f t="shared" si="1"/>
        <v>5698896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8463355</v>
      </c>
      <c r="X9" s="100">
        <f t="shared" si="1"/>
        <v>9227829</v>
      </c>
      <c r="Y9" s="100">
        <f t="shared" si="1"/>
        <v>-764474</v>
      </c>
      <c r="Z9" s="137">
        <f>+IF(X9&lt;&gt;0,+(Y9/X9)*100,0)</f>
        <v>-8.284440468066757</v>
      </c>
      <c r="AA9" s="153">
        <f>SUM(AA10:AA14)</f>
        <v>18455656</v>
      </c>
    </row>
    <row r="10" spans="1:27" ht="13.5">
      <c r="A10" s="138" t="s">
        <v>79</v>
      </c>
      <c r="B10" s="136"/>
      <c r="C10" s="155">
        <v>16205792</v>
      </c>
      <c r="D10" s="155"/>
      <c r="E10" s="156">
        <v>7103207</v>
      </c>
      <c r="F10" s="60">
        <v>7103207</v>
      </c>
      <c r="G10" s="60">
        <v>995518</v>
      </c>
      <c r="H10" s="60">
        <v>182416</v>
      </c>
      <c r="I10" s="60">
        <v>-822619</v>
      </c>
      <c r="J10" s="60">
        <v>355315</v>
      </c>
      <c r="K10" s="60">
        <v>2462097</v>
      </c>
      <c r="L10" s="60">
        <v>189133</v>
      </c>
      <c r="M10" s="60">
        <v>870402</v>
      </c>
      <c r="N10" s="60">
        <v>3521632</v>
      </c>
      <c r="O10" s="60"/>
      <c r="P10" s="60"/>
      <c r="Q10" s="60"/>
      <c r="R10" s="60"/>
      <c r="S10" s="60"/>
      <c r="T10" s="60"/>
      <c r="U10" s="60"/>
      <c r="V10" s="60"/>
      <c r="W10" s="60">
        <v>3876947</v>
      </c>
      <c r="X10" s="60">
        <v>3551604</v>
      </c>
      <c r="Y10" s="60">
        <v>325343</v>
      </c>
      <c r="Z10" s="140">
        <v>9.16</v>
      </c>
      <c r="AA10" s="155">
        <v>7103207</v>
      </c>
    </row>
    <row r="11" spans="1:27" ht="13.5">
      <c r="A11" s="138" t="s">
        <v>80</v>
      </c>
      <c r="B11" s="136"/>
      <c r="C11" s="155">
        <v>124</v>
      </c>
      <c r="D11" s="155"/>
      <c r="E11" s="156">
        <v>140</v>
      </c>
      <c r="F11" s="60">
        <v>140</v>
      </c>
      <c r="G11" s="60"/>
      <c r="H11" s="60"/>
      <c r="I11" s="60"/>
      <c r="J11" s="60"/>
      <c r="K11" s="60"/>
      <c r="L11" s="60">
        <v>689</v>
      </c>
      <c r="M11" s="60"/>
      <c r="N11" s="60">
        <v>689</v>
      </c>
      <c r="O11" s="60"/>
      <c r="P11" s="60"/>
      <c r="Q11" s="60"/>
      <c r="R11" s="60"/>
      <c r="S11" s="60"/>
      <c r="T11" s="60"/>
      <c r="U11" s="60"/>
      <c r="V11" s="60"/>
      <c r="W11" s="60">
        <v>689</v>
      </c>
      <c r="X11" s="60">
        <v>70</v>
      </c>
      <c r="Y11" s="60">
        <v>619</v>
      </c>
      <c r="Z11" s="140">
        <v>884.29</v>
      </c>
      <c r="AA11" s="155">
        <v>140</v>
      </c>
    </row>
    <row r="12" spans="1:27" ht="13.5">
      <c r="A12" s="138" t="s">
        <v>81</v>
      </c>
      <c r="B12" s="136"/>
      <c r="C12" s="155">
        <v>9378697</v>
      </c>
      <c r="D12" s="155"/>
      <c r="E12" s="156">
        <v>11352309</v>
      </c>
      <c r="F12" s="60">
        <v>11352309</v>
      </c>
      <c r="G12" s="60">
        <v>994978</v>
      </c>
      <c r="H12" s="60">
        <v>892501</v>
      </c>
      <c r="I12" s="60">
        <v>521665</v>
      </c>
      <c r="J12" s="60">
        <v>2409144</v>
      </c>
      <c r="K12" s="60">
        <v>984560</v>
      </c>
      <c r="L12" s="60">
        <v>761015</v>
      </c>
      <c r="M12" s="60">
        <v>431000</v>
      </c>
      <c r="N12" s="60">
        <v>2176575</v>
      </c>
      <c r="O12" s="60"/>
      <c r="P12" s="60"/>
      <c r="Q12" s="60"/>
      <c r="R12" s="60"/>
      <c r="S12" s="60"/>
      <c r="T12" s="60"/>
      <c r="U12" s="60"/>
      <c r="V12" s="60"/>
      <c r="W12" s="60">
        <v>4585719</v>
      </c>
      <c r="X12" s="60">
        <v>5676155</v>
      </c>
      <c r="Y12" s="60">
        <v>-1090436</v>
      </c>
      <c r="Z12" s="140">
        <v>-19.21</v>
      </c>
      <c r="AA12" s="155">
        <v>11352309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19582079</v>
      </c>
      <c r="D15" s="153">
        <f>SUM(D16:D18)</f>
        <v>0</v>
      </c>
      <c r="E15" s="154">
        <f t="shared" si="2"/>
        <v>27910952</v>
      </c>
      <c r="F15" s="100">
        <f t="shared" si="2"/>
        <v>27910952</v>
      </c>
      <c r="G15" s="100">
        <f t="shared" si="2"/>
        <v>3590146</v>
      </c>
      <c r="H15" s="100">
        <f t="shared" si="2"/>
        <v>986948</v>
      </c>
      <c r="I15" s="100">
        <f t="shared" si="2"/>
        <v>1462993</v>
      </c>
      <c r="J15" s="100">
        <f t="shared" si="2"/>
        <v>6040087</v>
      </c>
      <c r="K15" s="100">
        <f t="shared" si="2"/>
        <v>2888579</v>
      </c>
      <c r="L15" s="100">
        <f t="shared" si="2"/>
        <v>1422173</v>
      </c>
      <c r="M15" s="100">
        <f t="shared" si="2"/>
        <v>1012151</v>
      </c>
      <c r="N15" s="100">
        <f t="shared" si="2"/>
        <v>5322903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11362990</v>
      </c>
      <c r="X15" s="100">
        <f t="shared" si="2"/>
        <v>13955476</v>
      </c>
      <c r="Y15" s="100">
        <f t="shared" si="2"/>
        <v>-2592486</v>
      </c>
      <c r="Z15" s="137">
        <f>+IF(X15&lt;&gt;0,+(Y15/X15)*100,0)</f>
        <v>-18.576836791521835</v>
      </c>
      <c r="AA15" s="153">
        <f>SUM(AA16:AA18)</f>
        <v>27910952</v>
      </c>
    </row>
    <row r="16" spans="1:27" ht="13.5">
      <c r="A16" s="138" t="s">
        <v>85</v>
      </c>
      <c r="B16" s="136"/>
      <c r="C16" s="155">
        <v>6881000</v>
      </c>
      <c r="D16" s="155"/>
      <c r="E16" s="156">
        <v>15366158</v>
      </c>
      <c r="F16" s="60">
        <v>15366158</v>
      </c>
      <c r="G16" s="60">
        <v>172082</v>
      </c>
      <c r="H16" s="60">
        <v>107618</v>
      </c>
      <c r="I16" s="60">
        <v>153332</v>
      </c>
      <c r="J16" s="60">
        <v>433032</v>
      </c>
      <c r="K16" s="60">
        <v>2000818</v>
      </c>
      <c r="L16" s="60">
        <v>106983</v>
      </c>
      <c r="M16" s="60">
        <v>87666</v>
      </c>
      <c r="N16" s="60">
        <v>2195467</v>
      </c>
      <c r="O16" s="60"/>
      <c r="P16" s="60"/>
      <c r="Q16" s="60"/>
      <c r="R16" s="60"/>
      <c r="S16" s="60"/>
      <c r="T16" s="60"/>
      <c r="U16" s="60"/>
      <c r="V16" s="60"/>
      <c r="W16" s="60">
        <v>2628499</v>
      </c>
      <c r="X16" s="60">
        <v>7683079</v>
      </c>
      <c r="Y16" s="60">
        <v>-5054580</v>
      </c>
      <c r="Z16" s="140">
        <v>-65.79</v>
      </c>
      <c r="AA16" s="155">
        <v>15366158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>
        <v>12701079</v>
      </c>
      <c r="D18" s="155"/>
      <c r="E18" s="156">
        <v>12544794</v>
      </c>
      <c r="F18" s="60">
        <v>12544794</v>
      </c>
      <c r="G18" s="60">
        <v>3418064</v>
      </c>
      <c r="H18" s="60">
        <v>879330</v>
      </c>
      <c r="I18" s="60">
        <v>1309661</v>
      </c>
      <c r="J18" s="60">
        <v>5607055</v>
      </c>
      <c r="K18" s="60">
        <v>887761</v>
      </c>
      <c r="L18" s="60">
        <v>1315190</v>
      </c>
      <c r="M18" s="60">
        <v>924485</v>
      </c>
      <c r="N18" s="60">
        <v>3127436</v>
      </c>
      <c r="O18" s="60"/>
      <c r="P18" s="60"/>
      <c r="Q18" s="60"/>
      <c r="R18" s="60"/>
      <c r="S18" s="60"/>
      <c r="T18" s="60"/>
      <c r="U18" s="60"/>
      <c r="V18" s="60"/>
      <c r="W18" s="60">
        <v>8734491</v>
      </c>
      <c r="X18" s="60">
        <v>6272397</v>
      </c>
      <c r="Y18" s="60">
        <v>2462094</v>
      </c>
      <c r="Z18" s="140">
        <v>39.25</v>
      </c>
      <c r="AA18" s="155">
        <v>12544794</v>
      </c>
    </row>
    <row r="19" spans="1:27" ht="13.5">
      <c r="A19" s="135" t="s">
        <v>88</v>
      </c>
      <c r="B19" s="142"/>
      <c r="C19" s="153">
        <f aca="true" t="shared" si="3" ref="C19:Y19">SUM(C20:C23)</f>
        <v>311782952</v>
      </c>
      <c r="D19" s="153">
        <f>SUM(D20:D23)</f>
        <v>0</v>
      </c>
      <c r="E19" s="154">
        <f t="shared" si="3"/>
        <v>326214312</v>
      </c>
      <c r="F19" s="100">
        <f t="shared" si="3"/>
        <v>326214312</v>
      </c>
      <c r="G19" s="100">
        <f t="shared" si="3"/>
        <v>37297904</v>
      </c>
      <c r="H19" s="100">
        <f t="shared" si="3"/>
        <v>24657425</v>
      </c>
      <c r="I19" s="100">
        <f t="shared" si="3"/>
        <v>15346211</v>
      </c>
      <c r="J19" s="100">
        <f t="shared" si="3"/>
        <v>77301540</v>
      </c>
      <c r="K19" s="100">
        <f t="shared" si="3"/>
        <v>25405683</v>
      </c>
      <c r="L19" s="100">
        <f t="shared" si="3"/>
        <v>23363626</v>
      </c>
      <c r="M19" s="100">
        <f t="shared" si="3"/>
        <v>23897415</v>
      </c>
      <c r="N19" s="100">
        <f t="shared" si="3"/>
        <v>72666724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149968264</v>
      </c>
      <c r="X19" s="100">
        <f t="shared" si="3"/>
        <v>163107157</v>
      </c>
      <c r="Y19" s="100">
        <f t="shared" si="3"/>
        <v>-13138893</v>
      </c>
      <c r="Z19" s="137">
        <f>+IF(X19&lt;&gt;0,+(Y19/X19)*100,0)</f>
        <v>-8.055374909146384</v>
      </c>
      <c r="AA19" s="153">
        <f>SUM(AA20:AA23)</f>
        <v>326214312</v>
      </c>
    </row>
    <row r="20" spans="1:27" ht="13.5">
      <c r="A20" s="138" t="s">
        <v>89</v>
      </c>
      <c r="B20" s="136"/>
      <c r="C20" s="155">
        <v>183641252</v>
      </c>
      <c r="D20" s="155"/>
      <c r="E20" s="156">
        <v>205942845</v>
      </c>
      <c r="F20" s="60">
        <v>205942845</v>
      </c>
      <c r="G20" s="60">
        <v>21746356</v>
      </c>
      <c r="H20" s="60">
        <v>17135741</v>
      </c>
      <c r="I20" s="60">
        <v>8936151</v>
      </c>
      <c r="J20" s="60">
        <v>47818248</v>
      </c>
      <c r="K20" s="60">
        <v>16287721</v>
      </c>
      <c r="L20" s="60">
        <v>14745128</v>
      </c>
      <c r="M20" s="60">
        <v>14991700</v>
      </c>
      <c r="N20" s="60">
        <v>46024549</v>
      </c>
      <c r="O20" s="60"/>
      <c r="P20" s="60"/>
      <c r="Q20" s="60"/>
      <c r="R20" s="60"/>
      <c r="S20" s="60"/>
      <c r="T20" s="60"/>
      <c r="U20" s="60"/>
      <c r="V20" s="60"/>
      <c r="W20" s="60">
        <v>93842797</v>
      </c>
      <c r="X20" s="60">
        <v>102971423</v>
      </c>
      <c r="Y20" s="60">
        <v>-9128626</v>
      </c>
      <c r="Z20" s="140">
        <v>-8.87</v>
      </c>
      <c r="AA20" s="155">
        <v>205942845</v>
      </c>
    </row>
    <row r="21" spans="1:27" ht="13.5">
      <c r="A21" s="138" t="s">
        <v>90</v>
      </c>
      <c r="B21" s="136"/>
      <c r="C21" s="155">
        <v>40951738</v>
      </c>
      <c r="D21" s="155"/>
      <c r="E21" s="156">
        <v>52489631</v>
      </c>
      <c r="F21" s="60">
        <v>52489631</v>
      </c>
      <c r="G21" s="60">
        <v>7248363</v>
      </c>
      <c r="H21" s="60">
        <v>3337547</v>
      </c>
      <c r="I21" s="60">
        <v>1308670</v>
      </c>
      <c r="J21" s="60">
        <v>11894580</v>
      </c>
      <c r="K21" s="60">
        <v>3919049</v>
      </c>
      <c r="L21" s="60">
        <v>3550986</v>
      </c>
      <c r="M21" s="60">
        <v>3715426</v>
      </c>
      <c r="N21" s="60">
        <v>11185461</v>
      </c>
      <c r="O21" s="60"/>
      <c r="P21" s="60"/>
      <c r="Q21" s="60"/>
      <c r="R21" s="60"/>
      <c r="S21" s="60"/>
      <c r="T21" s="60"/>
      <c r="U21" s="60"/>
      <c r="V21" s="60"/>
      <c r="W21" s="60">
        <v>23080041</v>
      </c>
      <c r="X21" s="60">
        <v>26244816</v>
      </c>
      <c r="Y21" s="60">
        <v>-3164775</v>
      </c>
      <c r="Z21" s="140">
        <v>-12.06</v>
      </c>
      <c r="AA21" s="155">
        <v>52489631</v>
      </c>
    </row>
    <row r="22" spans="1:27" ht="13.5">
      <c r="A22" s="138" t="s">
        <v>91</v>
      </c>
      <c r="B22" s="136"/>
      <c r="C22" s="157">
        <v>61486374</v>
      </c>
      <c r="D22" s="157"/>
      <c r="E22" s="158">
        <v>36428278</v>
      </c>
      <c r="F22" s="159">
        <v>36428278</v>
      </c>
      <c r="G22" s="159">
        <v>5880873</v>
      </c>
      <c r="H22" s="159">
        <v>1762450</v>
      </c>
      <c r="I22" s="159">
        <v>2664010</v>
      </c>
      <c r="J22" s="159">
        <v>10307333</v>
      </c>
      <c r="K22" s="159">
        <v>2750602</v>
      </c>
      <c r="L22" s="159">
        <v>2673209</v>
      </c>
      <c r="M22" s="159">
        <v>2740801</v>
      </c>
      <c r="N22" s="159">
        <v>8164612</v>
      </c>
      <c r="O22" s="159"/>
      <c r="P22" s="159"/>
      <c r="Q22" s="159"/>
      <c r="R22" s="159"/>
      <c r="S22" s="159"/>
      <c r="T22" s="159"/>
      <c r="U22" s="159"/>
      <c r="V22" s="159"/>
      <c r="W22" s="159">
        <v>18471945</v>
      </c>
      <c r="X22" s="159">
        <v>18214139</v>
      </c>
      <c r="Y22" s="159">
        <v>257806</v>
      </c>
      <c r="Z22" s="141">
        <v>1.42</v>
      </c>
      <c r="AA22" s="157">
        <v>36428278</v>
      </c>
    </row>
    <row r="23" spans="1:27" ht="13.5">
      <c r="A23" s="138" t="s">
        <v>92</v>
      </c>
      <c r="B23" s="136"/>
      <c r="C23" s="155">
        <v>25703588</v>
      </c>
      <c r="D23" s="155"/>
      <c r="E23" s="156">
        <v>31353558</v>
      </c>
      <c r="F23" s="60">
        <v>31353558</v>
      </c>
      <c r="G23" s="60">
        <v>2422312</v>
      </c>
      <c r="H23" s="60">
        <v>2421687</v>
      </c>
      <c r="I23" s="60">
        <v>2437380</v>
      </c>
      <c r="J23" s="60">
        <v>7281379</v>
      </c>
      <c r="K23" s="60">
        <v>2448311</v>
      </c>
      <c r="L23" s="60">
        <v>2394303</v>
      </c>
      <c r="M23" s="60">
        <v>2449488</v>
      </c>
      <c r="N23" s="60">
        <v>7292102</v>
      </c>
      <c r="O23" s="60"/>
      <c r="P23" s="60"/>
      <c r="Q23" s="60"/>
      <c r="R23" s="60"/>
      <c r="S23" s="60"/>
      <c r="T23" s="60"/>
      <c r="U23" s="60"/>
      <c r="V23" s="60"/>
      <c r="W23" s="60">
        <v>14573481</v>
      </c>
      <c r="X23" s="60">
        <v>15676779</v>
      </c>
      <c r="Y23" s="60">
        <v>-1103298</v>
      </c>
      <c r="Z23" s="140">
        <v>-7.04</v>
      </c>
      <c r="AA23" s="155">
        <v>31353558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531613445</v>
      </c>
      <c r="D25" s="168">
        <f>+D5+D9+D15+D19+D24</f>
        <v>0</v>
      </c>
      <c r="E25" s="169">
        <f t="shared" si="4"/>
        <v>624292210</v>
      </c>
      <c r="F25" s="73">
        <f t="shared" si="4"/>
        <v>624292210</v>
      </c>
      <c r="G25" s="73">
        <f t="shared" si="4"/>
        <v>187563334</v>
      </c>
      <c r="H25" s="73">
        <f t="shared" si="4"/>
        <v>27859641</v>
      </c>
      <c r="I25" s="73">
        <f t="shared" si="4"/>
        <v>17119401</v>
      </c>
      <c r="J25" s="73">
        <f t="shared" si="4"/>
        <v>232542376</v>
      </c>
      <c r="K25" s="73">
        <f t="shared" si="4"/>
        <v>55093951</v>
      </c>
      <c r="L25" s="73">
        <f t="shared" si="4"/>
        <v>26543250</v>
      </c>
      <c r="M25" s="73">
        <f t="shared" si="4"/>
        <v>26799673</v>
      </c>
      <c r="N25" s="73">
        <f t="shared" si="4"/>
        <v>108436874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340979250</v>
      </c>
      <c r="X25" s="73">
        <f t="shared" si="4"/>
        <v>312146108</v>
      </c>
      <c r="Y25" s="73">
        <f t="shared" si="4"/>
        <v>28833142</v>
      </c>
      <c r="Z25" s="170">
        <f>+IF(X25&lt;&gt;0,+(Y25/X25)*100,0)</f>
        <v>9.237065996030294</v>
      </c>
      <c r="AA25" s="168">
        <f>+AA5+AA9+AA15+AA19+AA24</f>
        <v>624292210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125040811</v>
      </c>
      <c r="D28" s="153">
        <f>SUM(D29:D31)</f>
        <v>0</v>
      </c>
      <c r="E28" s="154">
        <f t="shared" si="5"/>
        <v>149376696</v>
      </c>
      <c r="F28" s="100">
        <f t="shared" si="5"/>
        <v>149376696</v>
      </c>
      <c r="G28" s="100">
        <f t="shared" si="5"/>
        <v>19464934</v>
      </c>
      <c r="H28" s="100">
        <f t="shared" si="5"/>
        <v>5987485</v>
      </c>
      <c r="I28" s="100">
        <f t="shared" si="5"/>
        <v>6350379</v>
      </c>
      <c r="J28" s="100">
        <f t="shared" si="5"/>
        <v>31802798</v>
      </c>
      <c r="K28" s="100">
        <f t="shared" si="5"/>
        <v>7865701</v>
      </c>
      <c r="L28" s="100">
        <f t="shared" si="5"/>
        <v>5523059</v>
      </c>
      <c r="M28" s="100">
        <f t="shared" si="5"/>
        <v>8307205</v>
      </c>
      <c r="N28" s="100">
        <f t="shared" si="5"/>
        <v>21695965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53498763</v>
      </c>
      <c r="X28" s="100">
        <f t="shared" si="5"/>
        <v>74688349</v>
      </c>
      <c r="Y28" s="100">
        <f t="shared" si="5"/>
        <v>-21189586</v>
      </c>
      <c r="Z28" s="137">
        <f>+IF(X28&lt;&gt;0,+(Y28/X28)*100,0)</f>
        <v>-28.370671307783223</v>
      </c>
      <c r="AA28" s="153">
        <f>SUM(AA29:AA31)</f>
        <v>149376696</v>
      </c>
    </row>
    <row r="29" spans="1:27" ht="13.5">
      <c r="A29" s="138" t="s">
        <v>75</v>
      </c>
      <c r="B29" s="136"/>
      <c r="C29" s="155">
        <v>23527526</v>
      </c>
      <c r="D29" s="155"/>
      <c r="E29" s="156">
        <v>26411975</v>
      </c>
      <c r="F29" s="60">
        <v>26411975</v>
      </c>
      <c r="G29" s="60">
        <v>1145463</v>
      </c>
      <c r="H29" s="60">
        <v>1387607</v>
      </c>
      <c r="I29" s="60">
        <v>1511092</v>
      </c>
      <c r="J29" s="60">
        <v>4044162</v>
      </c>
      <c r="K29" s="60">
        <v>2788028</v>
      </c>
      <c r="L29" s="60">
        <v>-992115</v>
      </c>
      <c r="M29" s="60">
        <v>3044682</v>
      </c>
      <c r="N29" s="60">
        <v>4840595</v>
      </c>
      <c r="O29" s="60"/>
      <c r="P29" s="60"/>
      <c r="Q29" s="60"/>
      <c r="R29" s="60"/>
      <c r="S29" s="60"/>
      <c r="T29" s="60"/>
      <c r="U29" s="60"/>
      <c r="V29" s="60"/>
      <c r="W29" s="60">
        <v>8884757</v>
      </c>
      <c r="X29" s="60">
        <v>13205988</v>
      </c>
      <c r="Y29" s="60">
        <v>-4321231</v>
      </c>
      <c r="Z29" s="140">
        <v>-32.72</v>
      </c>
      <c r="AA29" s="155">
        <v>26411975</v>
      </c>
    </row>
    <row r="30" spans="1:27" ht="13.5">
      <c r="A30" s="138" t="s">
        <v>76</v>
      </c>
      <c r="B30" s="136"/>
      <c r="C30" s="157">
        <v>66134126</v>
      </c>
      <c r="D30" s="157"/>
      <c r="E30" s="158">
        <v>89766548</v>
      </c>
      <c r="F30" s="159">
        <v>89766548</v>
      </c>
      <c r="G30" s="159">
        <v>16615304</v>
      </c>
      <c r="H30" s="159">
        <v>2169221</v>
      </c>
      <c r="I30" s="159">
        <v>1674649</v>
      </c>
      <c r="J30" s="159">
        <v>20459174</v>
      </c>
      <c r="K30" s="159">
        <v>2583273</v>
      </c>
      <c r="L30" s="159">
        <v>3672810</v>
      </c>
      <c r="M30" s="159">
        <v>2912593</v>
      </c>
      <c r="N30" s="159">
        <v>9168676</v>
      </c>
      <c r="O30" s="159"/>
      <c r="P30" s="159"/>
      <c r="Q30" s="159"/>
      <c r="R30" s="159"/>
      <c r="S30" s="159"/>
      <c r="T30" s="159"/>
      <c r="U30" s="159"/>
      <c r="V30" s="159"/>
      <c r="W30" s="159">
        <v>29627850</v>
      </c>
      <c r="X30" s="159">
        <v>44883274</v>
      </c>
      <c r="Y30" s="159">
        <v>-15255424</v>
      </c>
      <c r="Z30" s="141">
        <v>-33.99</v>
      </c>
      <c r="AA30" s="157">
        <v>89766548</v>
      </c>
    </row>
    <row r="31" spans="1:27" ht="13.5">
      <c r="A31" s="138" t="s">
        <v>77</v>
      </c>
      <c r="B31" s="136"/>
      <c r="C31" s="155">
        <v>35379159</v>
      </c>
      <c r="D31" s="155"/>
      <c r="E31" s="156">
        <v>33198173</v>
      </c>
      <c r="F31" s="60">
        <v>33198173</v>
      </c>
      <c r="G31" s="60">
        <v>1704167</v>
      </c>
      <c r="H31" s="60">
        <v>2430657</v>
      </c>
      <c r="I31" s="60">
        <v>3164638</v>
      </c>
      <c r="J31" s="60">
        <v>7299462</v>
      </c>
      <c r="K31" s="60">
        <v>2494400</v>
      </c>
      <c r="L31" s="60">
        <v>2842364</v>
      </c>
      <c r="M31" s="60">
        <v>2349930</v>
      </c>
      <c r="N31" s="60">
        <v>7686694</v>
      </c>
      <c r="O31" s="60"/>
      <c r="P31" s="60"/>
      <c r="Q31" s="60"/>
      <c r="R31" s="60"/>
      <c r="S31" s="60"/>
      <c r="T31" s="60"/>
      <c r="U31" s="60"/>
      <c r="V31" s="60"/>
      <c r="W31" s="60">
        <v>14986156</v>
      </c>
      <c r="X31" s="60">
        <v>16599087</v>
      </c>
      <c r="Y31" s="60">
        <v>-1612931</v>
      </c>
      <c r="Z31" s="140">
        <v>-9.72</v>
      </c>
      <c r="AA31" s="155">
        <v>33198173</v>
      </c>
    </row>
    <row r="32" spans="1:27" ht="13.5">
      <c r="A32" s="135" t="s">
        <v>78</v>
      </c>
      <c r="B32" s="136"/>
      <c r="C32" s="153">
        <f aca="true" t="shared" si="6" ref="C32:Y32">SUM(C33:C37)</f>
        <v>84780296</v>
      </c>
      <c r="D32" s="153">
        <f>SUM(D33:D37)</f>
        <v>0</v>
      </c>
      <c r="E32" s="154">
        <f t="shared" si="6"/>
        <v>75178586</v>
      </c>
      <c r="F32" s="100">
        <f t="shared" si="6"/>
        <v>75178586</v>
      </c>
      <c r="G32" s="100">
        <f t="shared" si="6"/>
        <v>4684141</v>
      </c>
      <c r="H32" s="100">
        <f t="shared" si="6"/>
        <v>5032218</v>
      </c>
      <c r="I32" s="100">
        <f t="shared" si="6"/>
        <v>5616379</v>
      </c>
      <c r="J32" s="100">
        <f t="shared" si="6"/>
        <v>15332738</v>
      </c>
      <c r="K32" s="100">
        <f t="shared" si="6"/>
        <v>5347256</v>
      </c>
      <c r="L32" s="100">
        <f t="shared" si="6"/>
        <v>8319022</v>
      </c>
      <c r="M32" s="100">
        <f t="shared" si="6"/>
        <v>5917178</v>
      </c>
      <c r="N32" s="100">
        <f t="shared" si="6"/>
        <v>19583456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34916194</v>
      </c>
      <c r="X32" s="100">
        <f t="shared" si="6"/>
        <v>37589294</v>
      </c>
      <c r="Y32" s="100">
        <f t="shared" si="6"/>
        <v>-2673100</v>
      </c>
      <c r="Z32" s="137">
        <f>+IF(X32&lt;&gt;0,+(Y32/X32)*100,0)</f>
        <v>-7.111333349330796</v>
      </c>
      <c r="AA32" s="153">
        <f>SUM(AA33:AA37)</f>
        <v>75178586</v>
      </c>
    </row>
    <row r="33" spans="1:27" ht="13.5">
      <c r="A33" s="138" t="s">
        <v>79</v>
      </c>
      <c r="B33" s="136"/>
      <c r="C33" s="155">
        <v>54453928</v>
      </c>
      <c r="D33" s="155"/>
      <c r="E33" s="156">
        <v>39978777</v>
      </c>
      <c r="F33" s="60">
        <v>39978777</v>
      </c>
      <c r="G33" s="60">
        <v>2507781</v>
      </c>
      <c r="H33" s="60">
        <v>2672745</v>
      </c>
      <c r="I33" s="60">
        <v>3184510</v>
      </c>
      <c r="J33" s="60">
        <v>8365036</v>
      </c>
      <c r="K33" s="60">
        <v>2887921</v>
      </c>
      <c r="L33" s="60">
        <v>4703128</v>
      </c>
      <c r="M33" s="60">
        <v>3068597</v>
      </c>
      <c r="N33" s="60">
        <v>10659646</v>
      </c>
      <c r="O33" s="60"/>
      <c r="P33" s="60"/>
      <c r="Q33" s="60"/>
      <c r="R33" s="60"/>
      <c r="S33" s="60"/>
      <c r="T33" s="60"/>
      <c r="U33" s="60"/>
      <c r="V33" s="60"/>
      <c r="W33" s="60">
        <v>19024682</v>
      </c>
      <c r="X33" s="60">
        <v>19989389</v>
      </c>
      <c r="Y33" s="60">
        <v>-964707</v>
      </c>
      <c r="Z33" s="140">
        <v>-4.83</v>
      </c>
      <c r="AA33" s="155">
        <v>39978777</v>
      </c>
    </row>
    <row r="34" spans="1:27" ht="13.5">
      <c r="A34" s="138" t="s">
        <v>80</v>
      </c>
      <c r="B34" s="136"/>
      <c r="C34" s="155">
        <v>523705</v>
      </c>
      <c r="D34" s="155"/>
      <c r="E34" s="156">
        <v>1043262</v>
      </c>
      <c r="F34" s="60">
        <v>1043262</v>
      </c>
      <c r="G34" s="60">
        <v>36377</v>
      </c>
      <c r="H34" s="60">
        <v>50457</v>
      </c>
      <c r="I34" s="60">
        <v>56322</v>
      </c>
      <c r="J34" s="60">
        <v>143156</v>
      </c>
      <c r="K34" s="60">
        <v>44718</v>
      </c>
      <c r="L34" s="60">
        <v>46487</v>
      </c>
      <c r="M34" s="60">
        <v>48554</v>
      </c>
      <c r="N34" s="60">
        <v>139759</v>
      </c>
      <c r="O34" s="60"/>
      <c r="P34" s="60"/>
      <c r="Q34" s="60"/>
      <c r="R34" s="60"/>
      <c r="S34" s="60"/>
      <c r="T34" s="60"/>
      <c r="U34" s="60"/>
      <c r="V34" s="60"/>
      <c r="W34" s="60">
        <v>282915</v>
      </c>
      <c r="X34" s="60">
        <v>521631</v>
      </c>
      <c r="Y34" s="60">
        <v>-238716</v>
      </c>
      <c r="Z34" s="140">
        <v>-45.76</v>
      </c>
      <c r="AA34" s="155">
        <v>1043262</v>
      </c>
    </row>
    <row r="35" spans="1:27" ht="13.5">
      <c r="A35" s="138" t="s">
        <v>81</v>
      </c>
      <c r="B35" s="136"/>
      <c r="C35" s="155">
        <v>26111801</v>
      </c>
      <c r="D35" s="155"/>
      <c r="E35" s="156">
        <v>29580485</v>
      </c>
      <c r="F35" s="60">
        <v>29580485</v>
      </c>
      <c r="G35" s="60">
        <v>1833710</v>
      </c>
      <c r="H35" s="60">
        <v>1985840</v>
      </c>
      <c r="I35" s="60">
        <v>2081139</v>
      </c>
      <c r="J35" s="60">
        <v>5900689</v>
      </c>
      <c r="K35" s="60">
        <v>2108759</v>
      </c>
      <c r="L35" s="60">
        <v>3104325</v>
      </c>
      <c r="M35" s="60">
        <v>2512300</v>
      </c>
      <c r="N35" s="60">
        <v>7725384</v>
      </c>
      <c r="O35" s="60"/>
      <c r="P35" s="60"/>
      <c r="Q35" s="60"/>
      <c r="R35" s="60"/>
      <c r="S35" s="60"/>
      <c r="T35" s="60"/>
      <c r="U35" s="60"/>
      <c r="V35" s="60"/>
      <c r="W35" s="60">
        <v>13626073</v>
      </c>
      <c r="X35" s="60">
        <v>14790243</v>
      </c>
      <c r="Y35" s="60">
        <v>-1164170</v>
      </c>
      <c r="Z35" s="140">
        <v>-7.87</v>
      </c>
      <c r="AA35" s="155">
        <v>29580485</v>
      </c>
    </row>
    <row r="36" spans="1:27" ht="13.5">
      <c r="A36" s="138" t="s">
        <v>82</v>
      </c>
      <c r="B36" s="136"/>
      <c r="C36" s="155">
        <v>3690862</v>
      </c>
      <c r="D36" s="155"/>
      <c r="E36" s="156">
        <v>4576062</v>
      </c>
      <c r="F36" s="60">
        <v>4576062</v>
      </c>
      <c r="G36" s="60">
        <v>306273</v>
      </c>
      <c r="H36" s="60">
        <v>323176</v>
      </c>
      <c r="I36" s="60">
        <v>294408</v>
      </c>
      <c r="J36" s="60">
        <v>923857</v>
      </c>
      <c r="K36" s="60">
        <v>305858</v>
      </c>
      <c r="L36" s="60">
        <v>465082</v>
      </c>
      <c r="M36" s="60">
        <v>287727</v>
      </c>
      <c r="N36" s="60">
        <v>1058667</v>
      </c>
      <c r="O36" s="60"/>
      <c r="P36" s="60"/>
      <c r="Q36" s="60"/>
      <c r="R36" s="60"/>
      <c r="S36" s="60"/>
      <c r="T36" s="60"/>
      <c r="U36" s="60"/>
      <c r="V36" s="60"/>
      <c r="W36" s="60">
        <v>1982524</v>
      </c>
      <c r="X36" s="60">
        <v>2288031</v>
      </c>
      <c r="Y36" s="60">
        <v>-305507</v>
      </c>
      <c r="Z36" s="140">
        <v>-13.35</v>
      </c>
      <c r="AA36" s="155">
        <v>4576062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85664507</v>
      </c>
      <c r="D38" s="153">
        <f>SUM(D39:D41)</f>
        <v>0</v>
      </c>
      <c r="E38" s="154">
        <f t="shared" si="7"/>
        <v>97571031</v>
      </c>
      <c r="F38" s="100">
        <f t="shared" si="7"/>
        <v>97571031</v>
      </c>
      <c r="G38" s="100">
        <f t="shared" si="7"/>
        <v>2706810</v>
      </c>
      <c r="H38" s="100">
        <f t="shared" si="7"/>
        <v>3840946</v>
      </c>
      <c r="I38" s="100">
        <f t="shared" si="7"/>
        <v>3616530</v>
      </c>
      <c r="J38" s="100">
        <f t="shared" si="7"/>
        <v>10164286</v>
      </c>
      <c r="K38" s="100">
        <f t="shared" si="7"/>
        <v>3860690</v>
      </c>
      <c r="L38" s="100">
        <f t="shared" si="7"/>
        <v>5102749</v>
      </c>
      <c r="M38" s="100">
        <f t="shared" si="7"/>
        <v>4025955</v>
      </c>
      <c r="N38" s="100">
        <f t="shared" si="7"/>
        <v>12989394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23153680</v>
      </c>
      <c r="X38" s="100">
        <f t="shared" si="7"/>
        <v>48785516</v>
      </c>
      <c r="Y38" s="100">
        <f t="shared" si="7"/>
        <v>-25631836</v>
      </c>
      <c r="Z38" s="137">
        <f>+IF(X38&lt;&gt;0,+(Y38/X38)*100,0)</f>
        <v>-52.5398480975378</v>
      </c>
      <c r="AA38" s="153">
        <f>SUM(AA39:AA41)</f>
        <v>97571031</v>
      </c>
    </row>
    <row r="39" spans="1:27" ht="13.5">
      <c r="A39" s="138" t="s">
        <v>85</v>
      </c>
      <c r="B39" s="136"/>
      <c r="C39" s="155">
        <v>76100461</v>
      </c>
      <c r="D39" s="155"/>
      <c r="E39" s="156">
        <v>85160549</v>
      </c>
      <c r="F39" s="60">
        <v>85160549</v>
      </c>
      <c r="G39" s="60">
        <v>2106805</v>
      </c>
      <c r="H39" s="60">
        <v>2909980</v>
      </c>
      <c r="I39" s="60">
        <v>2830219</v>
      </c>
      <c r="J39" s="60">
        <v>7847004</v>
      </c>
      <c r="K39" s="60">
        <v>2909065</v>
      </c>
      <c r="L39" s="60">
        <v>3942342</v>
      </c>
      <c r="M39" s="60">
        <v>3313520</v>
      </c>
      <c r="N39" s="60">
        <v>10164927</v>
      </c>
      <c r="O39" s="60"/>
      <c r="P39" s="60"/>
      <c r="Q39" s="60"/>
      <c r="R39" s="60"/>
      <c r="S39" s="60"/>
      <c r="T39" s="60"/>
      <c r="U39" s="60"/>
      <c r="V39" s="60"/>
      <c r="W39" s="60">
        <v>18011931</v>
      </c>
      <c r="X39" s="60">
        <v>42580275</v>
      </c>
      <c r="Y39" s="60">
        <v>-24568344</v>
      </c>
      <c r="Z39" s="140">
        <v>-57.7</v>
      </c>
      <c r="AA39" s="155">
        <v>85160549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>
        <v>9564046</v>
      </c>
      <c r="D41" s="155"/>
      <c r="E41" s="156">
        <v>12410482</v>
      </c>
      <c r="F41" s="60">
        <v>12410482</v>
      </c>
      <c r="G41" s="60">
        <v>600005</v>
      </c>
      <c r="H41" s="60">
        <v>930966</v>
      </c>
      <c r="I41" s="60">
        <v>786311</v>
      </c>
      <c r="J41" s="60">
        <v>2317282</v>
      </c>
      <c r="K41" s="60">
        <v>951625</v>
      </c>
      <c r="L41" s="60">
        <v>1160407</v>
      </c>
      <c r="M41" s="60">
        <v>712435</v>
      </c>
      <c r="N41" s="60">
        <v>2824467</v>
      </c>
      <c r="O41" s="60"/>
      <c r="P41" s="60"/>
      <c r="Q41" s="60"/>
      <c r="R41" s="60"/>
      <c r="S41" s="60"/>
      <c r="T41" s="60"/>
      <c r="U41" s="60"/>
      <c r="V41" s="60"/>
      <c r="W41" s="60">
        <v>5141749</v>
      </c>
      <c r="X41" s="60">
        <v>6205241</v>
      </c>
      <c r="Y41" s="60">
        <v>-1063492</v>
      </c>
      <c r="Z41" s="140">
        <v>-17.14</v>
      </c>
      <c r="AA41" s="155">
        <v>12410482</v>
      </c>
    </row>
    <row r="42" spans="1:27" ht="13.5">
      <c r="A42" s="135" t="s">
        <v>88</v>
      </c>
      <c r="B42" s="142"/>
      <c r="C42" s="153">
        <f aca="true" t="shared" si="8" ref="C42:Y42">SUM(C43:C46)</f>
        <v>272966152</v>
      </c>
      <c r="D42" s="153">
        <f>SUM(D43:D46)</f>
        <v>0</v>
      </c>
      <c r="E42" s="154">
        <f t="shared" si="8"/>
        <v>322336351</v>
      </c>
      <c r="F42" s="100">
        <f t="shared" si="8"/>
        <v>322336351</v>
      </c>
      <c r="G42" s="100">
        <f t="shared" si="8"/>
        <v>24256563</v>
      </c>
      <c r="H42" s="100">
        <f t="shared" si="8"/>
        <v>27048518</v>
      </c>
      <c r="I42" s="100">
        <f t="shared" si="8"/>
        <v>10825091</v>
      </c>
      <c r="J42" s="100">
        <f t="shared" si="8"/>
        <v>62130172</v>
      </c>
      <c r="K42" s="100">
        <f t="shared" si="8"/>
        <v>35538179</v>
      </c>
      <c r="L42" s="100">
        <f t="shared" si="8"/>
        <v>13512285</v>
      </c>
      <c r="M42" s="100">
        <f t="shared" si="8"/>
        <v>20105112</v>
      </c>
      <c r="N42" s="100">
        <f t="shared" si="8"/>
        <v>69155576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131285748</v>
      </c>
      <c r="X42" s="100">
        <f t="shared" si="8"/>
        <v>161168176</v>
      </c>
      <c r="Y42" s="100">
        <f t="shared" si="8"/>
        <v>-29882428</v>
      </c>
      <c r="Z42" s="137">
        <f>+IF(X42&lt;&gt;0,+(Y42/X42)*100,0)</f>
        <v>-18.54114673358343</v>
      </c>
      <c r="AA42" s="153">
        <f>SUM(AA43:AA46)</f>
        <v>322336351</v>
      </c>
    </row>
    <row r="43" spans="1:27" ht="13.5">
      <c r="A43" s="138" t="s">
        <v>89</v>
      </c>
      <c r="B43" s="136"/>
      <c r="C43" s="155">
        <v>169780024</v>
      </c>
      <c r="D43" s="155"/>
      <c r="E43" s="156">
        <v>202797798</v>
      </c>
      <c r="F43" s="60">
        <v>202797798</v>
      </c>
      <c r="G43" s="60">
        <v>18760038</v>
      </c>
      <c r="H43" s="60">
        <v>20222948</v>
      </c>
      <c r="I43" s="60">
        <v>2630934</v>
      </c>
      <c r="J43" s="60">
        <v>41613920</v>
      </c>
      <c r="K43" s="60">
        <v>27093388</v>
      </c>
      <c r="L43" s="60">
        <v>2701964</v>
      </c>
      <c r="M43" s="60">
        <v>12806727</v>
      </c>
      <c r="N43" s="60">
        <v>42602079</v>
      </c>
      <c r="O43" s="60"/>
      <c r="P43" s="60"/>
      <c r="Q43" s="60"/>
      <c r="R43" s="60"/>
      <c r="S43" s="60"/>
      <c r="T43" s="60"/>
      <c r="U43" s="60"/>
      <c r="V43" s="60"/>
      <c r="W43" s="60">
        <v>84215999</v>
      </c>
      <c r="X43" s="60">
        <v>101398899</v>
      </c>
      <c r="Y43" s="60">
        <v>-17182900</v>
      </c>
      <c r="Z43" s="140">
        <v>-16.95</v>
      </c>
      <c r="AA43" s="155">
        <v>202797798</v>
      </c>
    </row>
    <row r="44" spans="1:27" ht="13.5">
      <c r="A44" s="138" t="s">
        <v>90</v>
      </c>
      <c r="B44" s="136"/>
      <c r="C44" s="155">
        <v>42330114</v>
      </c>
      <c r="D44" s="155"/>
      <c r="E44" s="156">
        <v>56355283</v>
      </c>
      <c r="F44" s="60">
        <v>56355283</v>
      </c>
      <c r="G44" s="60">
        <v>1700505</v>
      </c>
      <c r="H44" s="60">
        <v>2447923</v>
      </c>
      <c r="I44" s="60">
        <v>3501453</v>
      </c>
      <c r="J44" s="60">
        <v>7649881</v>
      </c>
      <c r="K44" s="60">
        <v>3580825</v>
      </c>
      <c r="L44" s="60">
        <v>4696335</v>
      </c>
      <c r="M44" s="60">
        <v>3010421</v>
      </c>
      <c r="N44" s="60">
        <v>11287581</v>
      </c>
      <c r="O44" s="60"/>
      <c r="P44" s="60"/>
      <c r="Q44" s="60"/>
      <c r="R44" s="60"/>
      <c r="S44" s="60"/>
      <c r="T44" s="60"/>
      <c r="U44" s="60"/>
      <c r="V44" s="60"/>
      <c r="W44" s="60">
        <v>18937462</v>
      </c>
      <c r="X44" s="60">
        <v>28177642</v>
      </c>
      <c r="Y44" s="60">
        <v>-9240180</v>
      </c>
      <c r="Z44" s="140">
        <v>-32.79</v>
      </c>
      <c r="AA44" s="155">
        <v>56355283</v>
      </c>
    </row>
    <row r="45" spans="1:27" ht="13.5">
      <c r="A45" s="138" t="s">
        <v>91</v>
      </c>
      <c r="B45" s="136"/>
      <c r="C45" s="157">
        <v>31449419</v>
      </c>
      <c r="D45" s="157"/>
      <c r="E45" s="158">
        <v>33784958</v>
      </c>
      <c r="F45" s="159">
        <v>33784958</v>
      </c>
      <c r="G45" s="159">
        <v>1473425</v>
      </c>
      <c r="H45" s="159">
        <v>1765655</v>
      </c>
      <c r="I45" s="159">
        <v>2141484</v>
      </c>
      <c r="J45" s="159">
        <v>5380564</v>
      </c>
      <c r="K45" s="159">
        <v>2234008</v>
      </c>
      <c r="L45" s="159">
        <v>2613721</v>
      </c>
      <c r="M45" s="159">
        <v>1788761</v>
      </c>
      <c r="N45" s="159">
        <v>6636490</v>
      </c>
      <c r="O45" s="159"/>
      <c r="P45" s="159"/>
      <c r="Q45" s="159"/>
      <c r="R45" s="159"/>
      <c r="S45" s="159"/>
      <c r="T45" s="159"/>
      <c r="U45" s="159"/>
      <c r="V45" s="159"/>
      <c r="W45" s="159">
        <v>12017054</v>
      </c>
      <c r="X45" s="159">
        <v>16892479</v>
      </c>
      <c r="Y45" s="159">
        <v>-4875425</v>
      </c>
      <c r="Z45" s="141">
        <v>-28.86</v>
      </c>
      <c r="AA45" s="157">
        <v>33784958</v>
      </c>
    </row>
    <row r="46" spans="1:27" ht="13.5">
      <c r="A46" s="138" t="s">
        <v>92</v>
      </c>
      <c r="B46" s="136"/>
      <c r="C46" s="155">
        <v>29406595</v>
      </c>
      <c r="D46" s="155"/>
      <c r="E46" s="156">
        <v>29398312</v>
      </c>
      <c r="F46" s="60">
        <v>29398312</v>
      </c>
      <c r="G46" s="60">
        <v>2322595</v>
      </c>
      <c r="H46" s="60">
        <v>2611992</v>
      </c>
      <c r="I46" s="60">
        <v>2551220</v>
      </c>
      <c r="J46" s="60">
        <v>7485807</v>
      </c>
      <c r="K46" s="60">
        <v>2629958</v>
      </c>
      <c r="L46" s="60">
        <v>3500265</v>
      </c>
      <c r="M46" s="60">
        <v>2499203</v>
      </c>
      <c r="N46" s="60">
        <v>8629426</v>
      </c>
      <c r="O46" s="60"/>
      <c r="P46" s="60"/>
      <c r="Q46" s="60"/>
      <c r="R46" s="60"/>
      <c r="S46" s="60"/>
      <c r="T46" s="60"/>
      <c r="U46" s="60"/>
      <c r="V46" s="60"/>
      <c r="W46" s="60">
        <v>16115233</v>
      </c>
      <c r="X46" s="60">
        <v>14699156</v>
      </c>
      <c r="Y46" s="60">
        <v>1416077</v>
      </c>
      <c r="Z46" s="140">
        <v>9.63</v>
      </c>
      <c r="AA46" s="155">
        <v>29398312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568451766</v>
      </c>
      <c r="D48" s="168">
        <f>+D28+D32+D38+D42+D47</f>
        <v>0</v>
      </c>
      <c r="E48" s="169">
        <f t="shared" si="9"/>
        <v>644462664</v>
      </c>
      <c r="F48" s="73">
        <f t="shared" si="9"/>
        <v>644462664</v>
      </c>
      <c r="G48" s="73">
        <f t="shared" si="9"/>
        <v>51112448</v>
      </c>
      <c r="H48" s="73">
        <f t="shared" si="9"/>
        <v>41909167</v>
      </c>
      <c r="I48" s="73">
        <f t="shared" si="9"/>
        <v>26408379</v>
      </c>
      <c r="J48" s="73">
        <f t="shared" si="9"/>
        <v>119429994</v>
      </c>
      <c r="K48" s="73">
        <f t="shared" si="9"/>
        <v>52611826</v>
      </c>
      <c r="L48" s="73">
        <f t="shared" si="9"/>
        <v>32457115</v>
      </c>
      <c r="M48" s="73">
        <f t="shared" si="9"/>
        <v>38355450</v>
      </c>
      <c r="N48" s="73">
        <f t="shared" si="9"/>
        <v>123424391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242854385</v>
      </c>
      <c r="X48" s="73">
        <f t="shared" si="9"/>
        <v>322231335</v>
      </c>
      <c r="Y48" s="73">
        <f t="shared" si="9"/>
        <v>-79376950</v>
      </c>
      <c r="Z48" s="170">
        <f>+IF(X48&lt;&gt;0,+(Y48/X48)*100,0)</f>
        <v>-24.633529200380217</v>
      </c>
      <c r="AA48" s="168">
        <f>+AA28+AA32+AA38+AA42+AA47</f>
        <v>644462664</v>
      </c>
    </row>
    <row r="49" spans="1:27" ht="13.5">
      <c r="A49" s="148" t="s">
        <v>49</v>
      </c>
      <c r="B49" s="149"/>
      <c r="C49" s="171">
        <f aca="true" t="shared" si="10" ref="C49:Y49">+C25-C48</f>
        <v>-36838321</v>
      </c>
      <c r="D49" s="171">
        <f>+D25-D48</f>
        <v>0</v>
      </c>
      <c r="E49" s="172">
        <f t="shared" si="10"/>
        <v>-20170454</v>
      </c>
      <c r="F49" s="173">
        <f t="shared" si="10"/>
        <v>-20170454</v>
      </c>
      <c r="G49" s="173">
        <f t="shared" si="10"/>
        <v>136450886</v>
      </c>
      <c r="H49" s="173">
        <f t="shared" si="10"/>
        <v>-14049526</v>
      </c>
      <c r="I49" s="173">
        <f t="shared" si="10"/>
        <v>-9288978</v>
      </c>
      <c r="J49" s="173">
        <f t="shared" si="10"/>
        <v>113112382</v>
      </c>
      <c r="K49" s="173">
        <f t="shared" si="10"/>
        <v>2482125</v>
      </c>
      <c r="L49" s="173">
        <f t="shared" si="10"/>
        <v>-5913865</v>
      </c>
      <c r="M49" s="173">
        <f t="shared" si="10"/>
        <v>-11555777</v>
      </c>
      <c r="N49" s="173">
        <f t="shared" si="10"/>
        <v>-14987517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98124865</v>
      </c>
      <c r="X49" s="173">
        <f>IF(F25=F48,0,X25-X48)</f>
        <v>-10085227</v>
      </c>
      <c r="Y49" s="173">
        <f t="shared" si="10"/>
        <v>108210092</v>
      </c>
      <c r="Z49" s="174">
        <f>+IF(X49&lt;&gt;0,+(Y49/X49)*100,0)</f>
        <v>-1072.9564341982584</v>
      </c>
      <c r="AA49" s="171">
        <f>+AA25-AA48</f>
        <v>-20170454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113542635</v>
      </c>
      <c r="D5" s="155">
        <v>0</v>
      </c>
      <c r="E5" s="156">
        <v>139092204</v>
      </c>
      <c r="F5" s="60">
        <v>139092204</v>
      </c>
      <c r="G5" s="60">
        <v>144024409</v>
      </c>
      <c r="H5" s="60">
        <v>-493487</v>
      </c>
      <c r="I5" s="60">
        <v>-87291</v>
      </c>
      <c r="J5" s="60">
        <v>143443631</v>
      </c>
      <c r="K5" s="60">
        <v>-152413</v>
      </c>
      <c r="L5" s="60">
        <v>-11727</v>
      </c>
      <c r="M5" s="60">
        <v>-32559</v>
      </c>
      <c r="N5" s="60">
        <v>-196699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143246932</v>
      </c>
      <c r="X5" s="60">
        <v>69546102</v>
      </c>
      <c r="Y5" s="60">
        <v>73700830</v>
      </c>
      <c r="Z5" s="140">
        <v>105.97</v>
      </c>
      <c r="AA5" s="155">
        <v>139092204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137735</v>
      </c>
      <c r="H6" s="60">
        <v>176164</v>
      </c>
      <c r="I6" s="60">
        <v>296307</v>
      </c>
      <c r="J6" s="60">
        <v>610206</v>
      </c>
      <c r="K6" s="60">
        <v>285707</v>
      </c>
      <c r="L6" s="60">
        <v>262232</v>
      </c>
      <c r="M6" s="60">
        <v>-5128</v>
      </c>
      <c r="N6" s="60">
        <v>542811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1153017</v>
      </c>
      <c r="X6" s="60">
        <v>0</v>
      </c>
      <c r="Y6" s="60">
        <v>1153017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175740391</v>
      </c>
      <c r="D7" s="155">
        <v>0</v>
      </c>
      <c r="E7" s="156">
        <v>205942845</v>
      </c>
      <c r="F7" s="60">
        <v>205942845</v>
      </c>
      <c r="G7" s="60">
        <v>21390292</v>
      </c>
      <c r="H7" s="60">
        <v>16498046</v>
      </c>
      <c r="I7" s="60">
        <v>8638237</v>
      </c>
      <c r="J7" s="60">
        <v>46526575</v>
      </c>
      <c r="K7" s="60">
        <v>15916516</v>
      </c>
      <c r="L7" s="60">
        <v>14378074</v>
      </c>
      <c r="M7" s="60">
        <v>14688829</v>
      </c>
      <c r="N7" s="60">
        <v>44983419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91509994</v>
      </c>
      <c r="X7" s="60">
        <v>102971423</v>
      </c>
      <c r="Y7" s="60">
        <v>-11461429</v>
      </c>
      <c r="Z7" s="140">
        <v>-11.13</v>
      </c>
      <c r="AA7" s="155">
        <v>205942845</v>
      </c>
    </row>
    <row r="8" spans="1:27" ht="13.5">
      <c r="A8" s="183" t="s">
        <v>104</v>
      </c>
      <c r="B8" s="182"/>
      <c r="C8" s="155">
        <v>40948261</v>
      </c>
      <c r="D8" s="155">
        <v>0</v>
      </c>
      <c r="E8" s="156">
        <v>52489631</v>
      </c>
      <c r="F8" s="60">
        <v>52489631</v>
      </c>
      <c r="G8" s="60">
        <v>7248063</v>
      </c>
      <c r="H8" s="60">
        <v>3337172</v>
      </c>
      <c r="I8" s="60">
        <v>1308670</v>
      </c>
      <c r="J8" s="60">
        <v>11893905</v>
      </c>
      <c r="K8" s="60">
        <v>3919049</v>
      </c>
      <c r="L8" s="60">
        <v>3550986</v>
      </c>
      <c r="M8" s="60">
        <v>3715426</v>
      </c>
      <c r="N8" s="60">
        <v>11185461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23079366</v>
      </c>
      <c r="X8" s="60">
        <v>26244816</v>
      </c>
      <c r="Y8" s="60">
        <v>-3165450</v>
      </c>
      <c r="Z8" s="140">
        <v>-12.06</v>
      </c>
      <c r="AA8" s="155">
        <v>52489631</v>
      </c>
    </row>
    <row r="9" spans="1:27" ht="13.5">
      <c r="A9" s="183" t="s">
        <v>105</v>
      </c>
      <c r="B9" s="182"/>
      <c r="C9" s="155">
        <v>30254881</v>
      </c>
      <c r="D9" s="155">
        <v>0</v>
      </c>
      <c r="E9" s="156">
        <v>36428278</v>
      </c>
      <c r="F9" s="60">
        <v>36428278</v>
      </c>
      <c r="G9" s="60">
        <v>5880873</v>
      </c>
      <c r="H9" s="60">
        <v>1762450</v>
      </c>
      <c r="I9" s="60">
        <v>2664010</v>
      </c>
      <c r="J9" s="60">
        <v>10307333</v>
      </c>
      <c r="K9" s="60">
        <v>2750602</v>
      </c>
      <c r="L9" s="60">
        <v>2673209</v>
      </c>
      <c r="M9" s="60">
        <v>2740801</v>
      </c>
      <c r="N9" s="60">
        <v>8164612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18471945</v>
      </c>
      <c r="X9" s="60">
        <v>18214139</v>
      </c>
      <c r="Y9" s="60">
        <v>257806</v>
      </c>
      <c r="Z9" s="140">
        <v>1.42</v>
      </c>
      <c r="AA9" s="155">
        <v>36428278</v>
      </c>
    </row>
    <row r="10" spans="1:27" ht="13.5">
      <c r="A10" s="183" t="s">
        <v>106</v>
      </c>
      <c r="B10" s="182"/>
      <c r="C10" s="155">
        <v>25501557</v>
      </c>
      <c r="D10" s="155">
        <v>0</v>
      </c>
      <c r="E10" s="156">
        <v>31353558</v>
      </c>
      <c r="F10" s="54">
        <v>31353558</v>
      </c>
      <c r="G10" s="54">
        <v>2422312</v>
      </c>
      <c r="H10" s="54">
        <v>2421687</v>
      </c>
      <c r="I10" s="54">
        <v>2437380</v>
      </c>
      <c r="J10" s="54">
        <v>7281379</v>
      </c>
      <c r="K10" s="54">
        <v>2448311</v>
      </c>
      <c r="L10" s="54">
        <v>2394303</v>
      </c>
      <c r="M10" s="54">
        <v>2449330</v>
      </c>
      <c r="N10" s="54">
        <v>7291944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14573323</v>
      </c>
      <c r="X10" s="54">
        <v>15676779</v>
      </c>
      <c r="Y10" s="54">
        <v>-1103456</v>
      </c>
      <c r="Z10" s="184">
        <v>-7.04</v>
      </c>
      <c r="AA10" s="130">
        <v>31353558</v>
      </c>
    </row>
    <row r="11" spans="1:27" ht="13.5">
      <c r="A11" s="183" t="s">
        <v>107</v>
      </c>
      <c r="B11" s="185"/>
      <c r="C11" s="155">
        <v>11667713</v>
      </c>
      <c r="D11" s="155">
        <v>0</v>
      </c>
      <c r="E11" s="156">
        <v>10670663</v>
      </c>
      <c r="F11" s="60">
        <v>10670663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5335332</v>
      </c>
      <c r="Y11" s="60">
        <v>-5335332</v>
      </c>
      <c r="Z11" s="140">
        <v>-100</v>
      </c>
      <c r="AA11" s="155">
        <v>10670663</v>
      </c>
    </row>
    <row r="12" spans="1:27" ht="13.5">
      <c r="A12" s="183" t="s">
        <v>108</v>
      </c>
      <c r="B12" s="185"/>
      <c r="C12" s="155">
        <v>675855</v>
      </c>
      <c r="D12" s="155">
        <v>0</v>
      </c>
      <c r="E12" s="156">
        <v>315855</v>
      </c>
      <c r="F12" s="60">
        <v>315855</v>
      </c>
      <c r="G12" s="60">
        <v>90180</v>
      </c>
      <c r="H12" s="60">
        <v>28601</v>
      </c>
      <c r="I12" s="60">
        <v>28787</v>
      </c>
      <c r="J12" s="60">
        <v>147568</v>
      </c>
      <c r="K12" s="60">
        <v>31224</v>
      </c>
      <c r="L12" s="60">
        <v>33861</v>
      </c>
      <c r="M12" s="60">
        <v>34307</v>
      </c>
      <c r="N12" s="60">
        <v>99392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246960</v>
      </c>
      <c r="X12" s="60">
        <v>157928</v>
      </c>
      <c r="Y12" s="60">
        <v>89032</v>
      </c>
      <c r="Z12" s="140">
        <v>56.38</v>
      </c>
      <c r="AA12" s="155">
        <v>315855</v>
      </c>
    </row>
    <row r="13" spans="1:27" ht="13.5">
      <c r="A13" s="181" t="s">
        <v>109</v>
      </c>
      <c r="B13" s="185"/>
      <c r="C13" s="155">
        <v>1236465</v>
      </c>
      <c r="D13" s="155">
        <v>0</v>
      </c>
      <c r="E13" s="156">
        <v>682625</v>
      </c>
      <c r="F13" s="60">
        <v>682625</v>
      </c>
      <c r="G13" s="60">
        <v>9254</v>
      </c>
      <c r="H13" s="60">
        <v>0</v>
      </c>
      <c r="I13" s="60">
        <v>0</v>
      </c>
      <c r="J13" s="60">
        <v>9254</v>
      </c>
      <c r="K13" s="60">
        <v>349928</v>
      </c>
      <c r="L13" s="60">
        <v>0</v>
      </c>
      <c r="M13" s="60">
        <v>199257</v>
      </c>
      <c r="N13" s="60">
        <v>549185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558439</v>
      </c>
      <c r="X13" s="60">
        <v>341313</v>
      </c>
      <c r="Y13" s="60">
        <v>217126</v>
      </c>
      <c r="Z13" s="140">
        <v>63.61</v>
      </c>
      <c r="AA13" s="155">
        <v>682625</v>
      </c>
    </row>
    <row r="14" spans="1:27" ht="13.5">
      <c r="A14" s="181" t="s">
        <v>110</v>
      </c>
      <c r="B14" s="185"/>
      <c r="C14" s="155">
        <v>6458023</v>
      </c>
      <c r="D14" s="155">
        <v>0</v>
      </c>
      <c r="E14" s="156">
        <v>4550606</v>
      </c>
      <c r="F14" s="60">
        <v>4550606</v>
      </c>
      <c r="G14" s="60">
        <v>346807</v>
      </c>
      <c r="H14" s="60">
        <v>347686</v>
      </c>
      <c r="I14" s="60">
        <v>308388</v>
      </c>
      <c r="J14" s="60">
        <v>1002881</v>
      </c>
      <c r="K14" s="60">
        <v>451734</v>
      </c>
      <c r="L14" s="60">
        <v>454825</v>
      </c>
      <c r="M14" s="60">
        <v>-59945</v>
      </c>
      <c r="N14" s="60">
        <v>846614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1849495</v>
      </c>
      <c r="X14" s="60">
        <v>2275303</v>
      </c>
      <c r="Y14" s="60">
        <v>-425808</v>
      </c>
      <c r="Z14" s="140">
        <v>-18.71</v>
      </c>
      <c r="AA14" s="155">
        <v>4550606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1035182</v>
      </c>
      <c r="D16" s="155">
        <v>0</v>
      </c>
      <c r="E16" s="156">
        <v>2029024</v>
      </c>
      <c r="F16" s="60">
        <v>2029024</v>
      </c>
      <c r="G16" s="60">
        <v>102412</v>
      </c>
      <c r="H16" s="60">
        <v>100057</v>
      </c>
      <c r="I16" s="60">
        <v>-52491</v>
      </c>
      <c r="J16" s="60">
        <v>149978</v>
      </c>
      <c r="K16" s="60">
        <v>-7379</v>
      </c>
      <c r="L16" s="60">
        <v>50825</v>
      </c>
      <c r="M16" s="60">
        <v>-6349</v>
      </c>
      <c r="N16" s="60">
        <v>37097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187075</v>
      </c>
      <c r="X16" s="60">
        <v>1014512</v>
      </c>
      <c r="Y16" s="60">
        <v>-827437</v>
      </c>
      <c r="Z16" s="140">
        <v>-81.56</v>
      </c>
      <c r="AA16" s="155">
        <v>2029024</v>
      </c>
    </row>
    <row r="17" spans="1:27" ht="13.5">
      <c r="A17" s="181" t="s">
        <v>113</v>
      </c>
      <c r="B17" s="185"/>
      <c r="C17" s="155">
        <v>7268669</v>
      </c>
      <c r="D17" s="155">
        <v>0</v>
      </c>
      <c r="E17" s="156">
        <v>7387606</v>
      </c>
      <c r="F17" s="60">
        <v>7387606</v>
      </c>
      <c r="G17" s="60">
        <v>642264</v>
      </c>
      <c r="H17" s="60">
        <v>524921</v>
      </c>
      <c r="I17" s="60">
        <v>311566</v>
      </c>
      <c r="J17" s="60">
        <v>1478751</v>
      </c>
      <c r="K17" s="60">
        <v>606040</v>
      </c>
      <c r="L17" s="60">
        <v>438379</v>
      </c>
      <c r="M17" s="60">
        <v>675268</v>
      </c>
      <c r="N17" s="60">
        <v>1719687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3198438</v>
      </c>
      <c r="X17" s="60">
        <v>3693803</v>
      </c>
      <c r="Y17" s="60">
        <v>-495365</v>
      </c>
      <c r="Z17" s="140">
        <v>-13.41</v>
      </c>
      <c r="AA17" s="155">
        <v>7387606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95384835</v>
      </c>
      <c r="D19" s="155">
        <v>0</v>
      </c>
      <c r="E19" s="156">
        <v>68946350</v>
      </c>
      <c r="F19" s="60">
        <v>68946350</v>
      </c>
      <c r="G19" s="60">
        <v>398909</v>
      </c>
      <c r="H19" s="60">
        <v>0</v>
      </c>
      <c r="I19" s="60">
        <v>424847</v>
      </c>
      <c r="J19" s="60">
        <v>823756</v>
      </c>
      <c r="K19" s="60">
        <v>24331763</v>
      </c>
      <c r="L19" s="60">
        <v>420847</v>
      </c>
      <c r="M19" s="60">
        <v>413312</v>
      </c>
      <c r="N19" s="60">
        <v>25165922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25989678</v>
      </c>
      <c r="X19" s="60">
        <v>34473175</v>
      </c>
      <c r="Y19" s="60">
        <v>-8483497</v>
      </c>
      <c r="Z19" s="140">
        <v>-24.61</v>
      </c>
      <c r="AA19" s="155">
        <v>68946350</v>
      </c>
    </row>
    <row r="20" spans="1:27" ht="13.5">
      <c r="A20" s="181" t="s">
        <v>35</v>
      </c>
      <c r="B20" s="185"/>
      <c r="C20" s="155">
        <v>21718933</v>
      </c>
      <c r="D20" s="155">
        <v>0</v>
      </c>
      <c r="E20" s="156">
        <v>64402965</v>
      </c>
      <c r="F20" s="54">
        <v>64402965</v>
      </c>
      <c r="G20" s="54">
        <v>4869824</v>
      </c>
      <c r="H20" s="54">
        <v>2158844</v>
      </c>
      <c r="I20" s="54">
        <v>840991</v>
      </c>
      <c r="J20" s="54">
        <v>7869659</v>
      </c>
      <c r="K20" s="54">
        <v>4162869</v>
      </c>
      <c r="L20" s="54">
        <v>1897436</v>
      </c>
      <c r="M20" s="54">
        <v>1987124</v>
      </c>
      <c r="N20" s="54">
        <v>8047429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15917088</v>
      </c>
      <c r="X20" s="54">
        <v>32201483</v>
      </c>
      <c r="Y20" s="54">
        <v>-16284395</v>
      </c>
      <c r="Z20" s="184">
        <v>-50.57</v>
      </c>
      <c r="AA20" s="130">
        <v>64402965</v>
      </c>
    </row>
    <row r="21" spans="1:27" ht="13.5">
      <c r="A21" s="181" t="s">
        <v>115</v>
      </c>
      <c r="B21" s="185"/>
      <c r="C21" s="155">
        <v>180045</v>
      </c>
      <c r="D21" s="155">
        <v>0</v>
      </c>
      <c r="E21" s="156">
        <v>0</v>
      </c>
      <c r="F21" s="60">
        <v>0</v>
      </c>
      <c r="G21" s="60">
        <v>0</v>
      </c>
      <c r="H21" s="60">
        <v>997500</v>
      </c>
      <c r="I21" s="82">
        <v>0</v>
      </c>
      <c r="J21" s="60">
        <v>997500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997500</v>
      </c>
      <c r="X21" s="60">
        <v>0</v>
      </c>
      <c r="Y21" s="60">
        <v>997500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531613445</v>
      </c>
      <c r="D22" s="188">
        <f>SUM(D5:D21)</f>
        <v>0</v>
      </c>
      <c r="E22" s="189">
        <f t="shared" si="0"/>
        <v>624292210</v>
      </c>
      <c r="F22" s="190">
        <f t="shared" si="0"/>
        <v>624292210</v>
      </c>
      <c r="G22" s="190">
        <f t="shared" si="0"/>
        <v>187563334</v>
      </c>
      <c r="H22" s="190">
        <f t="shared" si="0"/>
        <v>27859641</v>
      </c>
      <c r="I22" s="190">
        <f t="shared" si="0"/>
        <v>17119401</v>
      </c>
      <c r="J22" s="190">
        <f t="shared" si="0"/>
        <v>232542376</v>
      </c>
      <c r="K22" s="190">
        <f t="shared" si="0"/>
        <v>55093951</v>
      </c>
      <c r="L22" s="190">
        <f t="shared" si="0"/>
        <v>26543250</v>
      </c>
      <c r="M22" s="190">
        <f t="shared" si="0"/>
        <v>26799673</v>
      </c>
      <c r="N22" s="190">
        <f t="shared" si="0"/>
        <v>108436874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340979250</v>
      </c>
      <c r="X22" s="190">
        <f t="shared" si="0"/>
        <v>312146108</v>
      </c>
      <c r="Y22" s="190">
        <f t="shared" si="0"/>
        <v>28833142</v>
      </c>
      <c r="Z22" s="191">
        <f>+IF(X22&lt;&gt;0,+(Y22/X22)*100,0)</f>
        <v>9.237065996030294</v>
      </c>
      <c r="AA22" s="188">
        <f>SUM(AA5:AA21)</f>
        <v>624292210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193309600</v>
      </c>
      <c r="D25" s="155">
        <v>0</v>
      </c>
      <c r="E25" s="156">
        <v>192040174</v>
      </c>
      <c r="F25" s="60">
        <v>192040174</v>
      </c>
      <c r="G25" s="60">
        <v>14799223</v>
      </c>
      <c r="H25" s="60">
        <v>14538595</v>
      </c>
      <c r="I25" s="60">
        <v>14922422</v>
      </c>
      <c r="J25" s="60">
        <v>44260240</v>
      </c>
      <c r="K25" s="60">
        <v>15162880</v>
      </c>
      <c r="L25" s="60">
        <v>24075851</v>
      </c>
      <c r="M25" s="60">
        <v>15249840</v>
      </c>
      <c r="N25" s="60">
        <v>54488571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98748811</v>
      </c>
      <c r="X25" s="60">
        <v>96020087</v>
      </c>
      <c r="Y25" s="60">
        <v>2728724</v>
      </c>
      <c r="Z25" s="140">
        <v>2.84</v>
      </c>
      <c r="AA25" s="155">
        <v>192040174</v>
      </c>
    </row>
    <row r="26" spans="1:27" ht="13.5">
      <c r="A26" s="183" t="s">
        <v>38</v>
      </c>
      <c r="B26" s="182"/>
      <c r="C26" s="155">
        <v>8702790</v>
      </c>
      <c r="D26" s="155">
        <v>0</v>
      </c>
      <c r="E26" s="156">
        <v>10793940</v>
      </c>
      <c r="F26" s="60">
        <v>10793940</v>
      </c>
      <c r="G26" s="60">
        <v>705655</v>
      </c>
      <c r="H26" s="60">
        <v>705796</v>
      </c>
      <c r="I26" s="60">
        <v>690180</v>
      </c>
      <c r="J26" s="60">
        <v>2101631</v>
      </c>
      <c r="K26" s="60">
        <v>670790</v>
      </c>
      <c r="L26" s="60">
        <v>674209</v>
      </c>
      <c r="M26" s="60">
        <v>704995</v>
      </c>
      <c r="N26" s="60">
        <v>2049994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4151625</v>
      </c>
      <c r="X26" s="60">
        <v>5396970</v>
      </c>
      <c r="Y26" s="60">
        <v>-1245345</v>
      </c>
      <c r="Z26" s="140">
        <v>-23.07</v>
      </c>
      <c r="AA26" s="155">
        <v>10793940</v>
      </c>
    </row>
    <row r="27" spans="1:27" ht="13.5">
      <c r="A27" s="183" t="s">
        <v>118</v>
      </c>
      <c r="B27" s="182"/>
      <c r="C27" s="155">
        <v>11937477</v>
      </c>
      <c r="D27" s="155">
        <v>0</v>
      </c>
      <c r="E27" s="156">
        <v>43056956</v>
      </c>
      <c r="F27" s="60">
        <v>43056956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21528478</v>
      </c>
      <c r="Y27" s="60">
        <v>-21528478</v>
      </c>
      <c r="Z27" s="140">
        <v>-100</v>
      </c>
      <c r="AA27" s="155">
        <v>43056956</v>
      </c>
    </row>
    <row r="28" spans="1:27" ht="13.5">
      <c r="A28" s="183" t="s">
        <v>39</v>
      </c>
      <c r="B28" s="182"/>
      <c r="C28" s="155">
        <v>77156012</v>
      </c>
      <c r="D28" s="155">
        <v>0</v>
      </c>
      <c r="E28" s="156">
        <v>71142129</v>
      </c>
      <c r="F28" s="60">
        <v>71142129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35571065</v>
      </c>
      <c r="Y28" s="60">
        <v>-35571065</v>
      </c>
      <c r="Z28" s="140">
        <v>-100</v>
      </c>
      <c r="AA28" s="155">
        <v>71142129</v>
      </c>
    </row>
    <row r="29" spans="1:27" ht="13.5">
      <c r="A29" s="183" t="s">
        <v>40</v>
      </c>
      <c r="B29" s="182"/>
      <c r="C29" s="155">
        <v>19528170</v>
      </c>
      <c r="D29" s="155">
        <v>0</v>
      </c>
      <c r="E29" s="156">
        <v>10323895</v>
      </c>
      <c r="F29" s="60">
        <v>10323895</v>
      </c>
      <c r="G29" s="60">
        <v>0</v>
      </c>
      <c r="H29" s="60">
        <v>238797</v>
      </c>
      <c r="I29" s="60">
        <v>238797</v>
      </c>
      <c r="J29" s="60">
        <v>477594</v>
      </c>
      <c r="K29" s="60">
        <v>238796</v>
      </c>
      <c r="L29" s="60">
        <v>238797</v>
      </c>
      <c r="M29" s="60">
        <v>465442</v>
      </c>
      <c r="N29" s="60">
        <v>943035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1420629</v>
      </c>
      <c r="X29" s="60">
        <v>5161948</v>
      </c>
      <c r="Y29" s="60">
        <v>-3741319</v>
      </c>
      <c r="Z29" s="140">
        <v>-72.48</v>
      </c>
      <c r="AA29" s="155">
        <v>10323895</v>
      </c>
    </row>
    <row r="30" spans="1:27" ht="13.5">
      <c r="A30" s="183" t="s">
        <v>119</v>
      </c>
      <c r="B30" s="182"/>
      <c r="C30" s="155">
        <v>163348722</v>
      </c>
      <c r="D30" s="155">
        <v>0</v>
      </c>
      <c r="E30" s="156">
        <v>177213500</v>
      </c>
      <c r="F30" s="60">
        <v>177213500</v>
      </c>
      <c r="G30" s="60">
        <v>17315745</v>
      </c>
      <c r="H30" s="60">
        <v>18664433</v>
      </c>
      <c r="I30" s="60">
        <v>1599685</v>
      </c>
      <c r="J30" s="60">
        <v>37579863</v>
      </c>
      <c r="K30" s="60">
        <v>25699593</v>
      </c>
      <c r="L30" s="60">
        <v>1058484</v>
      </c>
      <c r="M30" s="60">
        <v>12236320</v>
      </c>
      <c r="N30" s="60">
        <v>38994397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76574260</v>
      </c>
      <c r="X30" s="60">
        <v>88606750</v>
      </c>
      <c r="Y30" s="60">
        <v>-12032490</v>
      </c>
      <c r="Z30" s="140">
        <v>-13.58</v>
      </c>
      <c r="AA30" s="155">
        <v>177213500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10834933</v>
      </c>
      <c r="F32" s="60">
        <v>10834933</v>
      </c>
      <c r="G32" s="60">
        <v>0</v>
      </c>
      <c r="H32" s="60">
        <v>102062</v>
      </c>
      <c r="I32" s="60">
        <v>703360</v>
      </c>
      <c r="J32" s="60">
        <v>805422</v>
      </c>
      <c r="K32" s="60">
        <v>242119</v>
      </c>
      <c r="L32" s="60">
        <v>-355890</v>
      </c>
      <c r="M32" s="60">
        <v>191385</v>
      </c>
      <c r="N32" s="60">
        <v>77614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883036</v>
      </c>
      <c r="X32" s="60">
        <v>5417467</v>
      </c>
      <c r="Y32" s="60">
        <v>-4534431</v>
      </c>
      <c r="Z32" s="140">
        <v>-83.7</v>
      </c>
      <c r="AA32" s="155">
        <v>10834933</v>
      </c>
    </row>
    <row r="33" spans="1:27" ht="13.5">
      <c r="A33" s="183" t="s">
        <v>42</v>
      </c>
      <c r="B33" s="182"/>
      <c r="C33" s="155">
        <v>21300010</v>
      </c>
      <c r="D33" s="155">
        <v>0</v>
      </c>
      <c r="E33" s="156">
        <v>0</v>
      </c>
      <c r="F33" s="60">
        <v>0</v>
      </c>
      <c r="G33" s="60">
        <v>2083553</v>
      </c>
      <c r="H33" s="60">
        <v>2129577</v>
      </c>
      <c r="I33" s="60">
        <v>2028361</v>
      </c>
      <c r="J33" s="60">
        <v>6241491</v>
      </c>
      <c r="K33" s="60">
        <v>2320797</v>
      </c>
      <c r="L33" s="60">
        <v>2141066</v>
      </c>
      <c r="M33" s="60">
        <v>2064304</v>
      </c>
      <c r="N33" s="60">
        <v>6526167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12767658</v>
      </c>
      <c r="X33" s="60">
        <v>0</v>
      </c>
      <c r="Y33" s="60">
        <v>12767658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73168985</v>
      </c>
      <c r="D34" s="155">
        <v>0</v>
      </c>
      <c r="E34" s="156">
        <v>129057137</v>
      </c>
      <c r="F34" s="60">
        <v>129057137</v>
      </c>
      <c r="G34" s="60">
        <v>16208272</v>
      </c>
      <c r="H34" s="60">
        <v>5529907</v>
      </c>
      <c r="I34" s="60">
        <v>6225574</v>
      </c>
      <c r="J34" s="60">
        <v>27963753</v>
      </c>
      <c r="K34" s="60">
        <v>8276851</v>
      </c>
      <c r="L34" s="60">
        <v>4624598</v>
      </c>
      <c r="M34" s="60">
        <v>7443164</v>
      </c>
      <c r="N34" s="60">
        <v>20344613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48308366</v>
      </c>
      <c r="X34" s="60">
        <v>64528569</v>
      </c>
      <c r="Y34" s="60">
        <v>-16220203</v>
      </c>
      <c r="Z34" s="140">
        <v>-25.14</v>
      </c>
      <c r="AA34" s="155">
        <v>129057137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568451766</v>
      </c>
      <c r="D36" s="188">
        <f>SUM(D25:D35)</f>
        <v>0</v>
      </c>
      <c r="E36" s="189">
        <f t="shared" si="1"/>
        <v>644462664</v>
      </c>
      <c r="F36" s="190">
        <f t="shared" si="1"/>
        <v>644462664</v>
      </c>
      <c r="G36" s="190">
        <f t="shared" si="1"/>
        <v>51112448</v>
      </c>
      <c r="H36" s="190">
        <f t="shared" si="1"/>
        <v>41909167</v>
      </c>
      <c r="I36" s="190">
        <f t="shared" si="1"/>
        <v>26408379</v>
      </c>
      <c r="J36" s="190">
        <f t="shared" si="1"/>
        <v>119429994</v>
      </c>
      <c r="K36" s="190">
        <f t="shared" si="1"/>
        <v>52611826</v>
      </c>
      <c r="L36" s="190">
        <f t="shared" si="1"/>
        <v>32457115</v>
      </c>
      <c r="M36" s="190">
        <f t="shared" si="1"/>
        <v>38355450</v>
      </c>
      <c r="N36" s="190">
        <f t="shared" si="1"/>
        <v>123424391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242854385</v>
      </c>
      <c r="X36" s="190">
        <f t="shared" si="1"/>
        <v>322231334</v>
      </c>
      <c r="Y36" s="190">
        <f t="shared" si="1"/>
        <v>-79376949</v>
      </c>
      <c r="Z36" s="191">
        <f>+IF(X36&lt;&gt;0,+(Y36/X36)*100,0)</f>
        <v>-24.633528966490886</v>
      </c>
      <c r="AA36" s="188">
        <f>SUM(AA25:AA35)</f>
        <v>644462664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-36838321</v>
      </c>
      <c r="D38" s="199">
        <f>+D22-D36</f>
        <v>0</v>
      </c>
      <c r="E38" s="200">
        <f t="shared" si="2"/>
        <v>-20170454</v>
      </c>
      <c r="F38" s="106">
        <f t="shared" si="2"/>
        <v>-20170454</v>
      </c>
      <c r="G38" s="106">
        <f t="shared" si="2"/>
        <v>136450886</v>
      </c>
      <c r="H38" s="106">
        <f t="shared" si="2"/>
        <v>-14049526</v>
      </c>
      <c r="I38" s="106">
        <f t="shared" si="2"/>
        <v>-9288978</v>
      </c>
      <c r="J38" s="106">
        <f t="shared" si="2"/>
        <v>113112382</v>
      </c>
      <c r="K38" s="106">
        <f t="shared" si="2"/>
        <v>2482125</v>
      </c>
      <c r="L38" s="106">
        <f t="shared" si="2"/>
        <v>-5913865</v>
      </c>
      <c r="M38" s="106">
        <f t="shared" si="2"/>
        <v>-11555777</v>
      </c>
      <c r="N38" s="106">
        <f t="shared" si="2"/>
        <v>-14987517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98124865</v>
      </c>
      <c r="X38" s="106">
        <f>IF(F22=F36,0,X22-X36)</f>
        <v>-10085226</v>
      </c>
      <c r="Y38" s="106">
        <f t="shared" si="2"/>
        <v>108210091</v>
      </c>
      <c r="Z38" s="201">
        <f>+IF(X38&lt;&gt;0,+(Y38/X38)*100,0)</f>
        <v>-1072.9565306716975</v>
      </c>
      <c r="AA38" s="199">
        <f>+AA22-AA36</f>
        <v>-20170454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-36838321</v>
      </c>
      <c r="D42" s="206">
        <f>SUM(D38:D41)</f>
        <v>0</v>
      </c>
      <c r="E42" s="207">
        <f t="shared" si="3"/>
        <v>-20170454</v>
      </c>
      <c r="F42" s="88">
        <f t="shared" si="3"/>
        <v>-20170454</v>
      </c>
      <c r="G42" s="88">
        <f t="shared" si="3"/>
        <v>136450886</v>
      </c>
      <c r="H42" s="88">
        <f t="shared" si="3"/>
        <v>-14049526</v>
      </c>
      <c r="I42" s="88">
        <f t="shared" si="3"/>
        <v>-9288978</v>
      </c>
      <c r="J42" s="88">
        <f t="shared" si="3"/>
        <v>113112382</v>
      </c>
      <c r="K42" s="88">
        <f t="shared" si="3"/>
        <v>2482125</v>
      </c>
      <c r="L42" s="88">
        <f t="shared" si="3"/>
        <v>-5913865</v>
      </c>
      <c r="M42" s="88">
        <f t="shared" si="3"/>
        <v>-11555777</v>
      </c>
      <c r="N42" s="88">
        <f t="shared" si="3"/>
        <v>-14987517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98124865</v>
      </c>
      <c r="X42" s="88">
        <f t="shared" si="3"/>
        <v>-10085226</v>
      </c>
      <c r="Y42" s="88">
        <f t="shared" si="3"/>
        <v>108210091</v>
      </c>
      <c r="Z42" s="208">
        <f>+IF(X42&lt;&gt;0,+(Y42/X42)*100,0)</f>
        <v>-1072.9565306716975</v>
      </c>
      <c r="AA42" s="206">
        <f>SUM(AA38:AA41)</f>
        <v>-20170454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-36838321</v>
      </c>
      <c r="D44" s="210">
        <f>+D42-D43</f>
        <v>0</v>
      </c>
      <c r="E44" s="211">
        <f t="shared" si="4"/>
        <v>-20170454</v>
      </c>
      <c r="F44" s="77">
        <f t="shared" si="4"/>
        <v>-20170454</v>
      </c>
      <c r="G44" s="77">
        <f t="shared" si="4"/>
        <v>136450886</v>
      </c>
      <c r="H44" s="77">
        <f t="shared" si="4"/>
        <v>-14049526</v>
      </c>
      <c r="I44" s="77">
        <f t="shared" si="4"/>
        <v>-9288978</v>
      </c>
      <c r="J44" s="77">
        <f t="shared" si="4"/>
        <v>113112382</v>
      </c>
      <c r="K44" s="77">
        <f t="shared" si="4"/>
        <v>2482125</v>
      </c>
      <c r="L44" s="77">
        <f t="shared" si="4"/>
        <v>-5913865</v>
      </c>
      <c r="M44" s="77">
        <f t="shared" si="4"/>
        <v>-11555777</v>
      </c>
      <c r="N44" s="77">
        <f t="shared" si="4"/>
        <v>-14987517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98124865</v>
      </c>
      <c r="X44" s="77">
        <f t="shared" si="4"/>
        <v>-10085226</v>
      </c>
      <c r="Y44" s="77">
        <f t="shared" si="4"/>
        <v>108210091</v>
      </c>
      <c r="Z44" s="212">
        <f>+IF(X44&lt;&gt;0,+(Y44/X44)*100,0)</f>
        <v>-1072.9565306716975</v>
      </c>
      <c r="AA44" s="210">
        <f>+AA42-AA43</f>
        <v>-20170454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-36838321</v>
      </c>
      <c r="D46" s="206">
        <f>SUM(D44:D45)</f>
        <v>0</v>
      </c>
      <c r="E46" s="207">
        <f t="shared" si="5"/>
        <v>-20170454</v>
      </c>
      <c r="F46" s="88">
        <f t="shared" si="5"/>
        <v>-20170454</v>
      </c>
      <c r="G46" s="88">
        <f t="shared" si="5"/>
        <v>136450886</v>
      </c>
      <c r="H46" s="88">
        <f t="shared" si="5"/>
        <v>-14049526</v>
      </c>
      <c r="I46" s="88">
        <f t="shared" si="5"/>
        <v>-9288978</v>
      </c>
      <c r="J46" s="88">
        <f t="shared" si="5"/>
        <v>113112382</v>
      </c>
      <c r="K46" s="88">
        <f t="shared" si="5"/>
        <v>2482125</v>
      </c>
      <c r="L46" s="88">
        <f t="shared" si="5"/>
        <v>-5913865</v>
      </c>
      <c r="M46" s="88">
        <f t="shared" si="5"/>
        <v>-11555777</v>
      </c>
      <c r="N46" s="88">
        <f t="shared" si="5"/>
        <v>-14987517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98124865</v>
      </c>
      <c r="X46" s="88">
        <f t="shared" si="5"/>
        <v>-10085226</v>
      </c>
      <c r="Y46" s="88">
        <f t="shared" si="5"/>
        <v>108210091</v>
      </c>
      <c r="Z46" s="208">
        <f>+IF(X46&lt;&gt;0,+(Y46/X46)*100,0)</f>
        <v>-1072.9565306716975</v>
      </c>
      <c r="AA46" s="206">
        <f>SUM(AA44:AA45)</f>
        <v>-20170454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-36838321</v>
      </c>
      <c r="D48" s="217">
        <f>SUM(D46:D47)</f>
        <v>0</v>
      </c>
      <c r="E48" s="218">
        <f t="shared" si="6"/>
        <v>-20170454</v>
      </c>
      <c r="F48" s="219">
        <f t="shared" si="6"/>
        <v>-20170454</v>
      </c>
      <c r="G48" s="219">
        <f t="shared" si="6"/>
        <v>136450886</v>
      </c>
      <c r="H48" s="220">
        <f t="shared" si="6"/>
        <v>-14049526</v>
      </c>
      <c r="I48" s="220">
        <f t="shared" si="6"/>
        <v>-9288978</v>
      </c>
      <c r="J48" s="220">
        <f t="shared" si="6"/>
        <v>113112382</v>
      </c>
      <c r="K48" s="220">
        <f t="shared" si="6"/>
        <v>2482125</v>
      </c>
      <c r="L48" s="220">
        <f t="shared" si="6"/>
        <v>-5913865</v>
      </c>
      <c r="M48" s="219">
        <f t="shared" si="6"/>
        <v>-11555777</v>
      </c>
      <c r="N48" s="219">
        <f t="shared" si="6"/>
        <v>-14987517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98124865</v>
      </c>
      <c r="X48" s="220">
        <f t="shared" si="6"/>
        <v>-10085226</v>
      </c>
      <c r="Y48" s="220">
        <f t="shared" si="6"/>
        <v>108210091</v>
      </c>
      <c r="Z48" s="221">
        <f>+IF(X48&lt;&gt;0,+(Y48/X48)*100,0)</f>
        <v>-1072.9565306716975</v>
      </c>
      <c r="AA48" s="222">
        <f>SUM(AA46:AA47)</f>
        <v>-20170454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468028</v>
      </c>
      <c r="D5" s="153">
        <f>SUM(D6:D8)</f>
        <v>0</v>
      </c>
      <c r="E5" s="154">
        <f t="shared" si="0"/>
        <v>18212500</v>
      </c>
      <c r="F5" s="100">
        <f t="shared" si="0"/>
        <v>18212500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9106250</v>
      </c>
      <c r="Y5" s="100">
        <f t="shared" si="0"/>
        <v>-9106250</v>
      </c>
      <c r="Z5" s="137">
        <f>+IF(X5&lt;&gt;0,+(Y5/X5)*100,0)</f>
        <v>-100</v>
      </c>
      <c r="AA5" s="153">
        <f>SUM(AA6:AA8)</f>
        <v>18212500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410830</v>
      </c>
      <c r="D7" s="157"/>
      <c r="E7" s="158">
        <v>212500</v>
      </c>
      <c r="F7" s="159">
        <v>212500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106250</v>
      </c>
      <c r="Y7" s="159">
        <v>-106250</v>
      </c>
      <c r="Z7" s="141">
        <v>-100</v>
      </c>
      <c r="AA7" s="225">
        <v>212500</v>
      </c>
    </row>
    <row r="8" spans="1:27" ht="13.5">
      <c r="A8" s="138" t="s">
        <v>77</v>
      </c>
      <c r="B8" s="136"/>
      <c r="C8" s="155">
        <v>57198</v>
      </c>
      <c r="D8" s="155"/>
      <c r="E8" s="156">
        <v>18000000</v>
      </c>
      <c r="F8" s="60">
        <v>18000000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9000000</v>
      </c>
      <c r="Y8" s="60">
        <v>-9000000</v>
      </c>
      <c r="Z8" s="140">
        <v>-100</v>
      </c>
      <c r="AA8" s="62">
        <v>18000000</v>
      </c>
    </row>
    <row r="9" spans="1:27" ht="13.5">
      <c r="A9" s="135" t="s">
        <v>78</v>
      </c>
      <c r="B9" s="136"/>
      <c r="C9" s="153">
        <f aca="true" t="shared" si="1" ref="C9:Y9">SUM(C10:C14)</f>
        <v>133955</v>
      </c>
      <c r="D9" s="153">
        <f>SUM(D10:D14)</f>
        <v>0</v>
      </c>
      <c r="E9" s="154">
        <f t="shared" si="1"/>
        <v>5475423</v>
      </c>
      <c r="F9" s="100">
        <f t="shared" si="1"/>
        <v>5475423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2737712</v>
      </c>
      <c r="Y9" s="100">
        <f t="shared" si="1"/>
        <v>-2737712</v>
      </c>
      <c r="Z9" s="137">
        <f>+IF(X9&lt;&gt;0,+(Y9/X9)*100,0)</f>
        <v>-100</v>
      </c>
      <c r="AA9" s="102">
        <f>SUM(AA10:AA14)</f>
        <v>5475423</v>
      </c>
    </row>
    <row r="10" spans="1:27" ht="13.5">
      <c r="A10" s="138" t="s">
        <v>79</v>
      </c>
      <c r="B10" s="136"/>
      <c r="C10" s="155"/>
      <c r="D10" s="155"/>
      <c r="E10" s="156">
        <v>90000</v>
      </c>
      <c r="F10" s="60">
        <v>90000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45000</v>
      </c>
      <c r="Y10" s="60">
        <v>-45000</v>
      </c>
      <c r="Z10" s="140">
        <v>-100</v>
      </c>
      <c r="AA10" s="62">
        <v>90000</v>
      </c>
    </row>
    <row r="11" spans="1:27" ht="13.5">
      <c r="A11" s="138" t="s">
        <v>80</v>
      </c>
      <c r="B11" s="136"/>
      <c r="C11" s="155"/>
      <c r="D11" s="155"/>
      <c r="E11" s="156">
        <v>5036598</v>
      </c>
      <c r="F11" s="60">
        <v>5036598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2518299</v>
      </c>
      <c r="Y11" s="60">
        <v>-2518299</v>
      </c>
      <c r="Z11" s="140">
        <v>-100</v>
      </c>
      <c r="AA11" s="62">
        <v>5036598</v>
      </c>
    </row>
    <row r="12" spans="1:27" ht="13.5">
      <c r="A12" s="138" t="s">
        <v>81</v>
      </c>
      <c r="B12" s="136"/>
      <c r="C12" s="155">
        <v>133955</v>
      </c>
      <c r="D12" s="155"/>
      <c r="E12" s="156">
        <v>328825</v>
      </c>
      <c r="F12" s="60">
        <v>328825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164413</v>
      </c>
      <c r="Y12" s="60">
        <v>-164413</v>
      </c>
      <c r="Z12" s="140">
        <v>-100</v>
      </c>
      <c r="AA12" s="62">
        <v>328825</v>
      </c>
    </row>
    <row r="13" spans="1:27" ht="13.5">
      <c r="A13" s="138" t="s">
        <v>82</v>
      </c>
      <c r="B13" s="136"/>
      <c r="C13" s="155"/>
      <c r="D13" s="155"/>
      <c r="E13" s="156">
        <v>20000</v>
      </c>
      <c r="F13" s="60">
        <v>20000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10000</v>
      </c>
      <c r="Y13" s="60">
        <v>-10000</v>
      </c>
      <c r="Z13" s="140">
        <v>-100</v>
      </c>
      <c r="AA13" s="62">
        <v>20000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16664000</v>
      </c>
      <c r="F15" s="100">
        <f t="shared" si="2"/>
        <v>16664000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8332000</v>
      </c>
      <c r="Y15" s="100">
        <f t="shared" si="2"/>
        <v>-8332000</v>
      </c>
      <c r="Z15" s="137">
        <f>+IF(X15&lt;&gt;0,+(Y15/X15)*100,0)</f>
        <v>-100</v>
      </c>
      <c r="AA15" s="102">
        <f>SUM(AA16:AA18)</f>
        <v>16664000</v>
      </c>
    </row>
    <row r="16" spans="1:27" ht="13.5">
      <c r="A16" s="138" t="s">
        <v>85</v>
      </c>
      <c r="B16" s="136"/>
      <c r="C16" s="155"/>
      <c r="D16" s="155"/>
      <c r="E16" s="156">
        <v>264000</v>
      </c>
      <c r="F16" s="60">
        <v>264000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132000</v>
      </c>
      <c r="Y16" s="60">
        <v>-132000</v>
      </c>
      <c r="Z16" s="140">
        <v>-100</v>
      </c>
      <c r="AA16" s="62">
        <v>264000</v>
      </c>
    </row>
    <row r="17" spans="1:27" ht="13.5">
      <c r="A17" s="138" t="s">
        <v>86</v>
      </c>
      <c r="B17" s="136"/>
      <c r="C17" s="155"/>
      <c r="D17" s="155"/>
      <c r="E17" s="156">
        <v>16400000</v>
      </c>
      <c r="F17" s="60">
        <v>16400000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8200000</v>
      </c>
      <c r="Y17" s="60">
        <v>-8200000</v>
      </c>
      <c r="Z17" s="140">
        <v>-100</v>
      </c>
      <c r="AA17" s="62">
        <v>16400000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28703674</v>
      </c>
      <c r="D19" s="153">
        <f>SUM(D20:D23)</f>
        <v>0</v>
      </c>
      <c r="E19" s="154">
        <f t="shared" si="3"/>
        <v>41674053</v>
      </c>
      <c r="F19" s="100">
        <f t="shared" si="3"/>
        <v>41674053</v>
      </c>
      <c r="G19" s="100">
        <f t="shared" si="3"/>
        <v>0</v>
      </c>
      <c r="H19" s="100">
        <f t="shared" si="3"/>
        <v>191491</v>
      </c>
      <c r="I19" s="100">
        <f t="shared" si="3"/>
        <v>0</v>
      </c>
      <c r="J19" s="100">
        <f t="shared" si="3"/>
        <v>191491</v>
      </c>
      <c r="K19" s="100">
        <f t="shared" si="3"/>
        <v>0</v>
      </c>
      <c r="L19" s="100">
        <f t="shared" si="3"/>
        <v>0</v>
      </c>
      <c r="M19" s="100">
        <f t="shared" si="3"/>
        <v>798022</v>
      </c>
      <c r="N19" s="100">
        <f t="shared" si="3"/>
        <v>798022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989513</v>
      </c>
      <c r="X19" s="100">
        <f t="shared" si="3"/>
        <v>20837027</v>
      </c>
      <c r="Y19" s="100">
        <f t="shared" si="3"/>
        <v>-19847514</v>
      </c>
      <c r="Z19" s="137">
        <f>+IF(X19&lt;&gt;0,+(Y19/X19)*100,0)</f>
        <v>-95.25117954687106</v>
      </c>
      <c r="AA19" s="102">
        <f>SUM(AA20:AA23)</f>
        <v>41674053</v>
      </c>
    </row>
    <row r="20" spans="1:27" ht="13.5">
      <c r="A20" s="138" t="s">
        <v>89</v>
      </c>
      <c r="B20" s="136"/>
      <c r="C20" s="155">
        <v>5395617</v>
      </c>
      <c r="D20" s="155"/>
      <c r="E20" s="156">
        <v>15800000</v>
      </c>
      <c r="F20" s="60">
        <v>15800000</v>
      </c>
      <c r="G20" s="60"/>
      <c r="H20" s="60">
        <v>109146</v>
      </c>
      <c r="I20" s="60"/>
      <c r="J20" s="60">
        <v>109146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109146</v>
      </c>
      <c r="X20" s="60">
        <v>7900000</v>
      </c>
      <c r="Y20" s="60">
        <v>-7790854</v>
      </c>
      <c r="Z20" s="140">
        <v>-98.62</v>
      </c>
      <c r="AA20" s="62">
        <v>15800000</v>
      </c>
    </row>
    <row r="21" spans="1:27" ht="13.5">
      <c r="A21" s="138" t="s">
        <v>90</v>
      </c>
      <c r="B21" s="136"/>
      <c r="C21" s="155">
        <v>2374327</v>
      </c>
      <c r="D21" s="155"/>
      <c r="E21" s="156">
        <v>15374053</v>
      </c>
      <c r="F21" s="60">
        <v>15374053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7687027</v>
      </c>
      <c r="Y21" s="60">
        <v>-7687027</v>
      </c>
      <c r="Z21" s="140">
        <v>-100</v>
      </c>
      <c r="AA21" s="62">
        <v>15374053</v>
      </c>
    </row>
    <row r="22" spans="1:27" ht="13.5">
      <c r="A22" s="138" t="s">
        <v>91</v>
      </c>
      <c r="B22" s="136"/>
      <c r="C22" s="157">
        <v>20933730</v>
      </c>
      <c r="D22" s="157"/>
      <c r="E22" s="158">
        <v>10500000</v>
      </c>
      <c r="F22" s="159">
        <v>10500000</v>
      </c>
      <c r="G22" s="159"/>
      <c r="H22" s="159">
        <v>82345</v>
      </c>
      <c r="I22" s="159"/>
      <c r="J22" s="159">
        <v>82345</v>
      </c>
      <c r="K22" s="159"/>
      <c r="L22" s="159"/>
      <c r="M22" s="159">
        <v>798022</v>
      </c>
      <c r="N22" s="159">
        <v>798022</v>
      </c>
      <c r="O22" s="159"/>
      <c r="P22" s="159"/>
      <c r="Q22" s="159"/>
      <c r="R22" s="159"/>
      <c r="S22" s="159"/>
      <c r="T22" s="159"/>
      <c r="U22" s="159"/>
      <c r="V22" s="159"/>
      <c r="W22" s="159">
        <v>880367</v>
      </c>
      <c r="X22" s="159">
        <v>5250000</v>
      </c>
      <c r="Y22" s="159">
        <v>-4369633</v>
      </c>
      <c r="Z22" s="141">
        <v>-83.23</v>
      </c>
      <c r="AA22" s="225">
        <v>10500000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29305657</v>
      </c>
      <c r="D25" s="217">
        <f>+D5+D9+D15+D19+D24</f>
        <v>0</v>
      </c>
      <c r="E25" s="230">
        <f t="shared" si="4"/>
        <v>82025976</v>
      </c>
      <c r="F25" s="219">
        <f t="shared" si="4"/>
        <v>82025976</v>
      </c>
      <c r="G25" s="219">
        <f t="shared" si="4"/>
        <v>0</v>
      </c>
      <c r="H25" s="219">
        <f t="shared" si="4"/>
        <v>191491</v>
      </c>
      <c r="I25" s="219">
        <f t="shared" si="4"/>
        <v>0</v>
      </c>
      <c r="J25" s="219">
        <f t="shared" si="4"/>
        <v>191491</v>
      </c>
      <c r="K25" s="219">
        <f t="shared" si="4"/>
        <v>0</v>
      </c>
      <c r="L25" s="219">
        <f t="shared" si="4"/>
        <v>0</v>
      </c>
      <c r="M25" s="219">
        <f t="shared" si="4"/>
        <v>798022</v>
      </c>
      <c r="N25" s="219">
        <f t="shared" si="4"/>
        <v>798022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989513</v>
      </c>
      <c r="X25" s="219">
        <f t="shared" si="4"/>
        <v>41012989</v>
      </c>
      <c r="Y25" s="219">
        <f t="shared" si="4"/>
        <v>-40023476</v>
      </c>
      <c r="Z25" s="231">
        <f>+IF(X25&lt;&gt;0,+(Y25/X25)*100,0)</f>
        <v>-97.58731800796085</v>
      </c>
      <c r="AA25" s="232">
        <f>+AA5+AA9+AA15+AA19+AA24</f>
        <v>82025976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28703674</v>
      </c>
      <c r="D28" s="155"/>
      <c r="E28" s="156">
        <v>31110651</v>
      </c>
      <c r="F28" s="60">
        <v>31110651</v>
      </c>
      <c r="G28" s="60"/>
      <c r="H28" s="60">
        <v>191491</v>
      </c>
      <c r="I28" s="60"/>
      <c r="J28" s="60">
        <v>191491</v>
      </c>
      <c r="K28" s="60"/>
      <c r="L28" s="60"/>
      <c r="M28" s="60">
        <v>798022</v>
      </c>
      <c r="N28" s="60">
        <v>798022</v>
      </c>
      <c r="O28" s="60"/>
      <c r="P28" s="60"/>
      <c r="Q28" s="60"/>
      <c r="R28" s="60"/>
      <c r="S28" s="60"/>
      <c r="T28" s="60"/>
      <c r="U28" s="60"/>
      <c r="V28" s="60"/>
      <c r="W28" s="60">
        <v>989513</v>
      </c>
      <c r="X28" s="60">
        <v>15555326</v>
      </c>
      <c r="Y28" s="60">
        <v>-14565813</v>
      </c>
      <c r="Z28" s="140">
        <v>-93.64</v>
      </c>
      <c r="AA28" s="155">
        <v>31110651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28703674</v>
      </c>
      <c r="D32" s="210">
        <f>SUM(D28:D31)</f>
        <v>0</v>
      </c>
      <c r="E32" s="211">
        <f t="shared" si="5"/>
        <v>31110651</v>
      </c>
      <c r="F32" s="77">
        <f t="shared" si="5"/>
        <v>31110651</v>
      </c>
      <c r="G32" s="77">
        <f t="shared" si="5"/>
        <v>0</v>
      </c>
      <c r="H32" s="77">
        <f t="shared" si="5"/>
        <v>191491</v>
      </c>
      <c r="I32" s="77">
        <f t="shared" si="5"/>
        <v>0</v>
      </c>
      <c r="J32" s="77">
        <f t="shared" si="5"/>
        <v>191491</v>
      </c>
      <c r="K32" s="77">
        <f t="shared" si="5"/>
        <v>0</v>
      </c>
      <c r="L32" s="77">
        <f t="shared" si="5"/>
        <v>0</v>
      </c>
      <c r="M32" s="77">
        <f t="shared" si="5"/>
        <v>798022</v>
      </c>
      <c r="N32" s="77">
        <f t="shared" si="5"/>
        <v>798022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989513</v>
      </c>
      <c r="X32" s="77">
        <f t="shared" si="5"/>
        <v>15555326</v>
      </c>
      <c r="Y32" s="77">
        <f t="shared" si="5"/>
        <v>-14565813</v>
      </c>
      <c r="Z32" s="212">
        <f>+IF(X32&lt;&gt;0,+(Y32/X32)*100,0)</f>
        <v>-93.63875112614161</v>
      </c>
      <c r="AA32" s="79">
        <f>SUM(AA28:AA31)</f>
        <v>31110651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601983</v>
      </c>
      <c r="D35" s="155"/>
      <c r="E35" s="156">
        <v>50915325</v>
      </c>
      <c r="F35" s="60">
        <v>50915325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25457663</v>
      </c>
      <c r="Y35" s="60">
        <v>-25457663</v>
      </c>
      <c r="Z35" s="140">
        <v>-100</v>
      </c>
      <c r="AA35" s="62">
        <v>50915325</v>
      </c>
    </row>
    <row r="36" spans="1:27" ht="13.5">
      <c r="A36" s="238" t="s">
        <v>139</v>
      </c>
      <c r="B36" s="149"/>
      <c r="C36" s="222">
        <f aca="true" t="shared" si="6" ref="C36:Y36">SUM(C32:C35)</f>
        <v>29305657</v>
      </c>
      <c r="D36" s="222">
        <f>SUM(D32:D35)</f>
        <v>0</v>
      </c>
      <c r="E36" s="218">
        <f t="shared" si="6"/>
        <v>82025976</v>
      </c>
      <c r="F36" s="220">
        <f t="shared" si="6"/>
        <v>82025976</v>
      </c>
      <c r="G36" s="220">
        <f t="shared" si="6"/>
        <v>0</v>
      </c>
      <c r="H36" s="220">
        <f t="shared" si="6"/>
        <v>191491</v>
      </c>
      <c r="I36" s="220">
        <f t="shared" si="6"/>
        <v>0</v>
      </c>
      <c r="J36" s="220">
        <f t="shared" si="6"/>
        <v>191491</v>
      </c>
      <c r="K36" s="220">
        <f t="shared" si="6"/>
        <v>0</v>
      </c>
      <c r="L36" s="220">
        <f t="shared" si="6"/>
        <v>0</v>
      </c>
      <c r="M36" s="220">
        <f t="shared" si="6"/>
        <v>798022</v>
      </c>
      <c r="N36" s="220">
        <f t="shared" si="6"/>
        <v>798022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989513</v>
      </c>
      <c r="X36" s="220">
        <f t="shared" si="6"/>
        <v>41012989</v>
      </c>
      <c r="Y36" s="220">
        <f t="shared" si="6"/>
        <v>-40023476</v>
      </c>
      <c r="Z36" s="221">
        <f>+IF(X36&lt;&gt;0,+(Y36/X36)*100,0)</f>
        <v>-97.58731800796085</v>
      </c>
      <c r="AA36" s="239">
        <f>SUM(AA32:AA35)</f>
        <v>82025976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18534067</v>
      </c>
      <c r="D6" s="155"/>
      <c r="E6" s="59"/>
      <c r="F6" s="60"/>
      <c r="G6" s="60"/>
      <c r="H6" s="60"/>
      <c r="I6" s="60">
        <v>7232104</v>
      </c>
      <c r="J6" s="60">
        <v>7232104</v>
      </c>
      <c r="K6" s="60">
        <v>36098589</v>
      </c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/>
      <c r="G7" s="60">
        <v>1550000</v>
      </c>
      <c r="H7" s="60">
        <v>8971333</v>
      </c>
      <c r="I7" s="60">
        <v>-85733</v>
      </c>
      <c r="J7" s="60">
        <v>-85733</v>
      </c>
      <c r="K7" s="60">
        <v>2441134</v>
      </c>
      <c r="L7" s="60"/>
      <c r="M7" s="60">
        <v>-1498589</v>
      </c>
      <c r="N7" s="60">
        <v>-1498589</v>
      </c>
      <c r="O7" s="60"/>
      <c r="P7" s="60"/>
      <c r="Q7" s="60"/>
      <c r="R7" s="60"/>
      <c r="S7" s="60"/>
      <c r="T7" s="60"/>
      <c r="U7" s="60"/>
      <c r="V7" s="60"/>
      <c r="W7" s="60">
        <v>-1498589</v>
      </c>
      <c r="X7" s="60"/>
      <c r="Y7" s="60">
        <v>-1498589</v>
      </c>
      <c r="Z7" s="140"/>
      <c r="AA7" s="62"/>
    </row>
    <row r="8" spans="1:27" ht="13.5">
      <c r="A8" s="249" t="s">
        <v>145</v>
      </c>
      <c r="B8" s="182"/>
      <c r="C8" s="155">
        <v>27593890</v>
      </c>
      <c r="D8" s="155"/>
      <c r="E8" s="59">
        <v>47389634</v>
      </c>
      <c r="F8" s="60">
        <v>47389634</v>
      </c>
      <c r="G8" s="60">
        <v>139933517</v>
      </c>
      <c r="H8" s="60">
        <v>-17553021</v>
      </c>
      <c r="I8" s="60">
        <v>-35744706</v>
      </c>
      <c r="J8" s="60">
        <v>-35744706</v>
      </c>
      <c r="K8" s="60">
        <v>-15553991</v>
      </c>
      <c r="L8" s="60">
        <v>-10054735</v>
      </c>
      <c r="M8" s="60">
        <v>-15161559</v>
      </c>
      <c r="N8" s="60">
        <v>-15161559</v>
      </c>
      <c r="O8" s="60"/>
      <c r="P8" s="60"/>
      <c r="Q8" s="60"/>
      <c r="R8" s="60"/>
      <c r="S8" s="60"/>
      <c r="T8" s="60"/>
      <c r="U8" s="60"/>
      <c r="V8" s="60"/>
      <c r="W8" s="60">
        <v>-15161559</v>
      </c>
      <c r="X8" s="60">
        <v>23694817</v>
      </c>
      <c r="Y8" s="60">
        <v>-38856376</v>
      </c>
      <c r="Z8" s="140">
        <v>-163.99</v>
      </c>
      <c r="AA8" s="62">
        <v>47389634</v>
      </c>
    </row>
    <row r="9" spans="1:27" ht="13.5">
      <c r="A9" s="249" t="s">
        <v>146</v>
      </c>
      <c r="B9" s="182"/>
      <c r="C9" s="155">
        <v>43778053</v>
      </c>
      <c r="D9" s="155"/>
      <c r="E9" s="59"/>
      <c r="F9" s="60"/>
      <c r="G9" s="60">
        <v>-1915</v>
      </c>
      <c r="H9" s="60">
        <v>4175</v>
      </c>
      <c r="I9" s="60">
        <v>-36174</v>
      </c>
      <c r="J9" s="60">
        <v>-36174</v>
      </c>
      <c r="K9" s="60">
        <v>73776</v>
      </c>
      <c r="L9" s="60">
        <v>-13199</v>
      </c>
      <c r="M9" s="60">
        <v>-14810</v>
      </c>
      <c r="N9" s="60">
        <v>-14810</v>
      </c>
      <c r="O9" s="60"/>
      <c r="P9" s="60"/>
      <c r="Q9" s="60"/>
      <c r="R9" s="60"/>
      <c r="S9" s="60"/>
      <c r="T9" s="60"/>
      <c r="U9" s="60"/>
      <c r="V9" s="60"/>
      <c r="W9" s="60">
        <v>-14810</v>
      </c>
      <c r="X9" s="60"/>
      <c r="Y9" s="60">
        <v>-14810</v>
      </c>
      <c r="Z9" s="140"/>
      <c r="AA9" s="62"/>
    </row>
    <row r="10" spans="1:27" ht="13.5">
      <c r="A10" s="249" t="s">
        <v>147</v>
      </c>
      <c r="B10" s="182"/>
      <c r="C10" s="155">
        <v>9000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3513045</v>
      </c>
      <c r="D11" s="155"/>
      <c r="E11" s="59"/>
      <c r="F11" s="60"/>
      <c r="G11" s="60">
        <v>-398337</v>
      </c>
      <c r="H11" s="60">
        <v>-286977</v>
      </c>
      <c r="I11" s="60">
        <v>559863</v>
      </c>
      <c r="J11" s="60">
        <v>559863</v>
      </c>
      <c r="K11" s="60">
        <v>-158850</v>
      </c>
      <c r="L11" s="60">
        <v>300159</v>
      </c>
      <c r="M11" s="60">
        <v>247152</v>
      </c>
      <c r="N11" s="60">
        <v>247152</v>
      </c>
      <c r="O11" s="60"/>
      <c r="P11" s="60"/>
      <c r="Q11" s="60"/>
      <c r="R11" s="60"/>
      <c r="S11" s="60"/>
      <c r="T11" s="60"/>
      <c r="U11" s="60"/>
      <c r="V11" s="60"/>
      <c r="W11" s="60">
        <v>247152</v>
      </c>
      <c r="X11" s="60"/>
      <c r="Y11" s="60">
        <v>247152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93428055</v>
      </c>
      <c r="D12" s="168">
        <f>SUM(D6:D11)</f>
        <v>0</v>
      </c>
      <c r="E12" s="72">
        <f t="shared" si="0"/>
        <v>47389634</v>
      </c>
      <c r="F12" s="73">
        <f t="shared" si="0"/>
        <v>47389634</v>
      </c>
      <c r="G12" s="73">
        <f t="shared" si="0"/>
        <v>141083265</v>
      </c>
      <c r="H12" s="73">
        <f t="shared" si="0"/>
        <v>-8864490</v>
      </c>
      <c r="I12" s="73">
        <f t="shared" si="0"/>
        <v>-28074646</v>
      </c>
      <c r="J12" s="73">
        <f t="shared" si="0"/>
        <v>-28074646</v>
      </c>
      <c r="K12" s="73">
        <f t="shared" si="0"/>
        <v>22900658</v>
      </c>
      <c r="L12" s="73">
        <f t="shared" si="0"/>
        <v>-9767775</v>
      </c>
      <c r="M12" s="73">
        <f t="shared" si="0"/>
        <v>-16427806</v>
      </c>
      <c r="N12" s="73">
        <f t="shared" si="0"/>
        <v>-16427806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-16427806</v>
      </c>
      <c r="X12" s="73">
        <f t="shared" si="0"/>
        <v>23694817</v>
      </c>
      <c r="Y12" s="73">
        <f t="shared" si="0"/>
        <v>-40122623</v>
      </c>
      <c r="Z12" s="170">
        <f>+IF(X12&lt;&gt;0,+(Y12/X12)*100,0)</f>
        <v>-169.33079922077474</v>
      </c>
      <c r="AA12" s="74">
        <f>SUM(AA6:AA11)</f>
        <v>47389634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336529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65613070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2865220727</v>
      </c>
      <c r="D19" s="155"/>
      <c r="E19" s="59">
        <v>82025975</v>
      </c>
      <c r="F19" s="60">
        <v>82025975</v>
      </c>
      <c r="G19" s="60">
        <v>-8629</v>
      </c>
      <c r="H19" s="60">
        <v>73767</v>
      </c>
      <c r="I19" s="60">
        <v>101798</v>
      </c>
      <c r="J19" s="60">
        <v>101798</v>
      </c>
      <c r="K19" s="60">
        <v>-7898</v>
      </c>
      <c r="L19" s="60">
        <v>-135156</v>
      </c>
      <c r="M19" s="60">
        <v>795472</v>
      </c>
      <c r="N19" s="60">
        <v>795472</v>
      </c>
      <c r="O19" s="60"/>
      <c r="P19" s="60"/>
      <c r="Q19" s="60"/>
      <c r="R19" s="60"/>
      <c r="S19" s="60"/>
      <c r="T19" s="60"/>
      <c r="U19" s="60"/>
      <c r="V19" s="60"/>
      <c r="W19" s="60">
        <v>795472</v>
      </c>
      <c r="X19" s="60">
        <v>41012988</v>
      </c>
      <c r="Y19" s="60">
        <v>-40217516</v>
      </c>
      <c r="Z19" s="140">
        <v>-98.06</v>
      </c>
      <c r="AA19" s="62">
        <v>82025975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121587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2931291913</v>
      </c>
      <c r="D24" s="168">
        <f>SUM(D15:D23)</f>
        <v>0</v>
      </c>
      <c r="E24" s="76">
        <f t="shared" si="1"/>
        <v>82025975</v>
      </c>
      <c r="F24" s="77">
        <f t="shared" si="1"/>
        <v>82025975</v>
      </c>
      <c r="G24" s="77">
        <f t="shared" si="1"/>
        <v>-8629</v>
      </c>
      <c r="H24" s="77">
        <f t="shared" si="1"/>
        <v>73767</v>
      </c>
      <c r="I24" s="77">
        <f t="shared" si="1"/>
        <v>101798</v>
      </c>
      <c r="J24" s="77">
        <f t="shared" si="1"/>
        <v>101798</v>
      </c>
      <c r="K24" s="77">
        <f t="shared" si="1"/>
        <v>-7898</v>
      </c>
      <c r="L24" s="77">
        <f t="shared" si="1"/>
        <v>-135156</v>
      </c>
      <c r="M24" s="77">
        <f t="shared" si="1"/>
        <v>795472</v>
      </c>
      <c r="N24" s="77">
        <f t="shared" si="1"/>
        <v>795472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795472</v>
      </c>
      <c r="X24" s="77">
        <f t="shared" si="1"/>
        <v>41012988</v>
      </c>
      <c r="Y24" s="77">
        <f t="shared" si="1"/>
        <v>-40217516</v>
      </c>
      <c r="Z24" s="212">
        <f>+IF(X24&lt;&gt;0,+(Y24/X24)*100,0)</f>
        <v>-98.06043880538526</v>
      </c>
      <c r="AA24" s="79">
        <f>SUM(AA15:AA23)</f>
        <v>82025975</v>
      </c>
    </row>
    <row r="25" spans="1:27" ht="13.5">
      <c r="A25" s="250" t="s">
        <v>159</v>
      </c>
      <c r="B25" s="251"/>
      <c r="C25" s="168">
        <f aca="true" t="shared" si="2" ref="C25:Y25">+C12+C24</f>
        <v>3024719968</v>
      </c>
      <c r="D25" s="168">
        <f>+D12+D24</f>
        <v>0</v>
      </c>
      <c r="E25" s="72">
        <f t="shared" si="2"/>
        <v>129415609</v>
      </c>
      <c r="F25" s="73">
        <f t="shared" si="2"/>
        <v>129415609</v>
      </c>
      <c r="G25" s="73">
        <f t="shared" si="2"/>
        <v>141074636</v>
      </c>
      <c r="H25" s="73">
        <f t="shared" si="2"/>
        <v>-8790723</v>
      </c>
      <c r="I25" s="73">
        <f t="shared" si="2"/>
        <v>-27972848</v>
      </c>
      <c r="J25" s="73">
        <f t="shared" si="2"/>
        <v>-27972848</v>
      </c>
      <c r="K25" s="73">
        <f t="shared" si="2"/>
        <v>22892760</v>
      </c>
      <c r="L25" s="73">
        <f t="shared" si="2"/>
        <v>-9902931</v>
      </c>
      <c r="M25" s="73">
        <f t="shared" si="2"/>
        <v>-15632334</v>
      </c>
      <c r="N25" s="73">
        <f t="shared" si="2"/>
        <v>-15632334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-15632334</v>
      </c>
      <c r="X25" s="73">
        <f t="shared" si="2"/>
        <v>64707805</v>
      </c>
      <c r="Y25" s="73">
        <f t="shared" si="2"/>
        <v>-80340139</v>
      </c>
      <c r="Z25" s="170">
        <f>+IF(X25&lt;&gt;0,+(Y25/X25)*100,0)</f>
        <v>-124.15834380412069</v>
      </c>
      <c r="AA25" s="74">
        <f>+AA12+AA24</f>
        <v>129415609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1970751</v>
      </c>
      <c r="D29" s="155"/>
      <c r="E29" s="59"/>
      <c r="F29" s="60"/>
      <c r="G29" s="60">
        <v>12983323</v>
      </c>
      <c r="H29" s="60">
        <v>8017629</v>
      </c>
      <c r="I29" s="60"/>
      <c r="J29" s="60"/>
      <c r="K29" s="60"/>
      <c r="L29" s="60">
        <v>15219956</v>
      </c>
      <c r="M29" s="60">
        <v>12772332</v>
      </c>
      <c r="N29" s="60">
        <v>12772332</v>
      </c>
      <c r="O29" s="60"/>
      <c r="P29" s="60"/>
      <c r="Q29" s="60"/>
      <c r="R29" s="60"/>
      <c r="S29" s="60"/>
      <c r="T29" s="60"/>
      <c r="U29" s="60"/>
      <c r="V29" s="60"/>
      <c r="W29" s="60">
        <v>12772332</v>
      </c>
      <c r="X29" s="60"/>
      <c r="Y29" s="60">
        <v>12772332</v>
      </c>
      <c r="Z29" s="140"/>
      <c r="AA29" s="62"/>
    </row>
    <row r="30" spans="1:27" ht="13.5">
      <c r="A30" s="249" t="s">
        <v>52</v>
      </c>
      <c r="B30" s="182"/>
      <c r="C30" s="155">
        <v>22524330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8693418</v>
      </c>
      <c r="D31" s="155"/>
      <c r="E31" s="59"/>
      <c r="F31" s="60"/>
      <c r="G31" s="60">
        <v>-1864990</v>
      </c>
      <c r="H31" s="60">
        <v>756411</v>
      </c>
      <c r="I31" s="60">
        <v>322360</v>
      </c>
      <c r="J31" s="60">
        <v>322360</v>
      </c>
      <c r="K31" s="60">
        <v>-64136</v>
      </c>
      <c r="L31" s="60">
        <v>-19585</v>
      </c>
      <c r="M31" s="60">
        <v>-127717</v>
      </c>
      <c r="N31" s="60">
        <v>-127717</v>
      </c>
      <c r="O31" s="60"/>
      <c r="P31" s="60"/>
      <c r="Q31" s="60"/>
      <c r="R31" s="60"/>
      <c r="S31" s="60"/>
      <c r="T31" s="60"/>
      <c r="U31" s="60"/>
      <c r="V31" s="60"/>
      <c r="W31" s="60">
        <v>-127717</v>
      </c>
      <c r="X31" s="60"/>
      <c r="Y31" s="60">
        <v>-127717</v>
      </c>
      <c r="Z31" s="140"/>
      <c r="AA31" s="62"/>
    </row>
    <row r="32" spans="1:27" ht="13.5">
      <c r="A32" s="249" t="s">
        <v>164</v>
      </c>
      <c r="B32" s="182"/>
      <c r="C32" s="155">
        <v>116754203</v>
      </c>
      <c r="D32" s="155"/>
      <c r="E32" s="59">
        <v>97990594</v>
      </c>
      <c r="F32" s="60">
        <v>97990594</v>
      </c>
      <c r="G32" s="60">
        <v>-6568522</v>
      </c>
      <c r="H32" s="60">
        <v>-3605068</v>
      </c>
      <c r="I32" s="60">
        <v>-18472556</v>
      </c>
      <c r="J32" s="60">
        <v>-18472556</v>
      </c>
      <c r="K32" s="60">
        <v>20458730</v>
      </c>
      <c r="L32" s="60">
        <v>-19082129</v>
      </c>
      <c r="M32" s="60">
        <v>-7020250</v>
      </c>
      <c r="N32" s="60">
        <v>-7020250</v>
      </c>
      <c r="O32" s="60"/>
      <c r="P32" s="60"/>
      <c r="Q32" s="60"/>
      <c r="R32" s="60"/>
      <c r="S32" s="60"/>
      <c r="T32" s="60"/>
      <c r="U32" s="60"/>
      <c r="V32" s="60"/>
      <c r="W32" s="60">
        <v>-7020250</v>
      </c>
      <c r="X32" s="60">
        <v>48995297</v>
      </c>
      <c r="Y32" s="60">
        <v>-56015547</v>
      </c>
      <c r="Z32" s="140">
        <v>-114.33</v>
      </c>
      <c r="AA32" s="62">
        <v>97990594</v>
      </c>
    </row>
    <row r="33" spans="1:27" ht="13.5">
      <c r="A33" s="249" t="s">
        <v>165</v>
      </c>
      <c r="B33" s="182"/>
      <c r="C33" s="155">
        <v>19468077</v>
      </c>
      <c r="D33" s="155"/>
      <c r="E33" s="59"/>
      <c r="F33" s="60"/>
      <c r="G33" s="60">
        <v>-39386</v>
      </c>
      <c r="H33" s="60">
        <v>-102246</v>
      </c>
      <c r="I33" s="60">
        <v>-296311</v>
      </c>
      <c r="J33" s="60">
        <v>-296311</v>
      </c>
      <c r="K33" s="60">
        <v>-100000</v>
      </c>
      <c r="L33" s="60">
        <v>-80000</v>
      </c>
      <c r="M33" s="60">
        <v>-60000</v>
      </c>
      <c r="N33" s="60">
        <v>-60000</v>
      </c>
      <c r="O33" s="60"/>
      <c r="P33" s="60"/>
      <c r="Q33" s="60"/>
      <c r="R33" s="60"/>
      <c r="S33" s="60"/>
      <c r="T33" s="60"/>
      <c r="U33" s="60"/>
      <c r="V33" s="60"/>
      <c r="W33" s="60">
        <v>-60000</v>
      </c>
      <c r="X33" s="60"/>
      <c r="Y33" s="60">
        <v>-60000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169410779</v>
      </c>
      <c r="D34" s="168">
        <f>SUM(D29:D33)</f>
        <v>0</v>
      </c>
      <c r="E34" s="72">
        <f t="shared" si="3"/>
        <v>97990594</v>
      </c>
      <c r="F34" s="73">
        <f t="shared" si="3"/>
        <v>97990594</v>
      </c>
      <c r="G34" s="73">
        <f t="shared" si="3"/>
        <v>4510425</v>
      </c>
      <c r="H34" s="73">
        <f t="shared" si="3"/>
        <v>5066726</v>
      </c>
      <c r="I34" s="73">
        <f t="shared" si="3"/>
        <v>-18446507</v>
      </c>
      <c r="J34" s="73">
        <f t="shared" si="3"/>
        <v>-18446507</v>
      </c>
      <c r="K34" s="73">
        <f t="shared" si="3"/>
        <v>20294594</v>
      </c>
      <c r="L34" s="73">
        <f t="shared" si="3"/>
        <v>-3961758</v>
      </c>
      <c r="M34" s="73">
        <f t="shared" si="3"/>
        <v>5564365</v>
      </c>
      <c r="N34" s="73">
        <f t="shared" si="3"/>
        <v>5564365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5564365</v>
      </c>
      <c r="X34" s="73">
        <f t="shared" si="3"/>
        <v>48995297</v>
      </c>
      <c r="Y34" s="73">
        <f t="shared" si="3"/>
        <v>-43430932</v>
      </c>
      <c r="Z34" s="170">
        <f>+IF(X34&lt;&gt;0,+(Y34/X34)*100,0)</f>
        <v>-88.64306302704931</v>
      </c>
      <c r="AA34" s="74">
        <f>SUM(AA29:AA33)</f>
        <v>97990594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70903735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86406516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157310251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326721030</v>
      </c>
      <c r="D40" s="168">
        <f>+D34+D39</f>
        <v>0</v>
      </c>
      <c r="E40" s="72">
        <f t="shared" si="5"/>
        <v>97990594</v>
      </c>
      <c r="F40" s="73">
        <f t="shared" si="5"/>
        <v>97990594</v>
      </c>
      <c r="G40" s="73">
        <f t="shared" si="5"/>
        <v>4510425</v>
      </c>
      <c r="H40" s="73">
        <f t="shared" si="5"/>
        <v>5066726</v>
      </c>
      <c r="I40" s="73">
        <f t="shared" si="5"/>
        <v>-18446507</v>
      </c>
      <c r="J40" s="73">
        <f t="shared" si="5"/>
        <v>-18446507</v>
      </c>
      <c r="K40" s="73">
        <f t="shared" si="5"/>
        <v>20294594</v>
      </c>
      <c r="L40" s="73">
        <f t="shared" si="5"/>
        <v>-3961758</v>
      </c>
      <c r="M40" s="73">
        <f t="shared" si="5"/>
        <v>5564365</v>
      </c>
      <c r="N40" s="73">
        <f t="shared" si="5"/>
        <v>5564365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5564365</v>
      </c>
      <c r="X40" s="73">
        <f t="shared" si="5"/>
        <v>48995297</v>
      </c>
      <c r="Y40" s="73">
        <f t="shared" si="5"/>
        <v>-43430932</v>
      </c>
      <c r="Z40" s="170">
        <f>+IF(X40&lt;&gt;0,+(Y40/X40)*100,0)</f>
        <v>-88.64306302704931</v>
      </c>
      <c r="AA40" s="74">
        <f>+AA34+AA39</f>
        <v>97990594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2697998938</v>
      </c>
      <c r="D42" s="257">
        <f>+D25-D40</f>
        <v>0</v>
      </c>
      <c r="E42" s="258">
        <f t="shared" si="6"/>
        <v>31425015</v>
      </c>
      <c r="F42" s="259">
        <f t="shared" si="6"/>
        <v>31425015</v>
      </c>
      <c r="G42" s="259">
        <f t="shared" si="6"/>
        <v>136564211</v>
      </c>
      <c r="H42" s="259">
        <f t="shared" si="6"/>
        <v>-13857449</v>
      </c>
      <c r="I42" s="259">
        <f t="shared" si="6"/>
        <v>-9526341</v>
      </c>
      <c r="J42" s="259">
        <f t="shared" si="6"/>
        <v>-9526341</v>
      </c>
      <c r="K42" s="259">
        <f t="shared" si="6"/>
        <v>2598166</v>
      </c>
      <c r="L42" s="259">
        <f t="shared" si="6"/>
        <v>-5941173</v>
      </c>
      <c r="M42" s="259">
        <f t="shared" si="6"/>
        <v>-21196699</v>
      </c>
      <c r="N42" s="259">
        <f t="shared" si="6"/>
        <v>-21196699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-21196699</v>
      </c>
      <c r="X42" s="259">
        <f t="shared" si="6"/>
        <v>15712508</v>
      </c>
      <c r="Y42" s="259">
        <f t="shared" si="6"/>
        <v>-36909207</v>
      </c>
      <c r="Z42" s="260">
        <f>+IF(X42&lt;&gt;0,+(Y42/X42)*100,0)</f>
        <v>-234.90334579304587</v>
      </c>
      <c r="AA42" s="261">
        <f>+AA25-AA40</f>
        <v>31425015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2697998938</v>
      </c>
      <c r="D45" s="155"/>
      <c r="E45" s="59">
        <v>31425015</v>
      </c>
      <c r="F45" s="60">
        <v>31425015</v>
      </c>
      <c r="G45" s="60">
        <v>136564210</v>
      </c>
      <c r="H45" s="60">
        <v>-13857449</v>
      </c>
      <c r="I45" s="60">
        <v>-9526341</v>
      </c>
      <c r="J45" s="60">
        <v>-9526341</v>
      </c>
      <c r="K45" s="60">
        <v>2598166</v>
      </c>
      <c r="L45" s="60">
        <v>-5941173</v>
      </c>
      <c r="M45" s="60">
        <v>-21196697</v>
      </c>
      <c r="N45" s="60">
        <v>-21196697</v>
      </c>
      <c r="O45" s="60"/>
      <c r="P45" s="60"/>
      <c r="Q45" s="60"/>
      <c r="R45" s="60"/>
      <c r="S45" s="60"/>
      <c r="T45" s="60"/>
      <c r="U45" s="60"/>
      <c r="V45" s="60"/>
      <c r="W45" s="60">
        <v>-21196697</v>
      </c>
      <c r="X45" s="60">
        <v>15712508</v>
      </c>
      <c r="Y45" s="60">
        <v>-36909205</v>
      </c>
      <c r="Z45" s="139">
        <v>-234.9</v>
      </c>
      <c r="AA45" s="62">
        <v>31425015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2697998938</v>
      </c>
      <c r="D48" s="217">
        <f>SUM(D45:D47)</f>
        <v>0</v>
      </c>
      <c r="E48" s="264">
        <f t="shared" si="7"/>
        <v>31425015</v>
      </c>
      <c r="F48" s="219">
        <f t="shared" si="7"/>
        <v>31425015</v>
      </c>
      <c r="G48" s="219">
        <f t="shared" si="7"/>
        <v>136564210</v>
      </c>
      <c r="H48" s="219">
        <f t="shared" si="7"/>
        <v>-13857449</v>
      </c>
      <c r="I48" s="219">
        <f t="shared" si="7"/>
        <v>-9526341</v>
      </c>
      <c r="J48" s="219">
        <f t="shared" si="7"/>
        <v>-9526341</v>
      </c>
      <c r="K48" s="219">
        <f t="shared" si="7"/>
        <v>2598166</v>
      </c>
      <c r="L48" s="219">
        <f t="shared" si="7"/>
        <v>-5941173</v>
      </c>
      <c r="M48" s="219">
        <f t="shared" si="7"/>
        <v>-21196697</v>
      </c>
      <c r="N48" s="219">
        <f t="shared" si="7"/>
        <v>-21196697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-21196697</v>
      </c>
      <c r="X48" s="219">
        <f t="shared" si="7"/>
        <v>15712508</v>
      </c>
      <c r="Y48" s="219">
        <f t="shared" si="7"/>
        <v>-36909205</v>
      </c>
      <c r="Z48" s="265">
        <f>+IF(X48&lt;&gt;0,+(Y48/X48)*100,0)</f>
        <v>-234.90333306433322</v>
      </c>
      <c r="AA48" s="232">
        <f>SUM(AA45:AA47)</f>
        <v>31425015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411627513</v>
      </c>
      <c r="D6" s="155"/>
      <c r="E6" s="59">
        <v>453808850</v>
      </c>
      <c r="F6" s="60">
        <v>453808850</v>
      </c>
      <c r="G6" s="60">
        <v>34387595</v>
      </c>
      <c r="H6" s="60">
        <v>46229830</v>
      </c>
      <c r="I6" s="60">
        <v>55778942</v>
      </c>
      <c r="J6" s="60">
        <v>136396367</v>
      </c>
      <c r="K6" s="60">
        <v>44895040</v>
      </c>
      <c r="L6" s="60">
        <v>37894781</v>
      </c>
      <c r="M6" s="60">
        <v>33904842</v>
      </c>
      <c r="N6" s="60">
        <v>116694663</v>
      </c>
      <c r="O6" s="60"/>
      <c r="P6" s="60"/>
      <c r="Q6" s="60"/>
      <c r="R6" s="60"/>
      <c r="S6" s="60"/>
      <c r="T6" s="60"/>
      <c r="U6" s="60"/>
      <c r="V6" s="60"/>
      <c r="W6" s="60">
        <v>253091030</v>
      </c>
      <c r="X6" s="60">
        <v>245056781</v>
      </c>
      <c r="Y6" s="60">
        <v>8034249</v>
      </c>
      <c r="Z6" s="140">
        <v>3.28</v>
      </c>
      <c r="AA6" s="62">
        <v>453808850</v>
      </c>
    </row>
    <row r="7" spans="1:27" ht="13.5">
      <c r="A7" s="249" t="s">
        <v>178</v>
      </c>
      <c r="B7" s="182"/>
      <c r="C7" s="155">
        <v>99257766</v>
      </c>
      <c r="D7" s="155"/>
      <c r="E7" s="59">
        <v>68946352</v>
      </c>
      <c r="F7" s="60">
        <v>68946352</v>
      </c>
      <c r="G7" s="60">
        <v>349609</v>
      </c>
      <c r="H7" s="60"/>
      <c r="I7" s="60">
        <v>420847</v>
      </c>
      <c r="J7" s="60">
        <v>770456</v>
      </c>
      <c r="K7" s="60">
        <v>26805874</v>
      </c>
      <c r="L7" s="60">
        <v>420847</v>
      </c>
      <c r="M7" s="60"/>
      <c r="N7" s="60">
        <v>27226721</v>
      </c>
      <c r="O7" s="60"/>
      <c r="P7" s="60"/>
      <c r="Q7" s="60"/>
      <c r="R7" s="60"/>
      <c r="S7" s="60"/>
      <c r="T7" s="60"/>
      <c r="U7" s="60"/>
      <c r="V7" s="60"/>
      <c r="W7" s="60">
        <v>27997177</v>
      </c>
      <c r="X7" s="60">
        <v>37231030</v>
      </c>
      <c r="Y7" s="60">
        <v>-9233853</v>
      </c>
      <c r="Z7" s="140">
        <v>-24.8</v>
      </c>
      <c r="AA7" s="62">
        <v>68946352</v>
      </c>
    </row>
    <row r="8" spans="1:27" ht="13.5">
      <c r="A8" s="249" t="s">
        <v>179</v>
      </c>
      <c r="B8" s="182"/>
      <c r="C8" s="155"/>
      <c r="D8" s="155"/>
      <c r="E8" s="59">
        <v>31110652</v>
      </c>
      <c r="F8" s="60">
        <v>31110652</v>
      </c>
      <c r="G8" s="60"/>
      <c r="H8" s="60"/>
      <c r="I8" s="60"/>
      <c r="J8" s="60"/>
      <c r="K8" s="60">
        <v>12309000</v>
      </c>
      <c r="L8" s="60"/>
      <c r="M8" s="60"/>
      <c r="N8" s="60">
        <v>12309000</v>
      </c>
      <c r="O8" s="60"/>
      <c r="P8" s="60"/>
      <c r="Q8" s="60"/>
      <c r="R8" s="60"/>
      <c r="S8" s="60"/>
      <c r="T8" s="60"/>
      <c r="U8" s="60"/>
      <c r="V8" s="60"/>
      <c r="W8" s="60">
        <v>12309000</v>
      </c>
      <c r="X8" s="60">
        <v>16799752</v>
      </c>
      <c r="Y8" s="60">
        <v>-4490752</v>
      </c>
      <c r="Z8" s="140">
        <v>-26.73</v>
      </c>
      <c r="AA8" s="62">
        <v>31110652</v>
      </c>
    </row>
    <row r="9" spans="1:27" ht="13.5">
      <c r="A9" s="249" t="s">
        <v>180</v>
      </c>
      <c r="B9" s="182"/>
      <c r="C9" s="155">
        <v>1236465</v>
      </c>
      <c r="D9" s="155"/>
      <c r="E9" s="59">
        <v>5233231</v>
      </c>
      <c r="F9" s="60">
        <v>5233231</v>
      </c>
      <c r="G9" s="60">
        <v>9254</v>
      </c>
      <c r="H9" s="60"/>
      <c r="I9" s="60"/>
      <c r="J9" s="60">
        <v>9254</v>
      </c>
      <c r="K9" s="60">
        <v>78592</v>
      </c>
      <c r="L9" s="60"/>
      <c r="M9" s="60"/>
      <c r="N9" s="60">
        <v>78592</v>
      </c>
      <c r="O9" s="60"/>
      <c r="P9" s="60"/>
      <c r="Q9" s="60"/>
      <c r="R9" s="60"/>
      <c r="S9" s="60"/>
      <c r="T9" s="60"/>
      <c r="U9" s="60"/>
      <c r="V9" s="60"/>
      <c r="W9" s="60">
        <v>87846</v>
      </c>
      <c r="X9" s="60">
        <v>2825944</v>
      </c>
      <c r="Y9" s="60">
        <v>-2738098</v>
      </c>
      <c r="Z9" s="140">
        <v>-96.89</v>
      </c>
      <c r="AA9" s="62">
        <v>5233231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-462042614</v>
      </c>
      <c r="D12" s="155"/>
      <c r="E12" s="59">
        <v>-515428468</v>
      </c>
      <c r="F12" s="60">
        <v>-515428468</v>
      </c>
      <c r="G12" s="60">
        <v>-42899538</v>
      </c>
      <c r="H12" s="60">
        <v>-52318753</v>
      </c>
      <c r="I12" s="60">
        <v>-26989112</v>
      </c>
      <c r="J12" s="60">
        <v>-122207403</v>
      </c>
      <c r="K12" s="60">
        <v>-56009874</v>
      </c>
      <c r="L12" s="60">
        <v>-32511220</v>
      </c>
      <c r="M12" s="60">
        <v>-40942645</v>
      </c>
      <c r="N12" s="60">
        <v>-129463739</v>
      </c>
      <c r="O12" s="60"/>
      <c r="P12" s="60"/>
      <c r="Q12" s="60"/>
      <c r="R12" s="60"/>
      <c r="S12" s="60"/>
      <c r="T12" s="60"/>
      <c r="U12" s="60"/>
      <c r="V12" s="60"/>
      <c r="W12" s="60">
        <v>-251671142</v>
      </c>
      <c r="X12" s="60">
        <v>-273177087</v>
      </c>
      <c r="Y12" s="60">
        <v>21505945</v>
      </c>
      <c r="Z12" s="140">
        <v>-7.87</v>
      </c>
      <c r="AA12" s="62">
        <v>-515428468</v>
      </c>
    </row>
    <row r="13" spans="1:27" ht="13.5">
      <c r="A13" s="249" t="s">
        <v>40</v>
      </c>
      <c r="B13" s="182"/>
      <c r="C13" s="155">
        <v>-19528171</v>
      </c>
      <c r="D13" s="155"/>
      <c r="E13" s="59">
        <v>-10323893</v>
      </c>
      <c r="F13" s="60">
        <v>-10323893</v>
      </c>
      <c r="G13" s="60">
        <v>-654458</v>
      </c>
      <c r="H13" s="60">
        <v>-160335</v>
      </c>
      <c r="I13" s="60">
        <v>-1300416</v>
      </c>
      <c r="J13" s="60">
        <v>-2115209</v>
      </c>
      <c r="K13" s="60">
        <v>-1683846</v>
      </c>
      <c r="L13" s="60">
        <v>-1751966</v>
      </c>
      <c r="M13" s="60">
        <v>-743662</v>
      </c>
      <c r="N13" s="60">
        <v>-4179474</v>
      </c>
      <c r="O13" s="60"/>
      <c r="P13" s="60"/>
      <c r="Q13" s="60"/>
      <c r="R13" s="60"/>
      <c r="S13" s="60"/>
      <c r="T13" s="60"/>
      <c r="U13" s="60"/>
      <c r="V13" s="60"/>
      <c r="W13" s="60">
        <v>-6294683</v>
      </c>
      <c r="X13" s="60">
        <v>-5471662</v>
      </c>
      <c r="Y13" s="60">
        <v>-823021</v>
      </c>
      <c r="Z13" s="140">
        <v>15.04</v>
      </c>
      <c r="AA13" s="62">
        <v>-10323893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30550959</v>
      </c>
      <c r="D15" s="168">
        <f>SUM(D6:D14)</f>
        <v>0</v>
      </c>
      <c r="E15" s="72">
        <f t="shared" si="0"/>
        <v>33346724</v>
      </c>
      <c r="F15" s="73">
        <f t="shared" si="0"/>
        <v>33346724</v>
      </c>
      <c r="G15" s="73">
        <f t="shared" si="0"/>
        <v>-8807538</v>
      </c>
      <c r="H15" s="73">
        <f t="shared" si="0"/>
        <v>-6249258</v>
      </c>
      <c r="I15" s="73">
        <f t="shared" si="0"/>
        <v>27910261</v>
      </c>
      <c r="J15" s="73">
        <f t="shared" si="0"/>
        <v>12853465</v>
      </c>
      <c r="K15" s="73">
        <f t="shared" si="0"/>
        <v>26394786</v>
      </c>
      <c r="L15" s="73">
        <f t="shared" si="0"/>
        <v>4052442</v>
      </c>
      <c r="M15" s="73">
        <f t="shared" si="0"/>
        <v>-7781465</v>
      </c>
      <c r="N15" s="73">
        <f t="shared" si="0"/>
        <v>22665763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35519228</v>
      </c>
      <c r="X15" s="73">
        <f t="shared" si="0"/>
        <v>23264758</v>
      </c>
      <c r="Y15" s="73">
        <f t="shared" si="0"/>
        <v>12254470</v>
      </c>
      <c r="Z15" s="170">
        <f>+IF(X15&lt;&gt;0,+(Y15/X15)*100,0)</f>
        <v>52.673962909908624</v>
      </c>
      <c r="AA15" s="74">
        <f>SUM(AA6:AA14)</f>
        <v>33346724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-24946958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>
        <v>49371</v>
      </c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-33346721</v>
      </c>
      <c r="F24" s="60">
        <v>-33346721</v>
      </c>
      <c r="G24" s="60"/>
      <c r="H24" s="60">
        <v>-191491</v>
      </c>
      <c r="I24" s="60"/>
      <c r="J24" s="60">
        <v>-191491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-191491</v>
      </c>
      <c r="X24" s="60">
        <v>-17673846</v>
      </c>
      <c r="Y24" s="60">
        <v>17482355</v>
      </c>
      <c r="Z24" s="140">
        <v>-98.92</v>
      </c>
      <c r="AA24" s="62">
        <v>-33346721</v>
      </c>
    </row>
    <row r="25" spans="1:27" ht="13.5">
      <c r="A25" s="250" t="s">
        <v>191</v>
      </c>
      <c r="B25" s="251"/>
      <c r="C25" s="168">
        <f aca="true" t="shared" si="1" ref="C25:Y25">SUM(C19:C24)</f>
        <v>-24897587</v>
      </c>
      <c r="D25" s="168">
        <f>SUM(D19:D24)</f>
        <v>0</v>
      </c>
      <c r="E25" s="72">
        <f t="shared" si="1"/>
        <v>-33346721</v>
      </c>
      <c r="F25" s="73">
        <f t="shared" si="1"/>
        <v>-33346721</v>
      </c>
      <c r="G25" s="73">
        <f t="shared" si="1"/>
        <v>0</v>
      </c>
      <c r="H25" s="73">
        <f t="shared" si="1"/>
        <v>-191491</v>
      </c>
      <c r="I25" s="73">
        <f t="shared" si="1"/>
        <v>0</v>
      </c>
      <c r="J25" s="73">
        <f t="shared" si="1"/>
        <v>-191491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-191491</v>
      </c>
      <c r="X25" s="73">
        <f t="shared" si="1"/>
        <v>-17673846</v>
      </c>
      <c r="Y25" s="73">
        <f t="shared" si="1"/>
        <v>17482355</v>
      </c>
      <c r="Z25" s="170">
        <f>+IF(X25&lt;&gt;0,+(Y25/X25)*100,0)</f>
        <v>-98.91652897733746</v>
      </c>
      <c r="AA25" s="74">
        <f>SUM(AA19:AA24)</f>
        <v>-33346721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>
        <v>57928</v>
      </c>
      <c r="H31" s="159">
        <v>41139</v>
      </c>
      <c r="I31" s="159">
        <v>63336</v>
      </c>
      <c r="J31" s="159">
        <v>162403</v>
      </c>
      <c r="K31" s="60">
        <v>106730</v>
      </c>
      <c r="L31" s="60">
        <v>76164</v>
      </c>
      <c r="M31" s="60">
        <v>56105</v>
      </c>
      <c r="N31" s="60">
        <v>238999</v>
      </c>
      <c r="O31" s="159"/>
      <c r="P31" s="159"/>
      <c r="Q31" s="159"/>
      <c r="R31" s="60"/>
      <c r="S31" s="60"/>
      <c r="T31" s="60"/>
      <c r="U31" s="60"/>
      <c r="V31" s="159"/>
      <c r="W31" s="159">
        <v>401402</v>
      </c>
      <c r="X31" s="159"/>
      <c r="Y31" s="60">
        <v>401402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-5369185</v>
      </c>
      <c r="D33" s="155"/>
      <c r="E33" s="59"/>
      <c r="F33" s="60"/>
      <c r="G33" s="60">
        <v>-160154</v>
      </c>
      <c r="H33" s="60">
        <v>-1161787</v>
      </c>
      <c r="I33" s="60">
        <v>-1205694</v>
      </c>
      <c r="J33" s="60">
        <v>-2527635</v>
      </c>
      <c r="K33" s="60">
        <v>-1203653</v>
      </c>
      <c r="L33" s="60">
        <v>-1209678</v>
      </c>
      <c r="M33" s="60">
        <v>-1207818</v>
      </c>
      <c r="N33" s="60">
        <v>-3621149</v>
      </c>
      <c r="O33" s="60"/>
      <c r="P33" s="60"/>
      <c r="Q33" s="60"/>
      <c r="R33" s="60"/>
      <c r="S33" s="60"/>
      <c r="T33" s="60"/>
      <c r="U33" s="60"/>
      <c r="V33" s="60"/>
      <c r="W33" s="60">
        <v>-6148784</v>
      </c>
      <c r="X33" s="60"/>
      <c r="Y33" s="60">
        <v>-6148784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-5369185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-102226</v>
      </c>
      <c r="H34" s="73">
        <f t="shared" si="2"/>
        <v>-1120648</v>
      </c>
      <c r="I34" s="73">
        <f t="shared" si="2"/>
        <v>-1142358</v>
      </c>
      <c r="J34" s="73">
        <f t="shared" si="2"/>
        <v>-2365232</v>
      </c>
      <c r="K34" s="73">
        <f t="shared" si="2"/>
        <v>-1096923</v>
      </c>
      <c r="L34" s="73">
        <f t="shared" si="2"/>
        <v>-1133514</v>
      </c>
      <c r="M34" s="73">
        <f t="shared" si="2"/>
        <v>-1151713</v>
      </c>
      <c r="N34" s="73">
        <f t="shared" si="2"/>
        <v>-3382150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-5747382</v>
      </c>
      <c r="X34" s="73">
        <f t="shared" si="2"/>
        <v>0</v>
      </c>
      <c r="Y34" s="73">
        <f t="shared" si="2"/>
        <v>-5747382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284187</v>
      </c>
      <c r="D36" s="153">
        <f>+D15+D25+D34</f>
        <v>0</v>
      </c>
      <c r="E36" s="99">
        <f t="shared" si="3"/>
        <v>3</v>
      </c>
      <c r="F36" s="100">
        <f t="shared" si="3"/>
        <v>3</v>
      </c>
      <c r="G36" s="100">
        <f t="shared" si="3"/>
        <v>-8909764</v>
      </c>
      <c r="H36" s="100">
        <f t="shared" si="3"/>
        <v>-7561397</v>
      </c>
      <c r="I36" s="100">
        <f t="shared" si="3"/>
        <v>26767903</v>
      </c>
      <c r="J36" s="100">
        <f t="shared" si="3"/>
        <v>10296742</v>
      </c>
      <c r="K36" s="100">
        <f t="shared" si="3"/>
        <v>25297863</v>
      </c>
      <c r="L36" s="100">
        <f t="shared" si="3"/>
        <v>2918928</v>
      </c>
      <c r="M36" s="100">
        <f t="shared" si="3"/>
        <v>-8933178</v>
      </c>
      <c r="N36" s="100">
        <f t="shared" si="3"/>
        <v>19283613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29580355</v>
      </c>
      <c r="X36" s="100">
        <f t="shared" si="3"/>
        <v>5590912</v>
      </c>
      <c r="Y36" s="100">
        <f t="shared" si="3"/>
        <v>23989443</v>
      </c>
      <c r="Z36" s="137">
        <f>+IF(X36&lt;&gt;0,+(Y36/X36)*100,0)</f>
        <v>429.07924503193755</v>
      </c>
      <c r="AA36" s="102">
        <f>+AA15+AA25+AA34</f>
        <v>3</v>
      </c>
    </row>
    <row r="37" spans="1:27" ht="13.5">
      <c r="A37" s="249" t="s">
        <v>199</v>
      </c>
      <c r="B37" s="182"/>
      <c r="C37" s="153"/>
      <c r="D37" s="153"/>
      <c r="E37" s="99"/>
      <c r="F37" s="100"/>
      <c r="G37" s="100"/>
      <c r="H37" s="100">
        <v>-8909764</v>
      </c>
      <c r="I37" s="100">
        <v>-16471161</v>
      </c>
      <c r="J37" s="100"/>
      <c r="K37" s="100">
        <v>10296742</v>
      </c>
      <c r="L37" s="100">
        <v>35594605</v>
      </c>
      <c r="M37" s="100">
        <v>38513533</v>
      </c>
      <c r="N37" s="100">
        <v>10296742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>
        <v>284187</v>
      </c>
      <c r="D38" s="257"/>
      <c r="E38" s="258"/>
      <c r="F38" s="259"/>
      <c r="G38" s="259">
        <v>-8909764</v>
      </c>
      <c r="H38" s="259">
        <v>-16471161</v>
      </c>
      <c r="I38" s="259">
        <v>10296742</v>
      </c>
      <c r="J38" s="259">
        <v>10296742</v>
      </c>
      <c r="K38" s="259">
        <v>35594605</v>
      </c>
      <c r="L38" s="259">
        <v>38513533</v>
      </c>
      <c r="M38" s="259">
        <v>29580355</v>
      </c>
      <c r="N38" s="259">
        <v>29580355</v>
      </c>
      <c r="O38" s="259"/>
      <c r="P38" s="259"/>
      <c r="Q38" s="259"/>
      <c r="R38" s="259"/>
      <c r="S38" s="259"/>
      <c r="T38" s="259"/>
      <c r="U38" s="259"/>
      <c r="V38" s="259"/>
      <c r="W38" s="259">
        <v>29580355</v>
      </c>
      <c r="X38" s="259">
        <v>5590909</v>
      </c>
      <c r="Y38" s="259">
        <v>23989446</v>
      </c>
      <c r="Z38" s="260">
        <v>429.08</v>
      </c>
      <c r="AA38" s="261"/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29305657</v>
      </c>
      <c r="D5" s="200">
        <f t="shared" si="0"/>
        <v>0</v>
      </c>
      <c r="E5" s="106">
        <f t="shared" si="0"/>
        <v>82025976</v>
      </c>
      <c r="F5" s="106">
        <f t="shared" si="0"/>
        <v>82025976</v>
      </c>
      <c r="G5" s="106">
        <f t="shared" si="0"/>
        <v>0</v>
      </c>
      <c r="H5" s="106">
        <f t="shared" si="0"/>
        <v>191491</v>
      </c>
      <c r="I5" s="106">
        <f t="shared" si="0"/>
        <v>0</v>
      </c>
      <c r="J5" s="106">
        <f t="shared" si="0"/>
        <v>191491</v>
      </c>
      <c r="K5" s="106">
        <f t="shared" si="0"/>
        <v>0</v>
      </c>
      <c r="L5" s="106">
        <f t="shared" si="0"/>
        <v>0</v>
      </c>
      <c r="M5" s="106">
        <f t="shared" si="0"/>
        <v>798022</v>
      </c>
      <c r="N5" s="106">
        <f t="shared" si="0"/>
        <v>798022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989513</v>
      </c>
      <c r="X5" s="106">
        <f t="shared" si="0"/>
        <v>41012989</v>
      </c>
      <c r="Y5" s="106">
        <f t="shared" si="0"/>
        <v>-40023476</v>
      </c>
      <c r="Z5" s="201">
        <f>+IF(X5&lt;&gt;0,+(Y5/X5)*100,0)</f>
        <v>-97.58731800796085</v>
      </c>
      <c r="AA5" s="199">
        <f>SUM(AA11:AA18)</f>
        <v>82025976</v>
      </c>
    </row>
    <row r="6" spans="1:27" ht="13.5">
      <c r="A6" s="291" t="s">
        <v>204</v>
      </c>
      <c r="B6" s="142"/>
      <c r="C6" s="62"/>
      <c r="D6" s="156"/>
      <c r="E6" s="60">
        <v>16400000</v>
      </c>
      <c r="F6" s="60">
        <v>16400000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8200000</v>
      </c>
      <c r="Y6" s="60">
        <v>-8200000</v>
      </c>
      <c r="Z6" s="140">
        <v>-100</v>
      </c>
      <c r="AA6" s="155">
        <v>16400000</v>
      </c>
    </row>
    <row r="7" spans="1:27" ht="13.5">
      <c r="A7" s="291" t="s">
        <v>205</v>
      </c>
      <c r="B7" s="142"/>
      <c r="C7" s="62">
        <v>5395617</v>
      </c>
      <c r="D7" s="156"/>
      <c r="E7" s="60">
        <v>15800000</v>
      </c>
      <c r="F7" s="60">
        <v>15800000</v>
      </c>
      <c r="G7" s="60"/>
      <c r="H7" s="60">
        <v>109146</v>
      </c>
      <c r="I7" s="60"/>
      <c r="J7" s="60">
        <v>109146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109146</v>
      </c>
      <c r="X7" s="60">
        <v>7900000</v>
      </c>
      <c r="Y7" s="60">
        <v>-7790854</v>
      </c>
      <c r="Z7" s="140">
        <v>-98.62</v>
      </c>
      <c r="AA7" s="155">
        <v>15800000</v>
      </c>
    </row>
    <row r="8" spans="1:27" ht="13.5">
      <c r="A8" s="291" t="s">
        <v>206</v>
      </c>
      <c r="B8" s="142"/>
      <c r="C8" s="62">
        <v>2374327</v>
      </c>
      <c r="D8" s="156"/>
      <c r="E8" s="60">
        <v>15374053</v>
      </c>
      <c r="F8" s="60">
        <v>15374053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7687027</v>
      </c>
      <c r="Y8" s="60">
        <v>-7687027</v>
      </c>
      <c r="Z8" s="140">
        <v>-100</v>
      </c>
      <c r="AA8" s="155">
        <v>15374053</v>
      </c>
    </row>
    <row r="9" spans="1:27" ht="13.5">
      <c r="A9" s="291" t="s">
        <v>207</v>
      </c>
      <c r="B9" s="142"/>
      <c r="C9" s="62">
        <v>20933730</v>
      </c>
      <c r="D9" s="156"/>
      <c r="E9" s="60">
        <v>10500000</v>
      </c>
      <c r="F9" s="60">
        <v>10500000</v>
      </c>
      <c r="G9" s="60"/>
      <c r="H9" s="60">
        <v>82345</v>
      </c>
      <c r="I9" s="60"/>
      <c r="J9" s="60">
        <v>82345</v>
      </c>
      <c r="K9" s="60"/>
      <c r="L9" s="60"/>
      <c r="M9" s="60">
        <v>798022</v>
      </c>
      <c r="N9" s="60">
        <v>798022</v>
      </c>
      <c r="O9" s="60"/>
      <c r="P9" s="60"/>
      <c r="Q9" s="60"/>
      <c r="R9" s="60"/>
      <c r="S9" s="60"/>
      <c r="T9" s="60"/>
      <c r="U9" s="60"/>
      <c r="V9" s="60"/>
      <c r="W9" s="60">
        <v>880367</v>
      </c>
      <c r="X9" s="60">
        <v>5250000</v>
      </c>
      <c r="Y9" s="60">
        <v>-4369633</v>
      </c>
      <c r="Z9" s="140">
        <v>-83.23</v>
      </c>
      <c r="AA9" s="155">
        <v>10500000</v>
      </c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28703674</v>
      </c>
      <c r="D11" s="294">
        <f t="shared" si="1"/>
        <v>0</v>
      </c>
      <c r="E11" s="295">
        <f t="shared" si="1"/>
        <v>58074053</v>
      </c>
      <c r="F11" s="295">
        <f t="shared" si="1"/>
        <v>58074053</v>
      </c>
      <c r="G11" s="295">
        <f t="shared" si="1"/>
        <v>0</v>
      </c>
      <c r="H11" s="295">
        <f t="shared" si="1"/>
        <v>191491</v>
      </c>
      <c r="I11" s="295">
        <f t="shared" si="1"/>
        <v>0</v>
      </c>
      <c r="J11" s="295">
        <f t="shared" si="1"/>
        <v>191491</v>
      </c>
      <c r="K11" s="295">
        <f t="shared" si="1"/>
        <v>0</v>
      </c>
      <c r="L11" s="295">
        <f t="shared" si="1"/>
        <v>0</v>
      </c>
      <c r="M11" s="295">
        <f t="shared" si="1"/>
        <v>798022</v>
      </c>
      <c r="N11" s="295">
        <f t="shared" si="1"/>
        <v>798022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989513</v>
      </c>
      <c r="X11" s="295">
        <f t="shared" si="1"/>
        <v>29037027</v>
      </c>
      <c r="Y11" s="295">
        <f t="shared" si="1"/>
        <v>-28047514</v>
      </c>
      <c r="Z11" s="296">
        <f>+IF(X11&lt;&gt;0,+(Y11/X11)*100,0)</f>
        <v>-96.59223721491873</v>
      </c>
      <c r="AA11" s="297">
        <f>SUM(AA6:AA10)</f>
        <v>58074053</v>
      </c>
    </row>
    <row r="12" spans="1:27" ht="13.5">
      <c r="A12" s="298" t="s">
        <v>210</v>
      </c>
      <c r="B12" s="136"/>
      <c r="C12" s="62"/>
      <c r="D12" s="156"/>
      <c r="E12" s="60">
        <v>23036598</v>
      </c>
      <c r="F12" s="60">
        <v>23036598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11518299</v>
      </c>
      <c r="Y12" s="60">
        <v>-11518299</v>
      </c>
      <c r="Z12" s="140">
        <v>-100</v>
      </c>
      <c r="AA12" s="155">
        <v>23036598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544785</v>
      </c>
      <c r="D15" s="156"/>
      <c r="E15" s="60">
        <v>915325</v>
      </c>
      <c r="F15" s="60">
        <v>915325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457663</v>
      </c>
      <c r="Y15" s="60">
        <v>-457663</v>
      </c>
      <c r="Z15" s="140">
        <v>-100</v>
      </c>
      <c r="AA15" s="155">
        <v>915325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57198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16400000</v>
      </c>
      <c r="F36" s="60">
        <f t="shared" si="4"/>
        <v>16400000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8200000</v>
      </c>
      <c r="Y36" s="60">
        <f t="shared" si="4"/>
        <v>-8200000</v>
      </c>
      <c r="Z36" s="140">
        <f aca="true" t="shared" si="5" ref="Z36:Z49">+IF(X36&lt;&gt;0,+(Y36/X36)*100,0)</f>
        <v>-100</v>
      </c>
      <c r="AA36" s="155">
        <f>AA6+AA21</f>
        <v>16400000</v>
      </c>
    </row>
    <row r="37" spans="1:27" ht="13.5">
      <c r="A37" s="291" t="s">
        <v>205</v>
      </c>
      <c r="B37" s="142"/>
      <c r="C37" s="62">
        <f t="shared" si="4"/>
        <v>5395617</v>
      </c>
      <c r="D37" s="156">
        <f t="shared" si="4"/>
        <v>0</v>
      </c>
      <c r="E37" s="60">
        <f t="shared" si="4"/>
        <v>15800000</v>
      </c>
      <c r="F37" s="60">
        <f t="shared" si="4"/>
        <v>15800000</v>
      </c>
      <c r="G37" s="60">
        <f t="shared" si="4"/>
        <v>0</v>
      </c>
      <c r="H37" s="60">
        <f t="shared" si="4"/>
        <v>109146</v>
      </c>
      <c r="I37" s="60">
        <f t="shared" si="4"/>
        <v>0</v>
      </c>
      <c r="J37" s="60">
        <f t="shared" si="4"/>
        <v>109146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109146</v>
      </c>
      <c r="X37" s="60">
        <f t="shared" si="4"/>
        <v>7900000</v>
      </c>
      <c r="Y37" s="60">
        <f t="shared" si="4"/>
        <v>-7790854</v>
      </c>
      <c r="Z37" s="140">
        <f t="shared" si="5"/>
        <v>-98.61840506329114</v>
      </c>
      <c r="AA37" s="155">
        <f>AA7+AA22</f>
        <v>15800000</v>
      </c>
    </row>
    <row r="38" spans="1:27" ht="13.5">
      <c r="A38" s="291" t="s">
        <v>206</v>
      </c>
      <c r="B38" s="142"/>
      <c r="C38" s="62">
        <f t="shared" si="4"/>
        <v>2374327</v>
      </c>
      <c r="D38" s="156">
        <f t="shared" si="4"/>
        <v>0</v>
      </c>
      <c r="E38" s="60">
        <f t="shared" si="4"/>
        <v>15374053</v>
      </c>
      <c r="F38" s="60">
        <f t="shared" si="4"/>
        <v>15374053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7687027</v>
      </c>
      <c r="Y38" s="60">
        <f t="shared" si="4"/>
        <v>-7687027</v>
      </c>
      <c r="Z38" s="140">
        <f t="shared" si="5"/>
        <v>-100</v>
      </c>
      <c r="AA38" s="155">
        <f>AA8+AA23</f>
        <v>15374053</v>
      </c>
    </row>
    <row r="39" spans="1:27" ht="13.5">
      <c r="A39" s="291" t="s">
        <v>207</v>
      </c>
      <c r="B39" s="142"/>
      <c r="C39" s="62">
        <f t="shared" si="4"/>
        <v>20933730</v>
      </c>
      <c r="D39" s="156">
        <f t="shared" si="4"/>
        <v>0</v>
      </c>
      <c r="E39" s="60">
        <f t="shared" si="4"/>
        <v>10500000</v>
      </c>
      <c r="F39" s="60">
        <f t="shared" si="4"/>
        <v>10500000</v>
      </c>
      <c r="G39" s="60">
        <f t="shared" si="4"/>
        <v>0</v>
      </c>
      <c r="H39" s="60">
        <f t="shared" si="4"/>
        <v>82345</v>
      </c>
      <c r="I39" s="60">
        <f t="shared" si="4"/>
        <v>0</v>
      </c>
      <c r="J39" s="60">
        <f t="shared" si="4"/>
        <v>82345</v>
      </c>
      <c r="K39" s="60">
        <f t="shared" si="4"/>
        <v>0</v>
      </c>
      <c r="L39" s="60">
        <f t="shared" si="4"/>
        <v>0</v>
      </c>
      <c r="M39" s="60">
        <f t="shared" si="4"/>
        <v>798022</v>
      </c>
      <c r="N39" s="60">
        <f t="shared" si="4"/>
        <v>798022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880367</v>
      </c>
      <c r="X39" s="60">
        <f t="shared" si="4"/>
        <v>5250000</v>
      </c>
      <c r="Y39" s="60">
        <f t="shared" si="4"/>
        <v>-4369633</v>
      </c>
      <c r="Z39" s="140">
        <f t="shared" si="5"/>
        <v>-83.23110476190476</v>
      </c>
      <c r="AA39" s="155">
        <f>AA9+AA24</f>
        <v>10500000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28703674</v>
      </c>
      <c r="D41" s="294">
        <f t="shared" si="6"/>
        <v>0</v>
      </c>
      <c r="E41" s="295">
        <f t="shared" si="6"/>
        <v>58074053</v>
      </c>
      <c r="F41" s="295">
        <f t="shared" si="6"/>
        <v>58074053</v>
      </c>
      <c r="G41" s="295">
        <f t="shared" si="6"/>
        <v>0</v>
      </c>
      <c r="H41" s="295">
        <f t="shared" si="6"/>
        <v>191491</v>
      </c>
      <c r="I41" s="295">
        <f t="shared" si="6"/>
        <v>0</v>
      </c>
      <c r="J41" s="295">
        <f t="shared" si="6"/>
        <v>191491</v>
      </c>
      <c r="K41" s="295">
        <f t="shared" si="6"/>
        <v>0</v>
      </c>
      <c r="L41" s="295">
        <f t="shared" si="6"/>
        <v>0</v>
      </c>
      <c r="M41" s="295">
        <f t="shared" si="6"/>
        <v>798022</v>
      </c>
      <c r="N41" s="295">
        <f t="shared" si="6"/>
        <v>798022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989513</v>
      </c>
      <c r="X41" s="295">
        <f t="shared" si="6"/>
        <v>29037027</v>
      </c>
      <c r="Y41" s="295">
        <f t="shared" si="6"/>
        <v>-28047514</v>
      </c>
      <c r="Z41" s="296">
        <f t="shared" si="5"/>
        <v>-96.59223721491873</v>
      </c>
      <c r="AA41" s="297">
        <f>SUM(AA36:AA40)</f>
        <v>58074053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23036598</v>
      </c>
      <c r="F42" s="54">
        <f t="shared" si="7"/>
        <v>23036598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11518299</v>
      </c>
      <c r="Y42" s="54">
        <f t="shared" si="7"/>
        <v>-11518299</v>
      </c>
      <c r="Z42" s="184">
        <f t="shared" si="5"/>
        <v>-100</v>
      </c>
      <c r="AA42" s="130">
        <f aca="true" t="shared" si="8" ref="AA42:AA48">AA12+AA27</f>
        <v>23036598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544785</v>
      </c>
      <c r="D45" s="129">
        <f t="shared" si="7"/>
        <v>0</v>
      </c>
      <c r="E45" s="54">
        <f t="shared" si="7"/>
        <v>915325</v>
      </c>
      <c r="F45" s="54">
        <f t="shared" si="7"/>
        <v>915325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457663</v>
      </c>
      <c r="Y45" s="54">
        <f t="shared" si="7"/>
        <v>-457663</v>
      </c>
      <c r="Z45" s="184">
        <f t="shared" si="5"/>
        <v>-100</v>
      </c>
      <c r="AA45" s="130">
        <f t="shared" si="8"/>
        <v>915325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57198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29305657</v>
      </c>
      <c r="D49" s="218">
        <f t="shared" si="9"/>
        <v>0</v>
      </c>
      <c r="E49" s="220">
        <f t="shared" si="9"/>
        <v>82025976</v>
      </c>
      <c r="F49" s="220">
        <f t="shared" si="9"/>
        <v>82025976</v>
      </c>
      <c r="G49" s="220">
        <f t="shared" si="9"/>
        <v>0</v>
      </c>
      <c r="H49" s="220">
        <f t="shared" si="9"/>
        <v>191491</v>
      </c>
      <c r="I49" s="220">
        <f t="shared" si="9"/>
        <v>0</v>
      </c>
      <c r="J49" s="220">
        <f t="shared" si="9"/>
        <v>191491</v>
      </c>
      <c r="K49" s="220">
        <f t="shared" si="9"/>
        <v>0</v>
      </c>
      <c r="L49" s="220">
        <f t="shared" si="9"/>
        <v>0</v>
      </c>
      <c r="M49" s="220">
        <f t="shared" si="9"/>
        <v>798022</v>
      </c>
      <c r="N49" s="220">
        <f t="shared" si="9"/>
        <v>798022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989513</v>
      </c>
      <c r="X49" s="220">
        <f t="shared" si="9"/>
        <v>41012989</v>
      </c>
      <c r="Y49" s="220">
        <f t="shared" si="9"/>
        <v>-40023476</v>
      </c>
      <c r="Z49" s="221">
        <f t="shared" si="5"/>
        <v>-97.58731800796085</v>
      </c>
      <c r="AA49" s="222">
        <f>SUM(AA41:AA48)</f>
        <v>82025976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41019918</v>
      </c>
      <c r="F68" s="60"/>
      <c r="G68" s="60">
        <v>214864</v>
      </c>
      <c r="H68" s="60">
        <v>1276223</v>
      </c>
      <c r="I68" s="60">
        <v>2068818</v>
      </c>
      <c r="J68" s="60">
        <v>3559905</v>
      </c>
      <c r="K68" s="60">
        <v>1804640</v>
      </c>
      <c r="L68" s="60">
        <v>2463490</v>
      </c>
      <c r="M68" s="60">
        <v>1505759</v>
      </c>
      <c r="N68" s="60">
        <v>5773889</v>
      </c>
      <c r="O68" s="60"/>
      <c r="P68" s="60"/>
      <c r="Q68" s="60"/>
      <c r="R68" s="60"/>
      <c r="S68" s="60"/>
      <c r="T68" s="60"/>
      <c r="U68" s="60"/>
      <c r="V68" s="60"/>
      <c r="W68" s="60">
        <v>9333794</v>
      </c>
      <c r="X68" s="60"/>
      <c r="Y68" s="60">
        <v>9333794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41019918</v>
      </c>
      <c r="F69" s="220">
        <f t="shared" si="12"/>
        <v>0</v>
      </c>
      <c r="G69" s="220">
        <f t="shared" si="12"/>
        <v>214864</v>
      </c>
      <c r="H69" s="220">
        <f t="shared" si="12"/>
        <v>1276223</v>
      </c>
      <c r="I69" s="220">
        <f t="shared" si="12"/>
        <v>2068818</v>
      </c>
      <c r="J69" s="220">
        <f t="shared" si="12"/>
        <v>3559905</v>
      </c>
      <c r="K69" s="220">
        <f t="shared" si="12"/>
        <v>1804640</v>
      </c>
      <c r="L69" s="220">
        <f t="shared" si="12"/>
        <v>2463490</v>
      </c>
      <c r="M69" s="220">
        <f t="shared" si="12"/>
        <v>1505759</v>
      </c>
      <c r="N69" s="220">
        <f t="shared" si="12"/>
        <v>5773889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9333794</v>
      </c>
      <c r="X69" s="220">
        <f t="shared" si="12"/>
        <v>0</v>
      </c>
      <c r="Y69" s="220">
        <f t="shared" si="12"/>
        <v>9333794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28703674</v>
      </c>
      <c r="D5" s="357">
        <f t="shared" si="0"/>
        <v>0</v>
      </c>
      <c r="E5" s="356">
        <f t="shared" si="0"/>
        <v>58074053</v>
      </c>
      <c r="F5" s="358">
        <f t="shared" si="0"/>
        <v>58074053</v>
      </c>
      <c r="G5" s="358">
        <f t="shared" si="0"/>
        <v>0</v>
      </c>
      <c r="H5" s="356">
        <f t="shared" si="0"/>
        <v>191491</v>
      </c>
      <c r="I5" s="356">
        <f t="shared" si="0"/>
        <v>0</v>
      </c>
      <c r="J5" s="358">
        <f t="shared" si="0"/>
        <v>191491</v>
      </c>
      <c r="K5" s="358">
        <f t="shared" si="0"/>
        <v>0</v>
      </c>
      <c r="L5" s="356">
        <f t="shared" si="0"/>
        <v>0</v>
      </c>
      <c r="M5" s="356">
        <f t="shared" si="0"/>
        <v>798022</v>
      </c>
      <c r="N5" s="358">
        <f t="shared" si="0"/>
        <v>798022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989513</v>
      </c>
      <c r="X5" s="356">
        <f t="shared" si="0"/>
        <v>29037027</v>
      </c>
      <c r="Y5" s="358">
        <f t="shared" si="0"/>
        <v>-28047514</v>
      </c>
      <c r="Z5" s="359">
        <f>+IF(X5&lt;&gt;0,+(Y5/X5)*100,0)</f>
        <v>-96.59223721491873</v>
      </c>
      <c r="AA5" s="360">
        <f>+AA6+AA8+AA11+AA13+AA15</f>
        <v>58074053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16400000</v>
      </c>
      <c r="F6" s="59">
        <f t="shared" si="1"/>
        <v>16400000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8200000</v>
      </c>
      <c r="Y6" s="59">
        <f t="shared" si="1"/>
        <v>-8200000</v>
      </c>
      <c r="Z6" s="61">
        <f>+IF(X6&lt;&gt;0,+(Y6/X6)*100,0)</f>
        <v>-100</v>
      </c>
      <c r="AA6" s="62">
        <f t="shared" si="1"/>
        <v>16400000</v>
      </c>
    </row>
    <row r="7" spans="1:27" ht="13.5">
      <c r="A7" s="291" t="s">
        <v>228</v>
      </c>
      <c r="B7" s="142"/>
      <c r="C7" s="60"/>
      <c r="D7" s="340"/>
      <c r="E7" s="60">
        <v>16400000</v>
      </c>
      <c r="F7" s="59">
        <v>16400000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8200000</v>
      </c>
      <c r="Y7" s="59">
        <v>-8200000</v>
      </c>
      <c r="Z7" s="61">
        <v>-100</v>
      </c>
      <c r="AA7" s="62">
        <v>16400000</v>
      </c>
    </row>
    <row r="8" spans="1:27" ht="13.5">
      <c r="A8" s="361" t="s">
        <v>205</v>
      </c>
      <c r="B8" s="142"/>
      <c r="C8" s="60">
        <f aca="true" t="shared" si="2" ref="C8:Y8">SUM(C9:C10)</f>
        <v>5395617</v>
      </c>
      <c r="D8" s="340">
        <f t="shared" si="2"/>
        <v>0</v>
      </c>
      <c r="E8" s="60">
        <f t="shared" si="2"/>
        <v>15800000</v>
      </c>
      <c r="F8" s="59">
        <f t="shared" si="2"/>
        <v>15800000</v>
      </c>
      <c r="G8" s="59">
        <f t="shared" si="2"/>
        <v>0</v>
      </c>
      <c r="H8" s="60">
        <f t="shared" si="2"/>
        <v>109146</v>
      </c>
      <c r="I8" s="60">
        <f t="shared" si="2"/>
        <v>0</v>
      </c>
      <c r="J8" s="59">
        <f t="shared" si="2"/>
        <v>109146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109146</v>
      </c>
      <c r="X8" s="60">
        <f t="shared" si="2"/>
        <v>7900000</v>
      </c>
      <c r="Y8" s="59">
        <f t="shared" si="2"/>
        <v>-7790854</v>
      </c>
      <c r="Z8" s="61">
        <f>+IF(X8&lt;&gt;0,+(Y8/X8)*100,0)</f>
        <v>-98.61840506329114</v>
      </c>
      <c r="AA8" s="62">
        <f>SUM(AA9:AA10)</f>
        <v>15800000</v>
      </c>
    </row>
    <row r="9" spans="1:27" ht="13.5">
      <c r="A9" s="291" t="s">
        <v>229</v>
      </c>
      <c r="B9" s="142"/>
      <c r="C9" s="60">
        <v>5395617</v>
      </c>
      <c r="D9" s="340"/>
      <c r="E9" s="60">
        <v>15800000</v>
      </c>
      <c r="F9" s="59">
        <v>15800000</v>
      </c>
      <c r="G9" s="59"/>
      <c r="H9" s="60">
        <v>109146</v>
      </c>
      <c r="I9" s="60"/>
      <c r="J9" s="59">
        <v>109146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109146</v>
      </c>
      <c r="X9" s="60">
        <v>7900000</v>
      </c>
      <c r="Y9" s="59">
        <v>-7790854</v>
      </c>
      <c r="Z9" s="61">
        <v>-98.62</v>
      </c>
      <c r="AA9" s="62">
        <v>15800000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2374327</v>
      </c>
      <c r="D11" s="363">
        <f aca="true" t="shared" si="3" ref="D11:AA11">+D12</f>
        <v>0</v>
      </c>
      <c r="E11" s="362">
        <f t="shared" si="3"/>
        <v>15374053</v>
      </c>
      <c r="F11" s="364">
        <f t="shared" si="3"/>
        <v>15374053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7687027</v>
      </c>
      <c r="Y11" s="364">
        <f t="shared" si="3"/>
        <v>-7687027</v>
      </c>
      <c r="Z11" s="365">
        <f>+IF(X11&lt;&gt;0,+(Y11/X11)*100,0)</f>
        <v>-100</v>
      </c>
      <c r="AA11" s="366">
        <f t="shared" si="3"/>
        <v>15374053</v>
      </c>
    </row>
    <row r="12" spans="1:27" ht="13.5">
      <c r="A12" s="291" t="s">
        <v>231</v>
      </c>
      <c r="B12" s="136"/>
      <c r="C12" s="60">
        <v>2374327</v>
      </c>
      <c r="D12" s="340"/>
      <c r="E12" s="60">
        <v>15374053</v>
      </c>
      <c r="F12" s="59">
        <v>15374053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7687027</v>
      </c>
      <c r="Y12" s="59">
        <v>-7687027</v>
      </c>
      <c r="Z12" s="61">
        <v>-100</v>
      </c>
      <c r="AA12" s="62">
        <v>15374053</v>
      </c>
    </row>
    <row r="13" spans="1:27" ht="13.5">
      <c r="A13" s="361" t="s">
        <v>207</v>
      </c>
      <c r="B13" s="136"/>
      <c r="C13" s="275">
        <f>+C14</f>
        <v>20933730</v>
      </c>
      <c r="D13" s="341">
        <f aca="true" t="shared" si="4" ref="D13:AA13">+D14</f>
        <v>0</v>
      </c>
      <c r="E13" s="275">
        <f t="shared" si="4"/>
        <v>10500000</v>
      </c>
      <c r="F13" s="342">
        <f t="shared" si="4"/>
        <v>10500000</v>
      </c>
      <c r="G13" s="342">
        <f t="shared" si="4"/>
        <v>0</v>
      </c>
      <c r="H13" s="275">
        <f t="shared" si="4"/>
        <v>82345</v>
      </c>
      <c r="I13" s="275">
        <f t="shared" si="4"/>
        <v>0</v>
      </c>
      <c r="J13" s="342">
        <f t="shared" si="4"/>
        <v>82345</v>
      </c>
      <c r="K13" s="342">
        <f t="shared" si="4"/>
        <v>0</v>
      </c>
      <c r="L13" s="275">
        <f t="shared" si="4"/>
        <v>0</v>
      </c>
      <c r="M13" s="275">
        <f t="shared" si="4"/>
        <v>798022</v>
      </c>
      <c r="N13" s="342">
        <f t="shared" si="4"/>
        <v>798022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880367</v>
      </c>
      <c r="X13" s="275">
        <f t="shared" si="4"/>
        <v>5250000</v>
      </c>
      <c r="Y13" s="342">
        <f t="shared" si="4"/>
        <v>-4369633</v>
      </c>
      <c r="Z13" s="335">
        <f>+IF(X13&lt;&gt;0,+(Y13/X13)*100,0)</f>
        <v>-83.23110476190476</v>
      </c>
      <c r="AA13" s="273">
        <f t="shared" si="4"/>
        <v>10500000</v>
      </c>
    </row>
    <row r="14" spans="1:27" ht="13.5">
      <c r="A14" s="291" t="s">
        <v>232</v>
      </c>
      <c r="B14" s="136"/>
      <c r="C14" s="60">
        <v>20933730</v>
      </c>
      <c r="D14" s="340"/>
      <c r="E14" s="60">
        <v>10500000</v>
      </c>
      <c r="F14" s="59">
        <v>10500000</v>
      </c>
      <c r="G14" s="59"/>
      <c r="H14" s="60">
        <v>82345</v>
      </c>
      <c r="I14" s="60"/>
      <c r="J14" s="59">
        <v>82345</v>
      </c>
      <c r="K14" s="59"/>
      <c r="L14" s="60"/>
      <c r="M14" s="60">
        <v>798022</v>
      </c>
      <c r="N14" s="59">
        <v>798022</v>
      </c>
      <c r="O14" s="59"/>
      <c r="P14" s="60"/>
      <c r="Q14" s="60"/>
      <c r="R14" s="59"/>
      <c r="S14" s="59"/>
      <c r="T14" s="60"/>
      <c r="U14" s="60"/>
      <c r="V14" s="59"/>
      <c r="W14" s="59">
        <v>880367</v>
      </c>
      <c r="X14" s="60">
        <v>5250000</v>
      </c>
      <c r="Y14" s="59">
        <v>-4369633</v>
      </c>
      <c r="Z14" s="61">
        <v>-83.23</v>
      </c>
      <c r="AA14" s="62">
        <v>10500000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23036598</v>
      </c>
      <c r="F22" s="345">
        <f t="shared" si="6"/>
        <v>23036598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11518299</v>
      </c>
      <c r="Y22" s="345">
        <f t="shared" si="6"/>
        <v>-11518299</v>
      </c>
      <c r="Z22" s="336">
        <f>+IF(X22&lt;&gt;0,+(Y22/X22)*100,0)</f>
        <v>-100</v>
      </c>
      <c r="AA22" s="350">
        <f>SUM(AA23:AA32)</f>
        <v>23036598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5036598</v>
      </c>
      <c r="F24" s="59">
        <v>5036598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2518299</v>
      </c>
      <c r="Y24" s="59">
        <v>-2518299</v>
      </c>
      <c r="Z24" s="61">
        <v>-100</v>
      </c>
      <c r="AA24" s="62">
        <v>5036598</v>
      </c>
    </row>
    <row r="25" spans="1:27" ht="13.5">
      <c r="A25" s="361" t="s">
        <v>238</v>
      </c>
      <c r="B25" s="142"/>
      <c r="C25" s="60"/>
      <c r="D25" s="340"/>
      <c r="E25" s="60">
        <v>18000000</v>
      </c>
      <c r="F25" s="59">
        <v>18000000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9000000</v>
      </c>
      <c r="Y25" s="59">
        <v>-9000000</v>
      </c>
      <c r="Z25" s="61">
        <v>-100</v>
      </c>
      <c r="AA25" s="62">
        <v>18000000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544785</v>
      </c>
      <c r="D40" s="344">
        <f t="shared" si="9"/>
        <v>0</v>
      </c>
      <c r="E40" s="343">
        <f t="shared" si="9"/>
        <v>915325</v>
      </c>
      <c r="F40" s="345">
        <f t="shared" si="9"/>
        <v>915325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457663</v>
      </c>
      <c r="Y40" s="345">
        <f t="shared" si="9"/>
        <v>-457663</v>
      </c>
      <c r="Z40" s="336">
        <f>+IF(X40&lt;&gt;0,+(Y40/X40)*100,0)</f>
        <v>-100</v>
      </c>
      <c r="AA40" s="350">
        <f>SUM(AA41:AA49)</f>
        <v>915325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133955</v>
      </c>
      <c r="D43" s="369"/>
      <c r="E43" s="305">
        <v>328825</v>
      </c>
      <c r="F43" s="370">
        <v>328825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164413</v>
      </c>
      <c r="Y43" s="370">
        <v>-164413</v>
      </c>
      <c r="Z43" s="371">
        <v>-100</v>
      </c>
      <c r="AA43" s="303">
        <v>328825</v>
      </c>
    </row>
    <row r="44" spans="1:27" ht="13.5">
      <c r="A44" s="361" t="s">
        <v>250</v>
      </c>
      <c r="B44" s="136"/>
      <c r="C44" s="60">
        <v>410830</v>
      </c>
      <c r="D44" s="368"/>
      <c r="E44" s="54">
        <v>586500</v>
      </c>
      <c r="F44" s="53">
        <v>586500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293250</v>
      </c>
      <c r="Y44" s="53">
        <v>-293250</v>
      </c>
      <c r="Z44" s="94">
        <v>-100</v>
      </c>
      <c r="AA44" s="95">
        <v>586500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57198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57198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29305657</v>
      </c>
      <c r="D60" s="346">
        <f t="shared" si="14"/>
        <v>0</v>
      </c>
      <c r="E60" s="219">
        <f t="shared" si="14"/>
        <v>82025976</v>
      </c>
      <c r="F60" s="264">
        <f t="shared" si="14"/>
        <v>82025976</v>
      </c>
      <c r="G60" s="264">
        <f t="shared" si="14"/>
        <v>0</v>
      </c>
      <c r="H60" s="219">
        <f t="shared" si="14"/>
        <v>191491</v>
      </c>
      <c r="I60" s="219">
        <f t="shared" si="14"/>
        <v>0</v>
      </c>
      <c r="J60" s="264">
        <f t="shared" si="14"/>
        <v>191491</v>
      </c>
      <c r="K60" s="264">
        <f t="shared" si="14"/>
        <v>0</v>
      </c>
      <c r="L60" s="219">
        <f t="shared" si="14"/>
        <v>0</v>
      </c>
      <c r="M60" s="219">
        <f t="shared" si="14"/>
        <v>798022</v>
      </c>
      <c r="N60" s="264">
        <f t="shared" si="14"/>
        <v>798022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989513</v>
      </c>
      <c r="X60" s="219">
        <f t="shared" si="14"/>
        <v>41012989</v>
      </c>
      <c r="Y60" s="264">
        <f t="shared" si="14"/>
        <v>-40023476</v>
      </c>
      <c r="Z60" s="337">
        <f>+IF(X60&lt;&gt;0,+(Y60/X60)*100,0)</f>
        <v>-97.58731800796085</v>
      </c>
      <c r="AA60" s="232">
        <f>+AA57+AA54+AA51+AA40+AA37+AA34+AA22+AA5</f>
        <v>82025976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2014-02-04T08:04:36Z</dcterms:created>
  <dcterms:modified xsi:type="dcterms:W3CDTF">2014-02-04T08:04:40Z</dcterms:modified>
  <cp:category/>
  <cp:version/>
  <cp:contentType/>
  <cp:contentStatus/>
</cp:coreProperties>
</file>