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<sst xmlns="http://schemas.openxmlformats.org/spreadsheetml/2006/main" count="855" uniqueCount="302">
  <si>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Mbhashe(EC121)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</si>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</sst>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-141113914</v>
      </c>
      <c r="E5" s="60">
        <v>-141113914</v>
      </c>
      <c r="F5" s="60">
        <v>0</v>
      </c>
      <c r="G5" s="60">
        <v>0</v>
      </c>
      <c r="H5" s="60">
        <v>443844</v>
      </c>
      <c r="I5" s="60">
        <v>443844</v>
      </c>
      <c r="J5" s="60">
        <v>427708</v>
      </c>
      <c r="K5" s="60">
        <v>427708</v>
      </c>
      <c r="L5" s="60">
        <v>0</v>
      </c>
      <c r="M5" s="60">
        <v>855416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1299260</v>
      </c>
      <c r="W5" s="60">
        <v>-70556957</v>
      </c>
      <c r="X5" s="60">
        <v>71856217</v>
      </c>
      <c r="Y5" s="61">
        <v>-101.84</v>
      </c>
      <c r="Z5" s="62">
        <v>-141113914</v>
      </c>
    </row>
    <row r="6" spans="1:26" ht="13.5">
      <c r="A6" s="58" t="s">
        <v>32</v>
      </c>
      <c r="B6" s="19">
        <v>0</v>
      </c>
      <c r="C6" s="19">
        <v>0</v>
      </c>
      <c r="D6" s="59">
        <v>482444</v>
      </c>
      <c r="E6" s="60">
        <v>482444</v>
      </c>
      <c r="F6" s="60">
        <v>0</v>
      </c>
      <c r="G6" s="60">
        <v>0</v>
      </c>
      <c r="H6" s="60">
        <v>70376</v>
      </c>
      <c r="I6" s="60">
        <v>70376</v>
      </c>
      <c r="J6" s="60">
        <v>70376</v>
      </c>
      <c r="K6" s="60">
        <v>70376</v>
      </c>
      <c r="L6" s="60">
        <v>0</v>
      </c>
      <c r="M6" s="60">
        <v>140752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211128</v>
      </c>
      <c r="W6" s="60">
        <v>241222</v>
      </c>
      <c r="X6" s="60">
        <v>-30094</v>
      </c>
      <c r="Y6" s="61">
        <v>-12.48</v>
      </c>
      <c r="Z6" s="62">
        <v>482444</v>
      </c>
    </row>
    <row r="7" spans="1:26" ht="13.5">
      <c r="A7" s="58" t="s">
        <v>33</v>
      </c>
      <c r="B7" s="19">
        <v>0</v>
      </c>
      <c r="C7" s="19">
        <v>0</v>
      </c>
      <c r="D7" s="59">
        <v>1700000</v>
      </c>
      <c r="E7" s="60">
        <v>1700000</v>
      </c>
      <c r="F7" s="60">
        <v>0</v>
      </c>
      <c r="G7" s="60">
        <v>0</v>
      </c>
      <c r="H7" s="60">
        <v>121697</v>
      </c>
      <c r="I7" s="60">
        <v>121697</v>
      </c>
      <c r="J7" s="60">
        <v>-1029</v>
      </c>
      <c r="K7" s="60">
        <v>15569</v>
      </c>
      <c r="L7" s="60">
        <v>0</v>
      </c>
      <c r="M7" s="60">
        <v>14540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136237</v>
      </c>
      <c r="W7" s="60">
        <v>850000</v>
      </c>
      <c r="X7" s="60">
        <v>-713763</v>
      </c>
      <c r="Y7" s="61">
        <v>-83.97</v>
      </c>
      <c r="Z7" s="62">
        <v>1700000</v>
      </c>
    </row>
    <row r="8" spans="1:26" ht="13.5">
      <c r="A8" s="58" t="s">
        <v>34</v>
      </c>
      <c r="B8" s="19">
        <v>0</v>
      </c>
      <c r="C8" s="19">
        <v>0</v>
      </c>
      <c r="D8" s="59">
        <v>134105700</v>
      </c>
      <c r="E8" s="60">
        <v>134105700</v>
      </c>
      <c r="F8" s="60">
        <v>0</v>
      </c>
      <c r="G8" s="60">
        <v>0</v>
      </c>
      <c r="H8" s="60">
        <v>530506</v>
      </c>
      <c r="I8" s="60">
        <v>530506</v>
      </c>
      <c r="J8" s="60">
        <v>1000000</v>
      </c>
      <c r="K8" s="60">
        <v>0</v>
      </c>
      <c r="L8" s="60">
        <v>0</v>
      </c>
      <c r="M8" s="60">
        <v>1000000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1530506</v>
      </c>
      <c r="W8" s="60">
        <v>67052850</v>
      </c>
      <c r="X8" s="60">
        <v>-65522344</v>
      </c>
      <c r="Y8" s="61">
        <v>-97.72</v>
      </c>
      <c r="Z8" s="62">
        <v>134105700</v>
      </c>
    </row>
    <row r="9" spans="1:26" ht="13.5">
      <c r="A9" s="58" t="s">
        <v>35</v>
      </c>
      <c r="B9" s="19">
        <v>0</v>
      </c>
      <c r="C9" s="19">
        <v>0</v>
      </c>
      <c r="D9" s="59">
        <v>22931052</v>
      </c>
      <c r="E9" s="60">
        <v>22931052</v>
      </c>
      <c r="F9" s="60">
        <v>0</v>
      </c>
      <c r="G9" s="60">
        <v>0</v>
      </c>
      <c r="H9" s="60">
        <v>-31559</v>
      </c>
      <c r="I9" s="60">
        <v>-31559</v>
      </c>
      <c r="J9" s="60">
        <v>453052</v>
      </c>
      <c r="K9" s="60">
        <v>259846</v>
      </c>
      <c r="L9" s="60">
        <v>5835</v>
      </c>
      <c r="M9" s="60">
        <v>718733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687174</v>
      </c>
      <c r="W9" s="60">
        <v>11465526</v>
      </c>
      <c r="X9" s="60">
        <v>-10778352</v>
      </c>
      <c r="Y9" s="61">
        <v>-94.01</v>
      </c>
      <c r="Z9" s="62">
        <v>22931052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18105282</v>
      </c>
      <c r="E10" s="66">
        <f t="shared" si="0"/>
        <v>18105282</v>
      </c>
      <c r="F10" s="66">
        <f t="shared" si="0"/>
        <v>0</v>
      </c>
      <c r="G10" s="66">
        <f t="shared" si="0"/>
        <v>0</v>
      </c>
      <c r="H10" s="66">
        <f t="shared" si="0"/>
        <v>1134864</v>
      </c>
      <c r="I10" s="66">
        <f t="shared" si="0"/>
        <v>1134864</v>
      </c>
      <c r="J10" s="66">
        <f t="shared" si="0"/>
        <v>1950107</v>
      </c>
      <c r="K10" s="66">
        <f t="shared" si="0"/>
        <v>773499</v>
      </c>
      <c r="L10" s="66">
        <f t="shared" si="0"/>
        <v>5835</v>
      </c>
      <c r="M10" s="66">
        <f t="shared" si="0"/>
        <v>2729441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3864305</v>
      </c>
      <c r="W10" s="66">
        <f t="shared" si="0"/>
        <v>9052641</v>
      </c>
      <c r="X10" s="66">
        <f t="shared" si="0"/>
        <v>-5188336</v>
      </c>
      <c r="Y10" s="67">
        <f>+IF(W10&lt;&gt;0,(X10/W10)*100,0)</f>
        <v>-57.31295430803011</v>
      </c>
      <c r="Z10" s="68">
        <f t="shared" si="0"/>
        <v>18105282</v>
      </c>
    </row>
    <row r="11" spans="1:26" ht="13.5">
      <c r="A11" s="58" t="s">
        <v>37</v>
      </c>
      <c r="B11" s="19">
        <v>0</v>
      </c>
      <c r="C11" s="19">
        <v>0</v>
      </c>
      <c r="D11" s="59">
        <v>59384767</v>
      </c>
      <c r="E11" s="60">
        <v>59384767</v>
      </c>
      <c r="F11" s="60">
        <v>0</v>
      </c>
      <c r="G11" s="60">
        <v>0</v>
      </c>
      <c r="H11" s="60">
        <v>2980848</v>
      </c>
      <c r="I11" s="60">
        <v>2980848</v>
      </c>
      <c r="J11" s="60">
        <v>2703608</v>
      </c>
      <c r="K11" s="60">
        <v>3221437</v>
      </c>
      <c r="L11" s="60">
        <v>3495679</v>
      </c>
      <c r="M11" s="60">
        <v>9420724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12401572</v>
      </c>
      <c r="W11" s="60">
        <v>29692384</v>
      </c>
      <c r="X11" s="60">
        <v>-17290812</v>
      </c>
      <c r="Y11" s="61">
        <v>-58.23</v>
      </c>
      <c r="Z11" s="62">
        <v>59384767</v>
      </c>
    </row>
    <row r="12" spans="1:26" ht="13.5">
      <c r="A12" s="58" t="s">
        <v>38</v>
      </c>
      <c r="B12" s="19">
        <v>0</v>
      </c>
      <c r="C12" s="19">
        <v>0</v>
      </c>
      <c r="D12" s="59">
        <v>18850898</v>
      </c>
      <c r="E12" s="60">
        <v>18850898</v>
      </c>
      <c r="F12" s="60">
        <v>0</v>
      </c>
      <c r="G12" s="60">
        <v>0</v>
      </c>
      <c r="H12" s="60">
        <v>1357251</v>
      </c>
      <c r="I12" s="60">
        <v>1357251</v>
      </c>
      <c r="J12" s="60">
        <v>1412560</v>
      </c>
      <c r="K12" s="60">
        <v>1284103</v>
      </c>
      <c r="L12" s="60">
        <v>1301186</v>
      </c>
      <c r="M12" s="60">
        <v>3997849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5355100</v>
      </c>
      <c r="W12" s="60">
        <v>9425449</v>
      </c>
      <c r="X12" s="60">
        <v>-4070349</v>
      </c>
      <c r="Y12" s="61">
        <v>-43.18</v>
      </c>
      <c r="Z12" s="62">
        <v>18850898</v>
      </c>
    </row>
    <row r="13" spans="1:26" ht="13.5">
      <c r="A13" s="58" t="s">
        <v>278</v>
      </c>
      <c r="B13" s="19">
        <v>0</v>
      </c>
      <c r="C13" s="19">
        <v>0</v>
      </c>
      <c r="D13" s="59">
        <v>24692249</v>
      </c>
      <c r="E13" s="60">
        <v>24692249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12346125</v>
      </c>
      <c r="X13" s="60">
        <v>-12346125</v>
      </c>
      <c r="Y13" s="61">
        <v>-100</v>
      </c>
      <c r="Z13" s="62">
        <v>24692249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10339496</v>
      </c>
      <c r="E15" s="60">
        <v>10339496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5169748</v>
      </c>
      <c r="X15" s="60">
        <v>-5169748</v>
      </c>
      <c r="Y15" s="61">
        <v>-100</v>
      </c>
      <c r="Z15" s="62">
        <v>10339496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65561053</v>
      </c>
      <c r="E17" s="60">
        <v>65561053</v>
      </c>
      <c r="F17" s="60">
        <v>0</v>
      </c>
      <c r="G17" s="60">
        <v>0</v>
      </c>
      <c r="H17" s="60">
        <v>6107548</v>
      </c>
      <c r="I17" s="60">
        <v>6107548</v>
      </c>
      <c r="J17" s="60">
        <v>10221659</v>
      </c>
      <c r="K17" s="60">
        <v>2760144</v>
      </c>
      <c r="L17" s="60">
        <v>10132238</v>
      </c>
      <c r="M17" s="60">
        <v>23114041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29221589</v>
      </c>
      <c r="W17" s="60">
        <v>32780527</v>
      </c>
      <c r="X17" s="60">
        <v>-3558938</v>
      </c>
      <c r="Y17" s="61">
        <v>-10.86</v>
      </c>
      <c r="Z17" s="62">
        <v>65561053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178828463</v>
      </c>
      <c r="E18" s="73">
        <f t="shared" si="1"/>
        <v>178828463</v>
      </c>
      <c r="F18" s="73">
        <f t="shared" si="1"/>
        <v>0</v>
      </c>
      <c r="G18" s="73">
        <f t="shared" si="1"/>
        <v>0</v>
      </c>
      <c r="H18" s="73">
        <f t="shared" si="1"/>
        <v>10445647</v>
      </c>
      <c r="I18" s="73">
        <f t="shared" si="1"/>
        <v>10445647</v>
      </c>
      <c r="J18" s="73">
        <f t="shared" si="1"/>
        <v>14337827</v>
      </c>
      <c r="K18" s="73">
        <f t="shared" si="1"/>
        <v>7265684</v>
      </c>
      <c r="L18" s="73">
        <f t="shared" si="1"/>
        <v>14929103</v>
      </c>
      <c r="M18" s="73">
        <f t="shared" si="1"/>
        <v>36532614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46978261</v>
      </c>
      <c r="W18" s="73">
        <f t="shared" si="1"/>
        <v>89414233</v>
      </c>
      <c r="X18" s="73">
        <f t="shared" si="1"/>
        <v>-42435972</v>
      </c>
      <c r="Y18" s="67">
        <f>+IF(W18&lt;&gt;0,(X18/W18)*100,0)</f>
        <v>-47.4599742973806</v>
      </c>
      <c r="Z18" s="74">
        <f t="shared" si="1"/>
        <v>178828463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-160723181</v>
      </c>
      <c r="E19" s="77">
        <f t="shared" si="2"/>
        <v>-160723181</v>
      </c>
      <c r="F19" s="77">
        <f t="shared" si="2"/>
        <v>0</v>
      </c>
      <c r="G19" s="77">
        <f t="shared" si="2"/>
        <v>0</v>
      </c>
      <c r="H19" s="77">
        <f t="shared" si="2"/>
        <v>-9310783</v>
      </c>
      <c r="I19" s="77">
        <f t="shared" si="2"/>
        <v>-9310783</v>
      </c>
      <c r="J19" s="77">
        <f t="shared" si="2"/>
        <v>-12387720</v>
      </c>
      <c r="K19" s="77">
        <f t="shared" si="2"/>
        <v>-6492185</v>
      </c>
      <c r="L19" s="77">
        <f t="shared" si="2"/>
        <v>-14923268</v>
      </c>
      <c r="M19" s="77">
        <f t="shared" si="2"/>
        <v>-33803173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-43113956</v>
      </c>
      <c r="W19" s="77">
        <f>IF(E10=E18,0,W10-W18)</f>
        <v>-80361592</v>
      </c>
      <c r="X19" s="77">
        <f t="shared" si="2"/>
        <v>37247636</v>
      </c>
      <c r="Y19" s="78">
        <f>+IF(W19&lt;&gt;0,(X19/W19)*100,0)</f>
        <v>-46.350047420663344</v>
      </c>
      <c r="Z19" s="79">
        <f t="shared" si="2"/>
        <v>-160723181</v>
      </c>
    </row>
    <row r="20" spans="1:26" ht="13.5">
      <c r="A20" s="58" t="s">
        <v>46</v>
      </c>
      <c r="B20" s="19">
        <v>0</v>
      </c>
      <c r="C20" s="19">
        <v>0</v>
      </c>
      <c r="D20" s="59">
        <v>62853300</v>
      </c>
      <c r="E20" s="60">
        <v>62853300</v>
      </c>
      <c r="F20" s="60">
        <v>0</v>
      </c>
      <c r="G20" s="60">
        <v>0</v>
      </c>
      <c r="H20" s="60">
        <v>3000000</v>
      </c>
      <c r="I20" s="60">
        <v>3000000</v>
      </c>
      <c r="J20" s="60">
        <v>3000000</v>
      </c>
      <c r="K20" s="60">
        <v>3000000</v>
      </c>
      <c r="L20" s="60">
        <v>0</v>
      </c>
      <c r="M20" s="60">
        <v>6000000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9000000</v>
      </c>
      <c r="W20" s="60">
        <v>31426650</v>
      </c>
      <c r="X20" s="60">
        <v>-22426650</v>
      </c>
      <c r="Y20" s="61">
        <v>-71.36</v>
      </c>
      <c r="Z20" s="62">
        <v>62853300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-97869881</v>
      </c>
      <c r="E22" s="88">
        <f t="shared" si="3"/>
        <v>-97869881</v>
      </c>
      <c r="F22" s="88">
        <f t="shared" si="3"/>
        <v>0</v>
      </c>
      <c r="G22" s="88">
        <f t="shared" si="3"/>
        <v>0</v>
      </c>
      <c r="H22" s="88">
        <f t="shared" si="3"/>
        <v>-6310783</v>
      </c>
      <c r="I22" s="88">
        <f t="shared" si="3"/>
        <v>-6310783</v>
      </c>
      <c r="J22" s="88">
        <f t="shared" si="3"/>
        <v>-9387720</v>
      </c>
      <c r="K22" s="88">
        <f t="shared" si="3"/>
        <v>-3492185</v>
      </c>
      <c r="L22" s="88">
        <f t="shared" si="3"/>
        <v>-14923268</v>
      </c>
      <c r="M22" s="88">
        <f t="shared" si="3"/>
        <v>-27803173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-34113956</v>
      </c>
      <c r="W22" s="88">
        <f t="shared" si="3"/>
        <v>-48934942</v>
      </c>
      <c r="X22" s="88">
        <f t="shared" si="3"/>
        <v>14820986</v>
      </c>
      <c r="Y22" s="89">
        <f>+IF(W22&lt;&gt;0,(X22/W22)*100,0)</f>
        <v>-30.287122849762444</v>
      </c>
      <c r="Z22" s="90">
        <f t="shared" si="3"/>
        <v>-97869881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-97869881</v>
      </c>
      <c r="E24" s="77">
        <f t="shared" si="4"/>
        <v>-97869881</v>
      </c>
      <c r="F24" s="77">
        <f t="shared" si="4"/>
        <v>0</v>
      </c>
      <c r="G24" s="77">
        <f t="shared" si="4"/>
        <v>0</v>
      </c>
      <c r="H24" s="77">
        <f t="shared" si="4"/>
        <v>-6310783</v>
      </c>
      <c r="I24" s="77">
        <f t="shared" si="4"/>
        <v>-6310783</v>
      </c>
      <c r="J24" s="77">
        <f t="shared" si="4"/>
        <v>-9387720</v>
      </c>
      <c r="K24" s="77">
        <f t="shared" si="4"/>
        <v>-3492185</v>
      </c>
      <c r="L24" s="77">
        <f t="shared" si="4"/>
        <v>-14923268</v>
      </c>
      <c r="M24" s="77">
        <f t="shared" si="4"/>
        <v>-27803173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-34113956</v>
      </c>
      <c r="W24" s="77">
        <f t="shared" si="4"/>
        <v>-48934942</v>
      </c>
      <c r="X24" s="77">
        <f t="shared" si="4"/>
        <v>14820986</v>
      </c>
      <c r="Y24" s="78">
        <f>+IF(W24&lt;&gt;0,(X24/W24)*100,0)</f>
        <v>-30.287122849762444</v>
      </c>
      <c r="Z24" s="79">
        <f t="shared" si="4"/>
        <v>-97869881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75042370</v>
      </c>
      <c r="E27" s="100">
        <v>75042370</v>
      </c>
      <c r="F27" s="100">
        <v>0</v>
      </c>
      <c r="G27" s="100">
        <v>0</v>
      </c>
      <c r="H27" s="100">
        <v>0</v>
      </c>
      <c r="I27" s="100">
        <v>0</v>
      </c>
      <c r="J27" s="100">
        <v>4527117</v>
      </c>
      <c r="K27" s="100">
        <v>5852445</v>
      </c>
      <c r="L27" s="100">
        <v>713061</v>
      </c>
      <c r="M27" s="100">
        <v>11092623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11092623</v>
      </c>
      <c r="W27" s="100">
        <v>37521185</v>
      </c>
      <c r="X27" s="100">
        <v>-26428562</v>
      </c>
      <c r="Y27" s="101">
        <v>-70.44</v>
      </c>
      <c r="Z27" s="102">
        <v>75042370</v>
      </c>
    </row>
    <row r="28" spans="1:26" ht="13.5">
      <c r="A28" s="103" t="s">
        <v>46</v>
      </c>
      <c r="B28" s="19">
        <v>0</v>
      </c>
      <c r="C28" s="19">
        <v>0</v>
      </c>
      <c r="D28" s="59">
        <v>75042370</v>
      </c>
      <c r="E28" s="60">
        <v>75042370</v>
      </c>
      <c r="F28" s="60">
        <v>0</v>
      </c>
      <c r="G28" s="60">
        <v>0</v>
      </c>
      <c r="H28" s="60">
        <v>0</v>
      </c>
      <c r="I28" s="60">
        <v>0</v>
      </c>
      <c r="J28" s="60">
        <v>4498417</v>
      </c>
      <c r="K28" s="60">
        <v>5827659</v>
      </c>
      <c r="L28" s="60">
        <v>655361</v>
      </c>
      <c r="M28" s="60">
        <v>10981437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10981437</v>
      </c>
      <c r="W28" s="60">
        <v>37521185</v>
      </c>
      <c r="X28" s="60">
        <v>-26539748</v>
      </c>
      <c r="Y28" s="61">
        <v>-70.73</v>
      </c>
      <c r="Z28" s="62">
        <v>75042370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28700</v>
      </c>
      <c r="K31" s="60">
        <v>24786</v>
      </c>
      <c r="L31" s="60">
        <v>57700</v>
      </c>
      <c r="M31" s="60">
        <v>111186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111186</v>
      </c>
      <c r="W31" s="60">
        <v>0</v>
      </c>
      <c r="X31" s="60">
        <v>111186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75042370</v>
      </c>
      <c r="E32" s="100">
        <f t="shared" si="5"/>
        <v>75042370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4527117</v>
      </c>
      <c r="K32" s="100">
        <f t="shared" si="5"/>
        <v>5852445</v>
      </c>
      <c r="L32" s="100">
        <f t="shared" si="5"/>
        <v>713061</v>
      </c>
      <c r="M32" s="100">
        <f t="shared" si="5"/>
        <v>11092623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11092623</v>
      </c>
      <c r="W32" s="100">
        <f t="shared" si="5"/>
        <v>37521185</v>
      </c>
      <c r="X32" s="100">
        <f t="shared" si="5"/>
        <v>-26428562</v>
      </c>
      <c r="Y32" s="101">
        <f>+IF(W32&lt;&gt;0,(X32/W32)*100,0)</f>
        <v>-70.43637347807645</v>
      </c>
      <c r="Z32" s="102">
        <f t="shared" si="5"/>
        <v>75042370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-104503</v>
      </c>
      <c r="G35" s="60">
        <v>59591251</v>
      </c>
      <c r="H35" s="60">
        <v>0</v>
      </c>
      <c r="I35" s="60">
        <v>0</v>
      </c>
      <c r="J35" s="60">
        <v>141639451</v>
      </c>
      <c r="K35" s="60">
        <v>133552287</v>
      </c>
      <c r="L35" s="60">
        <v>150057290</v>
      </c>
      <c r="M35" s="60">
        <v>150057290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150057290</v>
      </c>
      <c r="W35" s="60">
        <v>0</v>
      </c>
      <c r="X35" s="60">
        <v>150057290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7378793</v>
      </c>
      <c r="G36" s="60">
        <v>8375399</v>
      </c>
      <c r="H36" s="60">
        <v>0</v>
      </c>
      <c r="I36" s="60">
        <v>0</v>
      </c>
      <c r="J36" s="60">
        <v>267754131</v>
      </c>
      <c r="K36" s="60">
        <v>273606576</v>
      </c>
      <c r="L36" s="60">
        <v>274319637</v>
      </c>
      <c r="M36" s="60">
        <v>274319637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274319637</v>
      </c>
      <c r="W36" s="60">
        <v>0</v>
      </c>
      <c r="X36" s="60">
        <v>274319637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7274290</v>
      </c>
      <c r="G37" s="60">
        <v>67966650</v>
      </c>
      <c r="H37" s="60">
        <v>0</v>
      </c>
      <c r="I37" s="60">
        <v>0</v>
      </c>
      <c r="J37" s="60">
        <v>3145392</v>
      </c>
      <c r="K37" s="60">
        <v>4402858</v>
      </c>
      <c r="L37" s="60">
        <v>6697658</v>
      </c>
      <c r="M37" s="60">
        <v>6697658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6697658</v>
      </c>
      <c r="W37" s="60">
        <v>0</v>
      </c>
      <c r="X37" s="60">
        <v>6697658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406248190</v>
      </c>
      <c r="K39" s="60">
        <v>402756005</v>
      </c>
      <c r="L39" s="60">
        <v>417679269</v>
      </c>
      <c r="M39" s="60">
        <v>417679269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417679269</v>
      </c>
      <c r="W39" s="60">
        <v>0</v>
      </c>
      <c r="X39" s="60">
        <v>417679269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63026590</v>
      </c>
      <c r="E42" s="60">
        <v>63026590</v>
      </c>
      <c r="F42" s="60">
        <v>-7466704</v>
      </c>
      <c r="G42" s="60">
        <v>76364057</v>
      </c>
      <c r="H42" s="60">
        <v>-6310783</v>
      </c>
      <c r="I42" s="60">
        <v>62586570</v>
      </c>
      <c r="J42" s="60">
        <v>-9387720</v>
      </c>
      <c r="K42" s="60">
        <v>-3492185</v>
      </c>
      <c r="L42" s="60">
        <v>-14923268</v>
      </c>
      <c r="M42" s="60">
        <v>-27803173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34783397</v>
      </c>
      <c r="W42" s="60">
        <v>55705304</v>
      </c>
      <c r="X42" s="60">
        <v>-20921907</v>
      </c>
      <c r="Y42" s="61">
        <v>-37.56</v>
      </c>
      <c r="Z42" s="62">
        <v>63026590</v>
      </c>
    </row>
    <row r="43" spans="1:26" ht="13.5">
      <c r="A43" s="58" t="s">
        <v>63</v>
      </c>
      <c r="B43" s="19">
        <v>0</v>
      </c>
      <c r="C43" s="19">
        <v>0</v>
      </c>
      <c r="D43" s="59">
        <v>-62853302</v>
      </c>
      <c r="E43" s="60">
        <v>-62853302</v>
      </c>
      <c r="F43" s="60">
        <v>0</v>
      </c>
      <c r="G43" s="60">
        <v>-8375399</v>
      </c>
      <c r="H43" s="60">
        <v>-2153603</v>
      </c>
      <c r="I43" s="60">
        <v>-10529002</v>
      </c>
      <c r="J43" s="60">
        <v>-4527117</v>
      </c>
      <c r="K43" s="60">
        <v>-5852446</v>
      </c>
      <c r="L43" s="60">
        <v>-713061</v>
      </c>
      <c r="M43" s="60">
        <v>-11092624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-21621626</v>
      </c>
      <c r="W43" s="60">
        <v>-31426651</v>
      </c>
      <c r="X43" s="60">
        <v>9805025</v>
      </c>
      <c r="Y43" s="61">
        <v>-31.2</v>
      </c>
      <c r="Z43" s="62">
        <v>-62853302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173288</v>
      </c>
      <c r="E45" s="100">
        <v>173288</v>
      </c>
      <c r="F45" s="100">
        <v>-7466704</v>
      </c>
      <c r="G45" s="100">
        <v>60521954</v>
      </c>
      <c r="H45" s="100">
        <v>52057568</v>
      </c>
      <c r="I45" s="100">
        <v>52057568</v>
      </c>
      <c r="J45" s="100">
        <v>38142731</v>
      </c>
      <c r="K45" s="100">
        <v>28798100</v>
      </c>
      <c r="L45" s="100">
        <v>13161771</v>
      </c>
      <c r="M45" s="100">
        <v>13161771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13161771</v>
      </c>
      <c r="W45" s="100">
        <v>24278653</v>
      </c>
      <c r="X45" s="100">
        <v>-11116882</v>
      </c>
      <c r="Y45" s="101">
        <v>-45.79</v>
      </c>
      <c r="Z45" s="102">
        <v>173288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456615</v>
      </c>
      <c r="C49" s="52">
        <v>0</v>
      </c>
      <c r="D49" s="129">
        <v>454592</v>
      </c>
      <c r="E49" s="54">
        <v>432507</v>
      </c>
      <c r="F49" s="54">
        <v>0</v>
      </c>
      <c r="G49" s="54">
        <v>0</v>
      </c>
      <c r="H49" s="54">
        <v>0</v>
      </c>
      <c r="I49" s="54">
        <v>24784760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26128474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1677104</v>
      </c>
      <c r="C51" s="52">
        <v>0</v>
      </c>
      <c r="D51" s="129">
        <v>976812</v>
      </c>
      <c r="E51" s="54">
        <v>1187597</v>
      </c>
      <c r="F51" s="54">
        <v>0</v>
      </c>
      <c r="G51" s="54">
        <v>0</v>
      </c>
      <c r="H51" s="54">
        <v>0</v>
      </c>
      <c r="I51" s="54">
        <v>151079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3992592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-3.6363902048382197</v>
      </c>
      <c r="E58" s="7">
        <f t="shared" si="6"/>
        <v>-3.6363902048382197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293.4633036443546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165.86565836063315</v>
      </c>
      <c r="W58" s="7">
        <f t="shared" si="6"/>
        <v>-0.7369303613195538</v>
      </c>
      <c r="X58" s="7">
        <f t="shared" si="6"/>
        <v>0</v>
      </c>
      <c r="Y58" s="7">
        <f t="shared" si="6"/>
        <v>0</v>
      </c>
      <c r="Z58" s="8">
        <f t="shared" si="6"/>
        <v>-3.6363902048382197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-3.3333580415039727</v>
      </c>
      <c r="E59" s="10">
        <f t="shared" si="7"/>
        <v>-3.3333580415039727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292.4268436657925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165.73549558979727</v>
      </c>
      <c r="W59" s="10">
        <f t="shared" si="7"/>
        <v>-0.3925339353849968</v>
      </c>
      <c r="X59" s="10">
        <f t="shared" si="7"/>
        <v>0</v>
      </c>
      <c r="Y59" s="10">
        <f t="shared" si="7"/>
        <v>0</v>
      </c>
      <c r="Z59" s="11">
        <f t="shared" si="7"/>
        <v>-3.3333580415039727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84.99991708882274</v>
      </c>
      <c r="E60" s="13">
        <f t="shared" si="7"/>
        <v>84.99991708882274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300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166.66666666666669</v>
      </c>
      <c r="W60" s="13">
        <f t="shared" si="7"/>
        <v>99.99834177645488</v>
      </c>
      <c r="X60" s="13">
        <f t="shared" si="7"/>
        <v>0</v>
      </c>
      <c r="Y60" s="13">
        <f t="shared" si="7"/>
        <v>0</v>
      </c>
      <c r="Z60" s="14">
        <f t="shared" si="7"/>
        <v>84.99991708882274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84.99991708882274</v>
      </c>
      <c r="E64" s="13">
        <f t="shared" si="7"/>
        <v>84.99991708882274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300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166.66666666666669</v>
      </c>
      <c r="W64" s="13">
        <f t="shared" si="7"/>
        <v>99.99834177645488</v>
      </c>
      <c r="X64" s="13">
        <f t="shared" si="7"/>
        <v>0</v>
      </c>
      <c r="Y64" s="13">
        <f t="shared" si="7"/>
        <v>0</v>
      </c>
      <c r="Z64" s="14">
        <f t="shared" si="7"/>
        <v>84.99991708882274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-140631470</v>
      </c>
      <c r="E67" s="26">
        <v>-140631470</v>
      </c>
      <c r="F67" s="26"/>
      <c r="G67" s="26"/>
      <c r="H67" s="26">
        <v>514220</v>
      </c>
      <c r="I67" s="26">
        <v>514220</v>
      </c>
      <c r="J67" s="26">
        <v>498084</v>
      </c>
      <c r="K67" s="26">
        <v>498084</v>
      </c>
      <c r="L67" s="26"/>
      <c r="M67" s="26">
        <v>996168</v>
      </c>
      <c r="N67" s="26"/>
      <c r="O67" s="26"/>
      <c r="P67" s="26"/>
      <c r="Q67" s="26"/>
      <c r="R67" s="26"/>
      <c r="S67" s="26"/>
      <c r="T67" s="26"/>
      <c r="U67" s="26"/>
      <c r="V67" s="26">
        <v>1510388</v>
      </c>
      <c r="W67" s="26">
        <v>-70315735</v>
      </c>
      <c r="X67" s="26"/>
      <c r="Y67" s="25"/>
      <c r="Z67" s="27">
        <v>-140631470</v>
      </c>
    </row>
    <row r="68" spans="1:26" ht="13.5" hidden="1">
      <c r="A68" s="37" t="s">
        <v>31</v>
      </c>
      <c r="B68" s="19"/>
      <c r="C68" s="19"/>
      <c r="D68" s="20">
        <v>-141113914</v>
      </c>
      <c r="E68" s="21">
        <v>-141113914</v>
      </c>
      <c r="F68" s="21"/>
      <c r="G68" s="21"/>
      <c r="H68" s="21">
        <v>443844</v>
      </c>
      <c r="I68" s="21">
        <v>443844</v>
      </c>
      <c r="J68" s="21">
        <v>427708</v>
      </c>
      <c r="K68" s="21">
        <v>427708</v>
      </c>
      <c r="L68" s="21"/>
      <c r="M68" s="21">
        <v>855416</v>
      </c>
      <c r="N68" s="21"/>
      <c r="O68" s="21"/>
      <c r="P68" s="21"/>
      <c r="Q68" s="21"/>
      <c r="R68" s="21"/>
      <c r="S68" s="21"/>
      <c r="T68" s="21"/>
      <c r="U68" s="21"/>
      <c r="V68" s="21">
        <v>1299260</v>
      </c>
      <c r="W68" s="21">
        <v>-70556957</v>
      </c>
      <c r="X68" s="21"/>
      <c r="Y68" s="20"/>
      <c r="Z68" s="23">
        <v>-141113914</v>
      </c>
    </row>
    <row r="69" spans="1:26" ht="13.5" hidden="1">
      <c r="A69" s="38" t="s">
        <v>32</v>
      </c>
      <c r="B69" s="19"/>
      <c r="C69" s="19"/>
      <c r="D69" s="20">
        <v>482444</v>
      </c>
      <c r="E69" s="21">
        <v>482444</v>
      </c>
      <c r="F69" s="21"/>
      <c r="G69" s="21"/>
      <c r="H69" s="21">
        <v>70376</v>
      </c>
      <c r="I69" s="21">
        <v>70376</v>
      </c>
      <c r="J69" s="21">
        <v>70376</v>
      </c>
      <c r="K69" s="21">
        <v>70376</v>
      </c>
      <c r="L69" s="21"/>
      <c r="M69" s="21">
        <v>140752</v>
      </c>
      <c r="N69" s="21"/>
      <c r="O69" s="21"/>
      <c r="P69" s="21"/>
      <c r="Q69" s="21"/>
      <c r="R69" s="21"/>
      <c r="S69" s="21"/>
      <c r="T69" s="21"/>
      <c r="U69" s="21"/>
      <c r="V69" s="21">
        <v>211128</v>
      </c>
      <c r="W69" s="21">
        <v>241222</v>
      </c>
      <c r="X69" s="21"/>
      <c r="Y69" s="20"/>
      <c r="Z69" s="23">
        <v>482444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482444</v>
      </c>
      <c r="E73" s="21">
        <v>482444</v>
      </c>
      <c r="F73" s="21"/>
      <c r="G73" s="21"/>
      <c r="H73" s="21">
        <v>70376</v>
      </c>
      <c r="I73" s="21">
        <v>70376</v>
      </c>
      <c r="J73" s="21">
        <v>70376</v>
      </c>
      <c r="K73" s="21">
        <v>70376</v>
      </c>
      <c r="L73" s="21"/>
      <c r="M73" s="21">
        <v>140752</v>
      </c>
      <c r="N73" s="21"/>
      <c r="O73" s="21"/>
      <c r="P73" s="21"/>
      <c r="Q73" s="21"/>
      <c r="R73" s="21"/>
      <c r="S73" s="21"/>
      <c r="T73" s="21"/>
      <c r="U73" s="21"/>
      <c r="V73" s="21">
        <v>211128</v>
      </c>
      <c r="W73" s="21">
        <v>241222</v>
      </c>
      <c r="X73" s="21"/>
      <c r="Y73" s="20"/>
      <c r="Z73" s="23">
        <v>482444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5113909</v>
      </c>
      <c r="E76" s="34">
        <v>5113909</v>
      </c>
      <c r="F76" s="34">
        <v>-1340</v>
      </c>
      <c r="G76" s="34">
        <v>996167</v>
      </c>
      <c r="H76" s="34">
        <v>514220</v>
      </c>
      <c r="I76" s="34">
        <v>1509047</v>
      </c>
      <c r="J76" s="34">
        <v>498084</v>
      </c>
      <c r="K76" s="34">
        <v>498084</v>
      </c>
      <c r="L76" s="34"/>
      <c r="M76" s="34">
        <v>996168</v>
      </c>
      <c r="N76" s="34"/>
      <c r="O76" s="34"/>
      <c r="P76" s="34"/>
      <c r="Q76" s="34"/>
      <c r="R76" s="34"/>
      <c r="S76" s="34"/>
      <c r="T76" s="34"/>
      <c r="U76" s="34"/>
      <c r="V76" s="34">
        <v>2505215</v>
      </c>
      <c r="W76" s="34">
        <v>518178</v>
      </c>
      <c r="X76" s="34"/>
      <c r="Y76" s="33"/>
      <c r="Z76" s="35">
        <v>5113909</v>
      </c>
    </row>
    <row r="77" spans="1:26" ht="13.5" hidden="1">
      <c r="A77" s="37" t="s">
        <v>31</v>
      </c>
      <c r="B77" s="19"/>
      <c r="C77" s="19"/>
      <c r="D77" s="20">
        <v>4703832</v>
      </c>
      <c r="E77" s="21">
        <v>4703832</v>
      </c>
      <c r="F77" s="21">
        <v>-1340</v>
      </c>
      <c r="G77" s="21">
        <v>855415</v>
      </c>
      <c r="H77" s="21">
        <v>443844</v>
      </c>
      <c r="I77" s="21">
        <v>1297919</v>
      </c>
      <c r="J77" s="21">
        <v>427708</v>
      </c>
      <c r="K77" s="21">
        <v>427708</v>
      </c>
      <c r="L77" s="21"/>
      <c r="M77" s="21">
        <v>855416</v>
      </c>
      <c r="N77" s="21"/>
      <c r="O77" s="21"/>
      <c r="P77" s="21"/>
      <c r="Q77" s="21"/>
      <c r="R77" s="21"/>
      <c r="S77" s="21"/>
      <c r="T77" s="21"/>
      <c r="U77" s="21"/>
      <c r="V77" s="21">
        <v>2153335</v>
      </c>
      <c r="W77" s="21">
        <v>276960</v>
      </c>
      <c r="X77" s="21"/>
      <c r="Y77" s="20"/>
      <c r="Z77" s="23">
        <v>4703832</v>
      </c>
    </row>
    <row r="78" spans="1:26" ht="13.5" hidden="1">
      <c r="A78" s="38" t="s">
        <v>32</v>
      </c>
      <c r="B78" s="19"/>
      <c r="C78" s="19"/>
      <c r="D78" s="20">
        <v>410077</v>
      </c>
      <c r="E78" s="21">
        <v>410077</v>
      </c>
      <c r="F78" s="21"/>
      <c r="G78" s="21">
        <v>140752</v>
      </c>
      <c r="H78" s="21">
        <v>70376</v>
      </c>
      <c r="I78" s="21">
        <v>211128</v>
      </c>
      <c r="J78" s="21">
        <v>70376</v>
      </c>
      <c r="K78" s="21">
        <v>70376</v>
      </c>
      <c r="L78" s="21"/>
      <c r="M78" s="21">
        <v>140752</v>
      </c>
      <c r="N78" s="21"/>
      <c r="O78" s="21"/>
      <c r="P78" s="21"/>
      <c r="Q78" s="21"/>
      <c r="R78" s="21"/>
      <c r="S78" s="21"/>
      <c r="T78" s="21"/>
      <c r="U78" s="21"/>
      <c r="V78" s="21">
        <v>351880</v>
      </c>
      <c r="W78" s="21">
        <v>241218</v>
      </c>
      <c r="X78" s="21"/>
      <c r="Y78" s="20"/>
      <c r="Z78" s="23">
        <v>410077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410077</v>
      </c>
      <c r="E82" s="21">
        <v>410077</v>
      </c>
      <c r="F82" s="21"/>
      <c r="G82" s="21">
        <v>140752</v>
      </c>
      <c r="H82" s="21">
        <v>70376</v>
      </c>
      <c r="I82" s="21">
        <v>211128</v>
      </c>
      <c r="J82" s="21">
        <v>70376</v>
      </c>
      <c r="K82" s="21">
        <v>70376</v>
      </c>
      <c r="L82" s="21"/>
      <c r="M82" s="21">
        <v>140752</v>
      </c>
      <c r="N82" s="21"/>
      <c r="O82" s="21"/>
      <c r="P82" s="21"/>
      <c r="Q82" s="21"/>
      <c r="R82" s="21"/>
      <c r="S82" s="21"/>
      <c r="T82" s="21"/>
      <c r="U82" s="21"/>
      <c r="V82" s="21">
        <v>351880</v>
      </c>
      <c r="W82" s="21">
        <v>241218</v>
      </c>
      <c r="X82" s="21"/>
      <c r="Y82" s="20"/>
      <c r="Z82" s="23">
        <v>410077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8920000</v>
      </c>
      <c r="F5" s="358">
        <f t="shared" si="0"/>
        <v>8920000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4460000</v>
      </c>
      <c r="Y5" s="358">
        <f t="shared" si="0"/>
        <v>-4460000</v>
      </c>
      <c r="Z5" s="359">
        <f>+IF(X5&lt;&gt;0,+(Y5/X5)*100,0)</f>
        <v>-100</v>
      </c>
      <c r="AA5" s="360">
        <f>+AA6+AA8+AA11+AA13+AA15</f>
        <v>8920000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8120000</v>
      </c>
      <c r="F6" s="59">
        <f t="shared" si="1"/>
        <v>8120000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4060000</v>
      </c>
      <c r="Y6" s="59">
        <f t="shared" si="1"/>
        <v>-4060000</v>
      </c>
      <c r="Z6" s="61">
        <f>+IF(X6&lt;&gt;0,+(Y6/X6)*100,0)</f>
        <v>-100</v>
      </c>
      <c r="AA6" s="62">
        <f t="shared" si="1"/>
        <v>8120000</v>
      </c>
    </row>
    <row r="7" spans="1:27" ht="13.5">
      <c r="A7" s="291" t="s">
        <v>228</v>
      </c>
      <c r="B7" s="142"/>
      <c r="C7" s="60"/>
      <c r="D7" s="340"/>
      <c r="E7" s="60">
        <v>8120000</v>
      </c>
      <c r="F7" s="59">
        <v>8120000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4060000</v>
      </c>
      <c r="Y7" s="59">
        <v>-4060000</v>
      </c>
      <c r="Z7" s="61">
        <v>-100</v>
      </c>
      <c r="AA7" s="62">
        <v>8120000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400000</v>
      </c>
      <c r="Y8" s="59">
        <f t="shared" si="2"/>
        <v>-400000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800000</v>
      </c>
      <c r="F10" s="59">
        <v>800000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400000</v>
      </c>
      <c r="Y10" s="59">
        <v>-400000</v>
      </c>
      <c r="Z10" s="61">
        <v>-100</v>
      </c>
      <c r="AA10" s="62">
        <v>800000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</v>
      </c>
      <c r="Y25" s="59">
        <v>-250000</v>
      </c>
      <c r="Z25" s="61">
        <v>-100</v>
      </c>
      <c r="AA25" s="62">
        <v>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2699804</v>
      </c>
      <c r="F40" s="345">
        <f t="shared" si="9"/>
        <v>2699804</v>
      </c>
      <c r="G40" s="345">
        <f t="shared" si="9"/>
        <v>26909</v>
      </c>
      <c r="H40" s="343">
        <f t="shared" si="9"/>
        <v>0</v>
      </c>
      <c r="I40" s="343">
        <f t="shared" si="9"/>
        <v>0</v>
      </c>
      <c r="J40" s="345">
        <f t="shared" si="9"/>
        <v>26909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26909</v>
      </c>
      <c r="X40" s="343">
        <f t="shared" si="9"/>
        <v>1349902</v>
      </c>
      <c r="Y40" s="345">
        <f t="shared" si="9"/>
        <v>-1322993</v>
      </c>
      <c r="Z40" s="336">
        <f>+IF(X40&lt;&gt;0,+(Y40/X40)*100,0)</f>
        <v>-98.00659603437879</v>
      </c>
      <c r="AA40" s="350">
        <f>SUM(AA41:AA49)</f>
        <v>2699804</v>
      </c>
    </row>
    <row r="41" spans="1:27" ht="13.5">
      <c r="A41" s="361" t="s">
        <v>247</v>
      </c>
      <c r="B41" s="142"/>
      <c r="C41" s="362"/>
      <c r="D41" s="363"/>
      <c r="E41" s="362">
        <v>867644</v>
      </c>
      <c r="F41" s="364">
        <v>867644</v>
      </c>
      <c r="G41" s="364">
        <v>26909</v>
      </c>
      <c r="H41" s="362"/>
      <c r="I41" s="362"/>
      <c r="J41" s="364">
        <v>26909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26909</v>
      </c>
      <c r="X41" s="362">
        <v>433822</v>
      </c>
      <c r="Y41" s="364">
        <v>-406913</v>
      </c>
      <c r="Z41" s="365">
        <v>-93.8</v>
      </c>
      <c r="AA41" s="366">
        <v>867644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174000</v>
      </c>
      <c r="F44" s="53">
        <v>174000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87000</v>
      </c>
      <c r="Y44" s="53">
        <v>-87000</v>
      </c>
      <c r="Z44" s="94">
        <v>-100</v>
      </c>
      <c r="AA44" s="95">
        <v>174000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933920</v>
      </c>
      <c r="F48" s="53">
        <v>933920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466960</v>
      </c>
      <c r="Y48" s="53">
        <v>-466960</v>
      </c>
      <c r="Z48" s="94">
        <v>-100</v>
      </c>
      <c r="AA48" s="95">
        <v>933920</v>
      </c>
    </row>
    <row r="49" spans="1:27" ht="13.5">
      <c r="A49" s="361" t="s">
        <v>93</v>
      </c>
      <c r="B49" s="136"/>
      <c r="C49" s="54"/>
      <c r="D49" s="368"/>
      <c r="E49" s="54">
        <v>724240</v>
      </c>
      <c r="F49" s="53">
        <v>724240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362120</v>
      </c>
      <c r="Y49" s="53">
        <v>-362120</v>
      </c>
      <c r="Z49" s="94">
        <v>-100</v>
      </c>
      <c r="AA49" s="95">
        <v>724240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12119804</v>
      </c>
      <c r="F60" s="264">
        <f t="shared" si="14"/>
        <v>12119804</v>
      </c>
      <c r="G60" s="264">
        <f t="shared" si="14"/>
        <v>26909</v>
      </c>
      <c r="H60" s="219">
        <f t="shared" si="14"/>
        <v>0</v>
      </c>
      <c r="I60" s="219">
        <f t="shared" si="14"/>
        <v>0</v>
      </c>
      <c r="J60" s="264">
        <f t="shared" si="14"/>
        <v>26909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26909</v>
      </c>
      <c r="X60" s="219">
        <f t="shared" si="14"/>
        <v>6059902</v>
      </c>
      <c r="Y60" s="264">
        <f t="shared" si="14"/>
        <v>-6032993</v>
      </c>
      <c r="Z60" s="337">
        <f>+IF(X60&lt;&gt;0,+(Y60/X60)*100,0)</f>
        <v>-99.55594991470159</v>
      </c>
      <c r="AA60" s="232">
        <f>+AA57+AA54+AA51+AA40+AA37+AA34+AA22+AA5</f>
        <v>12119804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9256561</v>
      </c>
      <c r="F5" s="100">
        <f t="shared" si="0"/>
        <v>9256561</v>
      </c>
      <c r="G5" s="100">
        <f t="shared" si="0"/>
        <v>0</v>
      </c>
      <c r="H5" s="100">
        <f t="shared" si="0"/>
        <v>0</v>
      </c>
      <c r="I5" s="100">
        <f t="shared" si="0"/>
        <v>582995</v>
      </c>
      <c r="J5" s="100">
        <f t="shared" si="0"/>
        <v>582995</v>
      </c>
      <c r="K5" s="100">
        <f t="shared" si="0"/>
        <v>1541318</v>
      </c>
      <c r="L5" s="100">
        <f t="shared" si="0"/>
        <v>548731</v>
      </c>
      <c r="M5" s="100">
        <f t="shared" si="0"/>
        <v>5835</v>
      </c>
      <c r="N5" s="100">
        <f t="shared" si="0"/>
        <v>2095884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2678879</v>
      </c>
      <c r="X5" s="100">
        <f t="shared" si="0"/>
        <v>4628281</v>
      </c>
      <c r="Y5" s="100">
        <f t="shared" si="0"/>
        <v>-1949402</v>
      </c>
      <c r="Z5" s="137">
        <f>+IF(X5&lt;&gt;0,+(Y5/X5)*100,0)</f>
        <v>-42.11935273592939</v>
      </c>
      <c r="AA5" s="153">
        <f>SUM(AA6:AA8)</f>
        <v>9256561</v>
      </c>
    </row>
    <row r="6" spans="1:27" ht="13.5">
      <c r="A6" s="138" t="s">
        <v>75</v>
      </c>
      <c r="B6" s="136"/>
      <c r="C6" s="155"/>
      <c r="D6" s="155"/>
      <c r="E6" s="156">
        <v>8357000</v>
      </c>
      <c r="F6" s="60">
        <v>8357000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4178500</v>
      </c>
      <c r="Y6" s="60">
        <v>-4178500</v>
      </c>
      <c r="Z6" s="140">
        <v>-100</v>
      </c>
      <c r="AA6" s="155">
        <v>8357000</v>
      </c>
    </row>
    <row r="7" spans="1:27" ht="13.5">
      <c r="A7" s="138" t="s">
        <v>76</v>
      </c>
      <c r="B7" s="136"/>
      <c r="C7" s="157"/>
      <c r="D7" s="157"/>
      <c r="E7" s="158">
        <v>360000</v>
      </c>
      <c r="F7" s="159">
        <v>360000</v>
      </c>
      <c r="G7" s="159"/>
      <c r="H7" s="159"/>
      <c r="I7" s="159">
        <v>534805</v>
      </c>
      <c r="J7" s="159">
        <v>534805</v>
      </c>
      <c r="K7" s="159">
        <v>1467212</v>
      </c>
      <c r="L7" s="159">
        <v>506441</v>
      </c>
      <c r="M7" s="159"/>
      <c r="N7" s="159">
        <v>1973653</v>
      </c>
      <c r="O7" s="159"/>
      <c r="P7" s="159"/>
      <c r="Q7" s="159"/>
      <c r="R7" s="159"/>
      <c r="S7" s="159"/>
      <c r="T7" s="159"/>
      <c r="U7" s="159"/>
      <c r="V7" s="159"/>
      <c r="W7" s="159">
        <v>2508458</v>
      </c>
      <c r="X7" s="159">
        <v>180000</v>
      </c>
      <c r="Y7" s="159">
        <v>2328458</v>
      </c>
      <c r="Z7" s="141">
        <v>1293.59</v>
      </c>
      <c r="AA7" s="157">
        <v>360000</v>
      </c>
    </row>
    <row r="8" spans="1:27" ht="13.5">
      <c r="A8" s="138" t="s">
        <v>77</v>
      </c>
      <c r="B8" s="136"/>
      <c r="C8" s="155"/>
      <c r="D8" s="155"/>
      <c r="E8" s="156">
        <v>539561</v>
      </c>
      <c r="F8" s="60">
        <v>539561</v>
      </c>
      <c r="G8" s="60"/>
      <c r="H8" s="60"/>
      <c r="I8" s="60">
        <v>48190</v>
      </c>
      <c r="J8" s="60">
        <v>48190</v>
      </c>
      <c r="K8" s="60">
        <v>74106</v>
      </c>
      <c r="L8" s="60">
        <v>42290</v>
      </c>
      <c r="M8" s="60">
        <v>5835</v>
      </c>
      <c r="N8" s="60">
        <v>122231</v>
      </c>
      <c r="O8" s="60"/>
      <c r="P8" s="60"/>
      <c r="Q8" s="60"/>
      <c r="R8" s="60"/>
      <c r="S8" s="60"/>
      <c r="T8" s="60"/>
      <c r="U8" s="60"/>
      <c r="V8" s="60"/>
      <c r="W8" s="60">
        <v>170421</v>
      </c>
      <c r="X8" s="60">
        <v>269781</v>
      </c>
      <c r="Y8" s="60">
        <v>-99360</v>
      </c>
      <c r="Z8" s="140">
        <v>-36.83</v>
      </c>
      <c r="AA8" s="155">
        <v>539561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3631090</v>
      </c>
      <c r="F9" s="100">
        <f t="shared" si="1"/>
        <v>3631090</v>
      </c>
      <c r="G9" s="100">
        <f t="shared" si="1"/>
        <v>0</v>
      </c>
      <c r="H9" s="100">
        <f t="shared" si="1"/>
        <v>0</v>
      </c>
      <c r="I9" s="100">
        <f t="shared" si="1"/>
        <v>76584</v>
      </c>
      <c r="J9" s="100">
        <f t="shared" si="1"/>
        <v>76584</v>
      </c>
      <c r="K9" s="100">
        <f t="shared" si="1"/>
        <v>336179</v>
      </c>
      <c r="L9" s="100">
        <f t="shared" si="1"/>
        <v>98477</v>
      </c>
      <c r="M9" s="100">
        <f t="shared" si="1"/>
        <v>0</v>
      </c>
      <c r="N9" s="100">
        <f t="shared" si="1"/>
        <v>434656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511240</v>
      </c>
      <c r="X9" s="100">
        <f t="shared" si="1"/>
        <v>1815546</v>
      </c>
      <c r="Y9" s="100">
        <f t="shared" si="1"/>
        <v>-1304306</v>
      </c>
      <c r="Z9" s="137">
        <f>+IF(X9&lt;&gt;0,+(Y9/X9)*100,0)</f>
        <v>-71.84097786561178</v>
      </c>
      <c r="AA9" s="153">
        <f>SUM(AA10:AA14)</f>
        <v>3631090</v>
      </c>
    </row>
    <row r="10" spans="1:27" ht="13.5">
      <c r="A10" s="138" t="s">
        <v>79</v>
      </c>
      <c r="B10" s="136"/>
      <c r="C10" s="155"/>
      <c r="D10" s="155"/>
      <c r="E10" s="156">
        <v>859445</v>
      </c>
      <c r="F10" s="60">
        <v>859445</v>
      </c>
      <c r="G10" s="60"/>
      <c r="H10" s="60"/>
      <c r="I10" s="60">
        <v>17098</v>
      </c>
      <c r="J10" s="60">
        <v>17098</v>
      </c>
      <c r="K10" s="60">
        <v>36509</v>
      </c>
      <c r="L10" s="60">
        <v>9588</v>
      </c>
      <c r="M10" s="60"/>
      <c r="N10" s="60">
        <v>46097</v>
      </c>
      <c r="O10" s="60"/>
      <c r="P10" s="60"/>
      <c r="Q10" s="60"/>
      <c r="R10" s="60"/>
      <c r="S10" s="60"/>
      <c r="T10" s="60"/>
      <c r="U10" s="60"/>
      <c r="V10" s="60"/>
      <c r="W10" s="60">
        <v>63195</v>
      </c>
      <c r="X10" s="60">
        <v>429723</v>
      </c>
      <c r="Y10" s="60">
        <v>-366528</v>
      </c>
      <c r="Z10" s="140">
        <v>-85.29</v>
      </c>
      <c r="AA10" s="155">
        <v>859445</v>
      </c>
    </row>
    <row r="11" spans="1:27" ht="13.5">
      <c r="A11" s="138" t="s">
        <v>80</v>
      </c>
      <c r="B11" s="136"/>
      <c r="C11" s="155"/>
      <c r="D11" s="155"/>
      <c r="E11" s="156">
        <v>367873</v>
      </c>
      <c r="F11" s="60">
        <v>367873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183937</v>
      </c>
      <c r="Y11" s="60">
        <v>-183937</v>
      </c>
      <c r="Z11" s="140">
        <v>-100</v>
      </c>
      <c r="AA11" s="155">
        <v>367873</v>
      </c>
    </row>
    <row r="12" spans="1:27" ht="13.5">
      <c r="A12" s="138" t="s">
        <v>81</v>
      </c>
      <c r="B12" s="136"/>
      <c r="C12" s="155"/>
      <c r="D12" s="155"/>
      <c r="E12" s="156">
        <v>2403772</v>
      </c>
      <c r="F12" s="60">
        <v>2403772</v>
      </c>
      <c r="G12" s="60"/>
      <c r="H12" s="60"/>
      <c r="I12" s="60">
        <v>59486</v>
      </c>
      <c r="J12" s="60">
        <v>59486</v>
      </c>
      <c r="K12" s="60">
        <v>299670</v>
      </c>
      <c r="L12" s="60">
        <v>88889</v>
      </c>
      <c r="M12" s="60"/>
      <c r="N12" s="60">
        <v>388559</v>
      </c>
      <c r="O12" s="60"/>
      <c r="P12" s="60"/>
      <c r="Q12" s="60"/>
      <c r="R12" s="60"/>
      <c r="S12" s="60"/>
      <c r="T12" s="60"/>
      <c r="U12" s="60"/>
      <c r="V12" s="60"/>
      <c r="W12" s="60">
        <v>448045</v>
      </c>
      <c r="X12" s="60">
        <v>1201886</v>
      </c>
      <c r="Y12" s="60">
        <v>-753841</v>
      </c>
      <c r="Z12" s="140">
        <v>-62.72</v>
      </c>
      <c r="AA12" s="155">
        <v>2403772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67588487</v>
      </c>
      <c r="F15" s="100">
        <f t="shared" si="2"/>
        <v>67588487</v>
      </c>
      <c r="G15" s="100">
        <f t="shared" si="2"/>
        <v>0</v>
      </c>
      <c r="H15" s="100">
        <f t="shared" si="2"/>
        <v>0</v>
      </c>
      <c r="I15" s="100">
        <f t="shared" si="2"/>
        <v>3403111</v>
      </c>
      <c r="J15" s="100">
        <f t="shared" si="2"/>
        <v>3403111</v>
      </c>
      <c r="K15" s="100">
        <f t="shared" si="2"/>
        <v>3001634</v>
      </c>
      <c r="L15" s="100">
        <f t="shared" si="2"/>
        <v>3055357</v>
      </c>
      <c r="M15" s="100">
        <f t="shared" si="2"/>
        <v>0</v>
      </c>
      <c r="N15" s="100">
        <f t="shared" si="2"/>
        <v>6056991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9460102</v>
      </c>
      <c r="X15" s="100">
        <f t="shared" si="2"/>
        <v>33794244</v>
      </c>
      <c r="Y15" s="100">
        <f t="shared" si="2"/>
        <v>-24334142</v>
      </c>
      <c r="Z15" s="137">
        <f>+IF(X15&lt;&gt;0,+(Y15/X15)*100,0)</f>
        <v>-72.00676541247675</v>
      </c>
      <c r="AA15" s="153">
        <f>SUM(AA16:AA18)</f>
        <v>67588487</v>
      </c>
    </row>
    <row r="16" spans="1:27" ht="13.5">
      <c r="A16" s="138" t="s">
        <v>85</v>
      </c>
      <c r="B16" s="136"/>
      <c r="C16" s="155"/>
      <c r="D16" s="155"/>
      <c r="E16" s="156">
        <v>1374487</v>
      </c>
      <c r="F16" s="60">
        <v>1374487</v>
      </c>
      <c r="G16" s="60"/>
      <c r="H16" s="60"/>
      <c r="I16" s="60">
        <v>3111</v>
      </c>
      <c r="J16" s="60">
        <v>3111</v>
      </c>
      <c r="K16" s="60">
        <v>1634</v>
      </c>
      <c r="L16" s="60">
        <v>55357</v>
      </c>
      <c r="M16" s="60"/>
      <c r="N16" s="60">
        <v>56991</v>
      </c>
      <c r="O16" s="60"/>
      <c r="P16" s="60"/>
      <c r="Q16" s="60"/>
      <c r="R16" s="60"/>
      <c r="S16" s="60"/>
      <c r="T16" s="60"/>
      <c r="U16" s="60"/>
      <c r="V16" s="60"/>
      <c r="W16" s="60">
        <v>60102</v>
      </c>
      <c r="X16" s="60">
        <v>687244</v>
      </c>
      <c r="Y16" s="60">
        <v>-627142</v>
      </c>
      <c r="Z16" s="140">
        <v>-91.25</v>
      </c>
      <c r="AA16" s="155">
        <v>1374487</v>
      </c>
    </row>
    <row r="17" spans="1:27" ht="13.5">
      <c r="A17" s="138" t="s">
        <v>86</v>
      </c>
      <c r="B17" s="136"/>
      <c r="C17" s="155"/>
      <c r="D17" s="155"/>
      <c r="E17" s="156">
        <v>66214000</v>
      </c>
      <c r="F17" s="60">
        <v>66214000</v>
      </c>
      <c r="G17" s="60"/>
      <c r="H17" s="60"/>
      <c r="I17" s="60">
        <v>3400000</v>
      </c>
      <c r="J17" s="60">
        <v>3400000</v>
      </c>
      <c r="K17" s="60">
        <v>3000000</v>
      </c>
      <c r="L17" s="60">
        <v>3000000</v>
      </c>
      <c r="M17" s="60"/>
      <c r="N17" s="60">
        <v>6000000</v>
      </c>
      <c r="O17" s="60"/>
      <c r="P17" s="60"/>
      <c r="Q17" s="60"/>
      <c r="R17" s="60"/>
      <c r="S17" s="60"/>
      <c r="T17" s="60"/>
      <c r="U17" s="60"/>
      <c r="V17" s="60"/>
      <c r="W17" s="60">
        <v>9400000</v>
      </c>
      <c r="X17" s="60">
        <v>33107000</v>
      </c>
      <c r="Y17" s="60">
        <v>-23707000</v>
      </c>
      <c r="Z17" s="140">
        <v>-71.61</v>
      </c>
      <c r="AA17" s="155">
        <v>66214000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482444</v>
      </c>
      <c r="F19" s="100">
        <f t="shared" si="3"/>
        <v>482444</v>
      </c>
      <c r="G19" s="100">
        <f t="shared" si="3"/>
        <v>0</v>
      </c>
      <c r="H19" s="100">
        <f t="shared" si="3"/>
        <v>0</v>
      </c>
      <c r="I19" s="100">
        <f t="shared" si="3"/>
        <v>72174</v>
      </c>
      <c r="J19" s="100">
        <f t="shared" si="3"/>
        <v>72174</v>
      </c>
      <c r="K19" s="100">
        <f t="shared" si="3"/>
        <v>70976</v>
      </c>
      <c r="L19" s="100">
        <f t="shared" si="3"/>
        <v>70934</v>
      </c>
      <c r="M19" s="100">
        <f t="shared" si="3"/>
        <v>0</v>
      </c>
      <c r="N19" s="100">
        <f t="shared" si="3"/>
        <v>141910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214084</v>
      </c>
      <c r="X19" s="100">
        <f t="shared" si="3"/>
        <v>241222</v>
      </c>
      <c r="Y19" s="100">
        <f t="shared" si="3"/>
        <v>-27138</v>
      </c>
      <c r="Z19" s="137">
        <f>+IF(X19&lt;&gt;0,+(Y19/X19)*100,0)</f>
        <v>-11.250217641840296</v>
      </c>
      <c r="AA19" s="153">
        <f>SUM(AA20:AA23)</f>
        <v>482444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1798</v>
      </c>
      <c r="J22" s="159">
        <v>1798</v>
      </c>
      <c r="K22" s="159">
        <v>600</v>
      </c>
      <c r="L22" s="159">
        <v>558</v>
      </c>
      <c r="M22" s="159"/>
      <c r="N22" s="159">
        <v>1158</v>
      </c>
      <c r="O22" s="159"/>
      <c r="P22" s="159"/>
      <c r="Q22" s="159"/>
      <c r="R22" s="159"/>
      <c r="S22" s="159"/>
      <c r="T22" s="159"/>
      <c r="U22" s="159"/>
      <c r="V22" s="159"/>
      <c r="W22" s="159">
        <v>2956</v>
      </c>
      <c r="X22" s="159"/>
      <c r="Y22" s="159">
        <v>2956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482444</v>
      </c>
      <c r="F23" s="60">
        <v>482444</v>
      </c>
      <c r="G23" s="60"/>
      <c r="H23" s="60"/>
      <c r="I23" s="60">
        <v>70376</v>
      </c>
      <c r="J23" s="60">
        <v>70376</v>
      </c>
      <c r="K23" s="60">
        <v>70376</v>
      </c>
      <c r="L23" s="60">
        <v>70376</v>
      </c>
      <c r="M23" s="60"/>
      <c r="N23" s="60">
        <v>140752</v>
      </c>
      <c r="O23" s="60"/>
      <c r="P23" s="60"/>
      <c r="Q23" s="60"/>
      <c r="R23" s="60"/>
      <c r="S23" s="60"/>
      <c r="T23" s="60"/>
      <c r="U23" s="60"/>
      <c r="V23" s="60"/>
      <c r="W23" s="60">
        <v>211128</v>
      </c>
      <c r="X23" s="60">
        <v>241222</v>
      </c>
      <c r="Y23" s="60">
        <v>-30094</v>
      </c>
      <c r="Z23" s="140">
        <v>-12.48</v>
      </c>
      <c r="AA23" s="155">
        <v>482444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80958582</v>
      </c>
      <c r="F25" s="73">
        <f t="shared" si="4"/>
        <v>80958582</v>
      </c>
      <c r="G25" s="73">
        <f t="shared" si="4"/>
        <v>0</v>
      </c>
      <c r="H25" s="73">
        <f t="shared" si="4"/>
        <v>0</v>
      </c>
      <c r="I25" s="73">
        <f t="shared" si="4"/>
        <v>4134864</v>
      </c>
      <c r="J25" s="73">
        <f t="shared" si="4"/>
        <v>4134864</v>
      </c>
      <c r="K25" s="73">
        <f t="shared" si="4"/>
        <v>4950107</v>
      </c>
      <c r="L25" s="73">
        <f t="shared" si="4"/>
        <v>3773499</v>
      </c>
      <c r="M25" s="73">
        <f t="shared" si="4"/>
        <v>5835</v>
      </c>
      <c r="N25" s="73">
        <f t="shared" si="4"/>
        <v>8729441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12864305</v>
      </c>
      <c r="X25" s="73">
        <f t="shared" si="4"/>
        <v>40479293</v>
      </c>
      <c r="Y25" s="73">
        <f t="shared" si="4"/>
        <v>-27614988</v>
      </c>
      <c r="Z25" s="170">
        <f>+IF(X25&lt;&gt;0,+(Y25/X25)*100,0)</f>
        <v>-68.2200353647481</v>
      </c>
      <c r="AA25" s="168">
        <f>+AA5+AA9+AA15+AA19+AA24</f>
        <v>80958582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93050373</v>
      </c>
      <c r="F28" s="100">
        <f t="shared" si="5"/>
        <v>93050373</v>
      </c>
      <c r="G28" s="100">
        <f t="shared" si="5"/>
        <v>0</v>
      </c>
      <c r="H28" s="100">
        <f t="shared" si="5"/>
        <v>0</v>
      </c>
      <c r="I28" s="100">
        <f t="shared" si="5"/>
        <v>6456026</v>
      </c>
      <c r="J28" s="100">
        <f t="shared" si="5"/>
        <v>6456026</v>
      </c>
      <c r="K28" s="100">
        <f t="shared" si="5"/>
        <v>11053149</v>
      </c>
      <c r="L28" s="100">
        <f t="shared" si="5"/>
        <v>4353121</v>
      </c>
      <c r="M28" s="100">
        <f t="shared" si="5"/>
        <v>6739604</v>
      </c>
      <c r="N28" s="100">
        <f t="shared" si="5"/>
        <v>22145874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28601900</v>
      </c>
      <c r="X28" s="100">
        <f t="shared" si="5"/>
        <v>46525188</v>
      </c>
      <c r="Y28" s="100">
        <f t="shared" si="5"/>
        <v>-17923288</v>
      </c>
      <c r="Z28" s="137">
        <f>+IF(X28&lt;&gt;0,+(Y28/X28)*100,0)</f>
        <v>-38.52383788325584</v>
      </c>
      <c r="AA28" s="153">
        <f>SUM(AA29:AA31)</f>
        <v>93050373</v>
      </c>
    </row>
    <row r="29" spans="1:27" ht="13.5">
      <c r="A29" s="138" t="s">
        <v>75</v>
      </c>
      <c r="B29" s="136"/>
      <c r="C29" s="155"/>
      <c r="D29" s="155"/>
      <c r="E29" s="156">
        <v>41447721</v>
      </c>
      <c r="F29" s="60">
        <v>41447721</v>
      </c>
      <c r="G29" s="60"/>
      <c r="H29" s="60"/>
      <c r="I29" s="60">
        <v>2156065</v>
      </c>
      <c r="J29" s="60">
        <v>2156065</v>
      </c>
      <c r="K29" s="60">
        <v>2204752</v>
      </c>
      <c r="L29" s="60">
        <v>1851071</v>
      </c>
      <c r="M29" s="60">
        <v>1809032</v>
      </c>
      <c r="N29" s="60">
        <v>5864855</v>
      </c>
      <c r="O29" s="60"/>
      <c r="P29" s="60"/>
      <c r="Q29" s="60"/>
      <c r="R29" s="60"/>
      <c r="S29" s="60"/>
      <c r="T29" s="60"/>
      <c r="U29" s="60"/>
      <c r="V29" s="60"/>
      <c r="W29" s="60">
        <v>8020920</v>
      </c>
      <c r="X29" s="60">
        <v>20723861</v>
      </c>
      <c r="Y29" s="60">
        <v>-12702941</v>
      </c>
      <c r="Z29" s="140">
        <v>-61.3</v>
      </c>
      <c r="AA29" s="155">
        <v>41447721</v>
      </c>
    </row>
    <row r="30" spans="1:27" ht="13.5">
      <c r="A30" s="138" t="s">
        <v>76</v>
      </c>
      <c r="B30" s="136"/>
      <c r="C30" s="157"/>
      <c r="D30" s="157"/>
      <c r="E30" s="158">
        <v>32701835</v>
      </c>
      <c r="F30" s="159">
        <v>32701835</v>
      </c>
      <c r="G30" s="159"/>
      <c r="H30" s="159"/>
      <c r="I30" s="159">
        <v>3347602</v>
      </c>
      <c r="J30" s="159">
        <v>3347602</v>
      </c>
      <c r="K30" s="159">
        <v>7644499</v>
      </c>
      <c r="L30" s="159">
        <v>1307990</v>
      </c>
      <c r="M30" s="159">
        <v>3990441</v>
      </c>
      <c r="N30" s="159">
        <v>12942930</v>
      </c>
      <c r="O30" s="159"/>
      <c r="P30" s="159"/>
      <c r="Q30" s="159"/>
      <c r="R30" s="159"/>
      <c r="S30" s="159"/>
      <c r="T30" s="159"/>
      <c r="U30" s="159"/>
      <c r="V30" s="159"/>
      <c r="W30" s="159">
        <v>16290532</v>
      </c>
      <c r="X30" s="159">
        <v>16350918</v>
      </c>
      <c r="Y30" s="159">
        <v>-60386</v>
      </c>
      <c r="Z30" s="141">
        <v>-0.37</v>
      </c>
      <c r="AA30" s="157">
        <v>32701835</v>
      </c>
    </row>
    <row r="31" spans="1:27" ht="13.5">
      <c r="A31" s="138" t="s">
        <v>77</v>
      </c>
      <c r="B31" s="136"/>
      <c r="C31" s="155"/>
      <c r="D31" s="155"/>
      <c r="E31" s="156">
        <v>18900817</v>
      </c>
      <c r="F31" s="60">
        <v>18900817</v>
      </c>
      <c r="G31" s="60"/>
      <c r="H31" s="60"/>
      <c r="I31" s="60">
        <v>952359</v>
      </c>
      <c r="J31" s="60">
        <v>952359</v>
      </c>
      <c r="K31" s="60">
        <v>1203898</v>
      </c>
      <c r="L31" s="60">
        <v>1194060</v>
      </c>
      <c r="M31" s="60">
        <v>940131</v>
      </c>
      <c r="N31" s="60">
        <v>3338089</v>
      </c>
      <c r="O31" s="60"/>
      <c r="P31" s="60"/>
      <c r="Q31" s="60"/>
      <c r="R31" s="60"/>
      <c r="S31" s="60"/>
      <c r="T31" s="60"/>
      <c r="U31" s="60"/>
      <c r="V31" s="60"/>
      <c r="W31" s="60">
        <v>4290448</v>
      </c>
      <c r="X31" s="60">
        <v>9450409</v>
      </c>
      <c r="Y31" s="60">
        <v>-5159961</v>
      </c>
      <c r="Z31" s="140">
        <v>-54.6</v>
      </c>
      <c r="AA31" s="155">
        <v>18900817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23624830</v>
      </c>
      <c r="F32" s="100">
        <f t="shared" si="6"/>
        <v>23624830</v>
      </c>
      <c r="G32" s="100">
        <f t="shared" si="6"/>
        <v>0</v>
      </c>
      <c r="H32" s="100">
        <f t="shared" si="6"/>
        <v>0</v>
      </c>
      <c r="I32" s="100">
        <f t="shared" si="6"/>
        <v>2149311</v>
      </c>
      <c r="J32" s="100">
        <f t="shared" si="6"/>
        <v>2149311</v>
      </c>
      <c r="K32" s="100">
        <f t="shared" si="6"/>
        <v>1502093</v>
      </c>
      <c r="L32" s="100">
        <f t="shared" si="6"/>
        <v>1000240</v>
      </c>
      <c r="M32" s="100">
        <f t="shared" si="6"/>
        <v>2924779</v>
      </c>
      <c r="N32" s="100">
        <f t="shared" si="6"/>
        <v>5427112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7576423</v>
      </c>
      <c r="X32" s="100">
        <f t="shared" si="6"/>
        <v>11812416</v>
      </c>
      <c r="Y32" s="100">
        <f t="shared" si="6"/>
        <v>-4235993</v>
      </c>
      <c r="Z32" s="137">
        <f>+IF(X32&lt;&gt;0,+(Y32/X32)*100,0)</f>
        <v>-35.86051320915213</v>
      </c>
      <c r="AA32" s="153">
        <f>SUM(AA33:AA37)</f>
        <v>23624830</v>
      </c>
    </row>
    <row r="33" spans="1:27" ht="13.5">
      <c r="A33" s="138" t="s">
        <v>79</v>
      </c>
      <c r="B33" s="136"/>
      <c r="C33" s="155"/>
      <c r="D33" s="155"/>
      <c r="E33" s="156">
        <v>1905415</v>
      </c>
      <c r="F33" s="60">
        <v>1905415</v>
      </c>
      <c r="G33" s="60"/>
      <c r="H33" s="60"/>
      <c r="I33" s="60">
        <v>350816</v>
      </c>
      <c r="J33" s="60">
        <v>350816</v>
      </c>
      <c r="K33" s="60">
        <v>136850</v>
      </c>
      <c r="L33" s="60">
        <v>221903</v>
      </c>
      <c r="M33" s="60">
        <v>220150</v>
      </c>
      <c r="N33" s="60">
        <v>578903</v>
      </c>
      <c r="O33" s="60"/>
      <c r="P33" s="60"/>
      <c r="Q33" s="60"/>
      <c r="R33" s="60"/>
      <c r="S33" s="60"/>
      <c r="T33" s="60"/>
      <c r="U33" s="60"/>
      <c r="V33" s="60"/>
      <c r="W33" s="60">
        <v>929719</v>
      </c>
      <c r="X33" s="60">
        <v>952708</v>
      </c>
      <c r="Y33" s="60">
        <v>-22989</v>
      </c>
      <c r="Z33" s="140">
        <v>-2.41</v>
      </c>
      <c r="AA33" s="155">
        <v>1905415</v>
      </c>
    </row>
    <row r="34" spans="1:27" ht="13.5">
      <c r="A34" s="138" t="s">
        <v>80</v>
      </c>
      <c r="B34" s="136"/>
      <c r="C34" s="155"/>
      <c r="D34" s="155"/>
      <c r="E34" s="156">
        <v>1038936</v>
      </c>
      <c r="F34" s="60">
        <v>1038936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519468</v>
      </c>
      <c r="Y34" s="60">
        <v>-519468</v>
      </c>
      <c r="Z34" s="140">
        <v>-100</v>
      </c>
      <c r="AA34" s="155">
        <v>1038936</v>
      </c>
    </row>
    <row r="35" spans="1:27" ht="13.5">
      <c r="A35" s="138" t="s">
        <v>81</v>
      </c>
      <c r="B35" s="136"/>
      <c r="C35" s="155"/>
      <c r="D35" s="155"/>
      <c r="E35" s="156">
        <v>13587051</v>
      </c>
      <c r="F35" s="60">
        <v>13587051</v>
      </c>
      <c r="G35" s="60"/>
      <c r="H35" s="60"/>
      <c r="I35" s="60">
        <v>1327584</v>
      </c>
      <c r="J35" s="60">
        <v>1327584</v>
      </c>
      <c r="K35" s="60">
        <v>945908</v>
      </c>
      <c r="L35" s="60">
        <v>409430</v>
      </c>
      <c r="M35" s="60">
        <v>1808503</v>
      </c>
      <c r="N35" s="60">
        <v>3163841</v>
      </c>
      <c r="O35" s="60"/>
      <c r="P35" s="60"/>
      <c r="Q35" s="60"/>
      <c r="R35" s="60"/>
      <c r="S35" s="60"/>
      <c r="T35" s="60"/>
      <c r="U35" s="60"/>
      <c r="V35" s="60"/>
      <c r="W35" s="60">
        <v>4491425</v>
      </c>
      <c r="X35" s="60">
        <v>6793526</v>
      </c>
      <c r="Y35" s="60">
        <v>-2302101</v>
      </c>
      <c r="Z35" s="140">
        <v>-33.89</v>
      </c>
      <c r="AA35" s="155">
        <v>13587051</v>
      </c>
    </row>
    <row r="36" spans="1:27" ht="13.5">
      <c r="A36" s="138" t="s">
        <v>82</v>
      </c>
      <c r="B36" s="136"/>
      <c r="C36" s="155"/>
      <c r="D36" s="155"/>
      <c r="E36" s="156">
        <v>7093428</v>
      </c>
      <c r="F36" s="60">
        <v>7093428</v>
      </c>
      <c r="G36" s="60"/>
      <c r="H36" s="60"/>
      <c r="I36" s="60">
        <v>470911</v>
      </c>
      <c r="J36" s="60">
        <v>470911</v>
      </c>
      <c r="K36" s="60">
        <v>419335</v>
      </c>
      <c r="L36" s="60">
        <v>368907</v>
      </c>
      <c r="M36" s="60">
        <v>896126</v>
      </c>
      <c r="N36" s="60">
        <v>1684368</v>
      </c>
      <c r="O36" s="60"/>
      <c r="P36" s="60"/>
      <c r="Q36" s="60"/>
      <c r="R36" s="60"/>
      <c r="S36" s="60"/>
      <c r="T36" s="60"/>
      <c r="U36" s="60"/>
      <c r="V36" s="60"/>
      <c r="W36" s="60">
        <v>2155279</v>
      </c>
      <c r="X36" s="60">
        <v>3546714</v>
      </c>
      <c r="Y36" s="60">
        <v>-1391435</v>
      </c>
      <c r="Z36" s="140">
        <v>-39.23</v>
      </c>
      <c r="AA36" s="155">
        <v>7093428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50296875</v>
      </c>
      <c r="F38" s="100">
        <f t="shared" si="7"/>
        <v>50296875</v>
      </c>
      <c r="G38" s="100">
        <f t="shared" si="7"/>
        <v>0</v>
      </c>
      <c r="H38" s="100">
        <f t="shared" si="7"/>
        <v>0</v>
      </c>
      <c r="I38" s="100">
        <f t="shared" si="7"/>
        <v>1284488</v>
      </c>
      <c r="J38" s="100">
        <f t="shared" si="7"/>
        <v>1284488</v>
      </c>
      <c r="K38" s="100">
        <f t="shared" si="7"/>
        <v>1279043</v>
      </c>
      <c r="L38" s="100">
        <f t="shared" si="7"/>
        <v>1420192</v>
      </c>
      <c r="M38" s="100">
        <f t="shared" si="7"/>
        <v>4486120</v>
      </c>
      <c r="N38" s="100">
        <f t="shared" si="7"/>
        <v>7185355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8469843</v>
      </c>
      <c r="X38" s="100">
        <f t="shared" si="7"/>
        <v>25148438</v>
      </c>
      <c r="Y38" s="100">
        <f t="shared" si="7"/>
        <v>-16678595</v>
      </c>
      <c r="Z38" s="137">
        <f>+IF(X38&lt;&gt;0,+(Y38/X38)*100,0)</f>
        <v>-66.32060011043231</v>
      </c>
      <c r="AA38" s="153">
        <f>SUM(AA39:AA41)</f>
        <v>50296875</v>
      </c>
    </row>
    <row r="39" spans="1:27" ht="13.5">
      <c r="A39" s="138" t="s">
        <v>85</v>
      </c>
      <c r="B39" s="136"/>
      <c r="C39" s="155"/>
      <c r="D39" s="155"/>
      <c r="E39" s="156">
        <v>10694553</v>
      </c>
      <c r="F39" s="60">
        <v>10694553</v>
      </c>
      <c r="G39" s="60"/>
      <c r="H39" s="60"/>
      <c r="I39" s="60">
        <v>746104</v>
      </c>
      <c r="J39" s="60">
        <v>746104</v>
      </c>
      <c r="K39" s="60">
        <v>857342</v>
      </c>
      <c r="L39" s="60">
        <v>347285</v>
      </c>
      <c r="M39" s="60">
        <v>794078</v>
      </c>
      <c r="N39" s="60">
        <v>1998705</v>
      </c>
      <c r="O39" s="60"/>
      <c r="P39" s="60"/>
      <c r="Q39" s="60"/>
      <c r="R39" s="60"/>
      <c r="S39" s="60"/>
      <c r="T39" s="60"/>
      <c r="U39" s="60"/>
      <c r="V39" s="60"/>
      <c r="W39" s="60">
        <v>2744809</v>
      </c>
      <c r="X39" s="60">
        <v>5347277</v>
      </c>
      <c r="Y39" s="60">
        <v>-2602468</v>
      </c>
      <c r="Z39" s="140">
        <v>-48.67</v>
      </c>
      <c r="AA39" s="155">
        <v>10694553</v>
      </c>
    </row>
    <row r="40" spans="1:27" ht="13.5">
      <c r="A40" s="138" t="s">
        <v>86</v>
      </c>
      <c r="B40" s="136"/>
      <c r="C40" s="155"/>
      <c r="D40" s="155"/>
      <c r="E40" s="156">
        <v>39602322</v>
      </c>
      <c r="F40" s="60">
        <v>39602322</v>
      </c>
      <c r="G40" s="60"/>
      <c r="H40" s="60"/>
      <c r="I40" s="60">
        <v>521008</v>
      </c>
      <c r="J40" s="60">
        <v>521008</v>
      </c>
      <c r="K40" s="60">
        <v>309238</v>
      </c>
      <c r="L40" s="60">
        <v>1034721</v>
      </c>
      <c r="M40" s="60">
        <v>3678860</v>
      </c>
      <c r="N40" s="60">
        <v>5022819</v>
      </c>
      <c r="O40" s="60"/>
      <c r="P40" s="60"/>
      <c r="Q40" s="60"/>
      <c r="R40" s="60"/>
      <c r="S40" s="60"/>
      <c r="T40" s="60"/>
      <c r="U40" s="60"/>
      <c r="V40" s="60"/>
      <c r="W40" s="60">
        <v>5543827</v>
      </c>
      <c r="X40" s="60">
        <v>19801161</v>
      </c>
      <c r="Y40" s="60">
        <v>-14257334</v>
      </c>
      <c r="Z40" s="140">
        <v>-72</v>
      </c>
      <c r="AA40" s="155">
        <v>39602322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>
        <v>17376</v>
      </c>
      <c r="J41" s="60">
        <v>17376</v>
      </c>
      <c r="K41" s="60">
        <v>112463</v>
      </c>
      <c r="L41" s="60">
        <v>38186</v>
      </c>
      <c r="M41" s="60">
        <v>13182</v>
      </c>
      <c r="N41" s="60">
        <v>163831</v>
      </c>
      <c r="O41" s="60"/>
      <c r="P41" s="60"/>
      <c r="Q41" s="60"/>
      <c r="R41" s="60"/>
      <c r="S41" s="60"/>
      <c r="T41" s="60"/>
      <c r="U41" s="60"/>
      <c r="V41" s="60"/>
      <c r="W41" s="60">
        <v>181207</v>
      </c>
      <c r="X41" s="60"/>
      <c r="Y41" s="60">
        <v>181207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11856385</v>
      </c>
      <c r="F42" s="100">
        <f t="shared" si="8"/>
        <v>11856385</v>
      </c>
      <c r="G42" s="100">
        <f t="shared" si="8"/>
        <v>0</v>
      </c>
      <c r="H42" s="100">
        <f t="shared" si="8"/>
        <v>0</v>
      </c>
      <c r="I42" s="100">
        <f t="shared" si="8"/>
        <v>555822</v>
      </c>
      <c r="J42" s="100">
        <f t="shared" si="8"/>
        <v>555822</v>
      </c>
      <c r="K42" s="100">
        <f t="shared" si="8"/>
        <v>503542</v>
      </c>
      <c r="L42" s="100">
        <f t="shared" si="8"/>
        <v>492131</v>
      </c>
      <c r="M42" s="100">
        <f t="shared" si="8"/>
        <v>778600</v>
      </c>
      <c r="N42" s="100">
        <f t="shared" si="8"/>
        <v>1774273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2330095</v>
      </c>
      <c r="X42" s="100">
        <f t="shared" si="8"/>
        <v>5928193</v>
      </c>
      <c r="Y42" s="100">
        <f t="shared" si="8"/>
        <v>-3598098</v>
      </c>
      <c r="Z42" s="137">
        <f>+IF(X42&lt;&gt;0,+(Y42/X42)*100,0)</f>
        <v>-60.69468386066378</v>
      </c>
      <c r="AA42" s="153">
        <f>SUM(AA43:AA46)</f>
        <v>11856385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62792</v>
      </c>
      <c r="J45" s="159">
        <v>62792</v>
      </c>
      <c r="K45" s="159">
        <v>26232</v>
      </c>
      <c r="L45" s="159">
        <v>40728</v>
      </c>
      <c r="M45" s="159">
        <v>31483</v>
      </c>
      <c r="N45" s="159">
        <v>98443</v>
      </c>
      <c r="O45" s="159"/>
      <c r="P45" s="159"/>
      <c r="Q45" s="159"/>
      <c r="R45" s="159"/>
      <c r="S45" s="159"/>
      <c r="T45" s="159"/>
      <c r="U45" s="159"/>
      <c r="V45" s="159"/>
      <c r="W45" s="159">
        <v>161235</v>
      </c>
      <c r="X45" s="159"/>
      <c r="Y45" s="159">
        <v>161235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11856385</v>
      </c>
      <c r="F46" s="60">
        <v>11856385</v>
      </c>
      <c r="G46" s="60"/>
      <c r="H46" s="60"/>
      <c r="I46" s="60">
        <v>493030</v>
      </c>
      <c r="J46" s="60">
        <v>493030</v>
      </c>
      <c r="K46" s="60">
        <v>477310</v>
      </c>
      <c r="L46" s="60">
        <v>451403</v>
      </c>
      <c r="M46" s="60">
        <v>747117</v>
      </c>
      <c r="N46" s="60">
        <v>1675830</v>
      </c>
      <c r="O46" s="60"/>
      <c r="P46" s="60"/>
      <c r="Q46" s="60"/>
      <c r="R46" s="60"/>
      <c r="S46" s="60"/>
      <c r="T46" s="60"/>
      <c r="U46" s="60"/>
      <c r="V46" s="60"/>
      <c r="W46" s="60">
        <v>2168860</v>
      </c>
      <c r="X46" s="60">
        <v>5928193</v>
      </c>
      <c r="Y46" s="60">
        <v>-3759333</v>
      </c>
      <c r="Z46" s="140">
        <v>-63.41</v>
      </c>
      <c r="AA46" s="155">
        <v>11856385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178828463</v>
      </c>
      <c r="F48" s="73">
        <f t="shared" si="9"/>
        <v>178828463</v>
      </c>
      <c r="G48" s="73">
        <f t="shared" si="9"/>
        <v>0</v>
      </c>
      <c r="H48" s="73">
        <f t="shared" si="9"/>
        <v>0</v>
      </c>
      <c r="I48" s="73">
        <f t="shared" si="9"/>
        <v>10445647</v>
      </c>
      <c r="J48" s="73">
        <f t="shared" si="9"/>
        <v>10445647</v>
      </c>
      <c r="K48" s="73">
        <f t="shared" si="9"/>
        <v>14337827</v>
      </c>
      <c r="L48" s="73">
        <f t="shared" si="9"/>
        <v>7265684</v>
      </c>
      <c r="M48" s="73">
        <f t="shared" si="9"/>
        <v>14929103</v>
      </c>
      <c r="N48" s="73">
        <f t="shared" si="9"/>
        <v>36532614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46978261</v>
      </c>
      <c r="X48" s="73">
        <f t="shared" si="9"/>
        <v>89414235</v>
      </c>
      <c r="Y48" s="73">
        <f t="shared" si="9"/>
        <v>-42435974</v>
      </c>
      <c r="Z48" s="170">
        <f>+IF(X48&lt;&gt;0,+(Y48/X48)*100,0)</f>
        <v>-47.45997547258555</v>
      </c>
      <c r="AA48" s="168">
        <f>+AA28+AA32+AA38+AA42+AA47</f>
        <v>178828463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-97869881</v>
      </c>
      <c r="F49" s="173">
        <f t="shared" si="10"/>
        <v>-97869881</v>
      </c>
      <c r="G49" s="173">
        <f t="shared" si="10"/>
        <v>0</v>
      </c>
      <c r="H49" s="173">
        <f t="shared" si="10"/>
        <v>0</v>
      </c>
      <c r="I49" s="173">
        <f t="shared" si="10"/>
        <v>-6310783</v>
      </c>
      <c r="J49" s="173">
        <f t="shared" si="10"/>
        <v>-6310783</v>
      </c>
      <c r="K49" s="173">
        <f t="shared" si="10"/>
        <v>-9387720</v>
      </c>
      <c r="L49" s="173">
        <f t="shared" si="10"/>
        <v>-3492185</v>
      </c>
      <c r="M49" s="173">
        <f t="shared" si="10"/>
        <v>-14923268</v>
      </c>
      <c r="N49" s="173">
        <f t="shared" si="10"/>
        <v>-27803173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-34113956</v>
      </c>
      <c r="X49" s="173">
        <f>IF(F25=F48,0,X25-X48)</f>
        <v>-48934942</v>
      </c>
      <c r="Y49" s="173">
        <f t="shared" si="10"/>
        <v>14820986</v>
      </c>
      <c r="Z49" s="174">
        <f>+IF(X49&lt;&gt;0,+(Y49/X49)*100,0)</f>
        <v>-30.287122849762444</v>
      </c>
      <c r="AA49" s="171">
        <f>+AA25-AA48</f>
        <v>-97869881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-141113914</v>
      </c>
      <c r="F5" s="60">
        <v>-141113914</v>
      </c>
      <c r="G5" s="60">
        <v>0</v>
      </c>
      <c r="H5" s="60">
        <v>0</v>
      </c>
      <c r="I5" s="60">
        <v>443844</v>
      </c>
      <c r="J5" s="60">
        <v>443844</v>
      </c>
      <c r="K5" s="60">
        <v>427708</v>
      </c>
      <c r="L5" s="60">
        <v>427708</v>
      </c>
      <c r="M5" s="60">
        <v>0</v>
      </c>
      <c r="N5" s="60">
        <v>855416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1299260</v>
      </c>
      <c r="X5" s="60">
        <v>-70556957</v>
      </c>
      <c r="Y5" s="60">
        <v>71856217</v>
      </c>
      <c r="Z5" s="140">
        <v>-101.84</v>
      </c>
      <c r="AA5" s="155">
        <v>-141113914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482444</v>
      </c>
      <c r="F10" s="54">
        <v>482444</v>
      </c>
      <c r="G10" s="54">
        <v>0</v>
      </c>
      <c r="H10" s="54">
        <v>0</v>
      </c>
      <c r="I10" s="54">
        <v>70376</v>
      </c>
      <c r="J10" s="54">
        <v>70376</v>
      </c>
      <c r="K10" s="54">
        <v>70376</v>
      </c>
      <c r="L10" s="54">
        <v>70376</v>
      </c>
      <c r="M10" s="54">
        <v>0</v>
      </c>
      <c r="N10" s="54">
        <v>140752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211128</v>
      </c>
      <c r="X10" s="54">
        <v>241222</v>
      </c>
      <c r="Y10" s="54">
        <v>-30094</v>
      </c>
      <c r="Z10" s="184">
        <v>-12.48</v>
      </c>
      <c r="AA10" s="130">
        <v>482444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864532</v>
      </c>
      <c r="F12" s="60">
        <v>864532</v>
      </c>
      <c r="G12" s="60">
        <v>0</v>
      </c>
      <c r="H12" s="60">
        <v>0</v>
      </c>
      <c r="I12" s="60">
        <v>53094</v>
      </c>
      <c r="J12" s="60">
        <v>53094</v>
      </c>
      <c r="K12" s="60">
        <v>110615</v>
      </c>
      <c r="L12" s="60">
        <v>56240</v>
      </c>
      <c r="M12" s="60">
        <v>5835</v>
      </c>
      <c r="N12" s="60">
        <v>172690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225784</v>
      </c>
      <c r="X12" s="60">
        <v>432266</v>
      </c>
      <c r="Y12" s="60">
        <v>-206482</v>
      </c>
      <c r="Z12" s="140">
        <v>-47.77</v>
      </c>
      <c r="AA12" s="155">
        <v>864532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1700000</v>
      </c>
      <c r="F13" s="60">
        <v>1700000</v>
      </c>
      <c r="G13" s="60">
        <v>0</v>
      </c>
      <c r="H13" s="60">
        <v>0</v>
      </c>
      <c r="I13" s="60">
        <v>121697</v>
      </c>
      <c r="J13" s="60">
        <v>121697</v>
      </c>
      <c r="K13" s="60">
        <v>-1029</v>
      </c>
      <c r="L13" s="60">
        <v>15569</v>
      </c>
      <c r="M13" s="60">
        <v>0</v>
      </c>
      <c r="N13" s="60">
        <v>14540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136237</v>
      </c>
      <c r="X13" s="60">
        <v>850000</v>
      </c>
      <c r="Y13" s="60">
        <v>-713763</v>
      </c>
      <c r="Z13" s="140">
        <v>-83.97</v>
      </c>
      <c r="AA13" s="155">
        <v>1700000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635664</v>
      </c>
      <c r="F16" s="60">
        <v>635664</v>
      </c>
      <c r="G16" s="60">
        <v>0</v>
      </c>
      <c r="H16" s="60">
        <v>0</v>
      </c>
      <c r="I16" s="60">
        <v>0</v>
      </c>
      <c r="J16" s="60">
        <v>0</v>
      </c>
      <c r="K16" s="60">
        <v>145978</v>
      </c>
      <c r="L16" s="60">
        <v>1500</v>
      </c>
      <c r="M16" s="60">
        <v>0</v>
      </c>
      <c r="N16" s="60">
        <v>147478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147478</v>
      </c>
      <c r="X16" s="60">
        <v>317832</v>
      </c>
      <c r="Y16" s="60">
        <v>-170354</v>
      </c>
      <c r="Z16" s="140">
        <v>-53.6</v>
      </c>
      <c r="AA16" s="155">
        <v>635664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1584000</v>
      </c>
      <c r="F17" s="60">
        <v>1584000</v>
      </c>
      <c r="G17" s="60">
        <v>0</v>
      </c>
      <c r="H17" s="60">
        <v>0</v>
      </c>
      <c r="I17" s="60">
        <v>0</v>
      </c>
      <c r="J17" s="60">
        <v>0</v>
      </c>
      <c r="K17" s="60">
        <v>148519</v>
      </c>
      <c r="L17" s="60">
        <v>0</v>
      </c>
      <c r="M17" s="60">
        <v>0</v>
      </c>
      <c r="N17" s="60">
        <v>148519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148519</v>
      </c>
      <c r="X17" s="60">
        <v>792000</v>
      </c>
      <c r="Y17" s="60">
        <v>-643481</v>
      </c>
      <c r="Z17" s="140">
        <v>-81.25</v>
      </c>
      <c r="AA17" s="155">
        <v>1584000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134105700</v>
      </c>
      <c r="F19" s="60">
        <v>134105700</v>
      </c>
      <c r="G19" s="60">
        <v>0</v>
      </c>
      <c r="H19" s="60">
        <v>0</v>
      </c>
      <c r="I19" s="60">
        <v>530506</v>
      </c>
      <c r="J19" s="60">
        <v>530506</v>
      </c>
      <c r="K19" s="60">
        <v>1000000</v>
      </c>
      <c r="L19" s="60">
        <v>0</v>
      </c>
      <c r="M19" s="60">
        <v>0</v>
      </c>
      <c r="N19" s="60">
        <v>1000000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1530506</v>
      </c>
      <c r="X19" s="60">
        <v>67052850</v>
      </c>
      <c r="Y19" s="60">
        <v>-65522344</v>
      </c>
      <c r="Z19" s="140">
        <v>-97.72</v>
      </c>
      <c r="AA19" s="155">
        <v>134105700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19486856</v>
      </c>
      <c r="F20" s="54">
        <v>19486856</v>
      </c>
      <c r="G20" s="54">
        <v>0</v>
      </c>
      <c r="H20" s="54">
        <v>0</v>
      </c>
      <c r="I20" s="54">
        <v>-84653</v>
      </c>
      <c r="J20" s="54">
        <v>-84653</v>
      </c>
      <c r="K20" s="54">
        <v>47940</v>
      </c>
      <c r="L20" s="54">
        <v>202106</v>
      </c>
      <c r="M20" s="54">
        <v>0</v>
      </c>
      <c r="N20" s="54">
        <v>250046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165393</v>
      </c>
      <c r="X20" s="54">
        <v>9743428</v>
      </c>
      <c r="Y20" s="54">
        <v>-9578035</v>
      </c>
      <c r="Z20" s="184">
        <v>-98.3</v>
      </c>
      <c r="AA20" s="130">
        <v>19486856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360000</v>
      </c>
      <c r="F21" s="60">
        <v>360000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180000</v>
      </c>
      <c r="Y21" s="60">
        <v>-180000</v>
      </c>
      <c r="Z21" s="140">
        <v>-100</v>
      </c>
      <c r="AA21" s="155">
        <v>360000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18105282</v>
      </c>
      <c r="F22" s="190">
        <f t="shared" si="0"/>
        <v>18105282</v>
      </c>
      <c r="G22" s="190">
        <f t="shared" si="0"/>
        <v>0</v>
      </c>
      <c r="H22" s="190">
        <f t="shared" si="0"/>
        <v>0</v>
      </c>
      <c r="I22" s="190">
        <f t="shared" si="0"/>
        <v>1134864</v>
      </c>
      <c r="J22" s="190">
        <f t="shared" si="0"/>
        <v>1134864</v>
      </c>
      <c r="K22" s="190">
        <f t="shared" si="0"/>
        <v>1950107</v>
      </c>
      <c r="L22" s="190">
        <f t="shared" si="0"/>
        <v>773499</v>
      </c>
      <c r="M22" s="190">
        <f t="shared" si="0"/>
        <v>5835</v>
      </c>
      <c r="N22" s="190">
        <f t="shared" si="0"/>
        <v>2729441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3864305</v>
      </c>
      <c r="X22" s="190">
        <f t="shared" si="0"/>
        <v>9052641</v>
      </c>
      <c r="Y22" s="190">
        <f t="shared" si="0"/>
        <v>-5188336</v>
      </c>
      <c r="Z22" s="191">
        <f>+IF(X22&lt;&gt;0,+(Y22/X22)*100,0)</f>
        <v>-57.31295430803011</v>
      </c>
      <c r="AA22" s="188">
        <f>SUM(AA5:AA21)</f>
        <v>18105282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59384767</v>
      </c>
      <c r="F25" s="60">
        <v>59384767</v>
      </c>
      <c r="G25" s="60">
        <v>0</v>
      </c>
      <c r="H25" s="60">
        <v>0</v>
      </c>
      <c r="I25" s="60">
        <v>2980848</v>
      </c>
      <c r="J25" s="60">
        <v>2980848</v>
      </c>
      <c r="K25" s="60">
        <v>2703608</v>
      </c>
      <c r="L25" s="60">
        <v>3221437</v>
      </c>
      <c r="M25" s="60">
        <v>3495679</v>
      </c>
      <c r="N25" s="60">
        <v>9420724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12401572</v>
      </c>
      <c r="X25" s="60">
        <v>29692384</v>
      </c>
      <c r="Y25" s="60">
        <v>-17290812</v>
      </c>
      <c r="Z25" s="140">
        <v>-58.23</v>
      </c>
      <c r="AA25" s="155">
        <v>59384767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18850898</v>
      </c>
      <c r="F26" s="60">
        <v>18850898</v>
      </c>
      <c r="G26" s="60">
        <v>0</v>
      </c>
      <c r="H26" s="60">
        <v>0</v>
      </c>
      <c r="I26" s="60">
        <v>1357251</v>
      </c>
      <c r="J26" s="60">
        <v>1357251</v>
      </c>
      <c r="K26" s="60">
        <v>1412560</v>
      </c>
      <c r="L26" s="60">
        <v>1284103</v>
      </c>
      <c r="M26" s="60">
        <v>1301186</v>
      </c>
      <c r="N26" s="60">
        <v>3997849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5355100</v>
      </c>
      <c r="X26" s="60">
        <v>9425449</v>
      </c>
      <c r="Y26" s="60">
        <v>-4070349</v>
      </c>
      <c r="Z26" s="140">
        <v>-43.18</v>
      </c>
      <c r="AA26" s="155">
        <v>18850898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2815277</v>
      </c>
      <c r="F27" s="60">
        <v>2815277</v>
      </c>
      <c r="G27" s="60">
        <v>0</v>
      </c>
      <c r="H27" s="60">
        <v>0</v>
      </c>
      <c r="I27" s="60">
        <v>0</v>
      </c>
      <c r="J27" s="60">
        <v>0</v>
      </c>
      <c r="K27" s="60">
        <v>4991737</v>
      </c>
      <c r="L27" s="60">
        <v>0</v>
      </c>
      <c r="M27" s="60">
        <v>0</v>
      </c>
      <c r="N27" s="60">
        <v>4991737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4991737</v>
      </c>
      <c r="X27" s="60">
        <v>1407639</v>
      </c>
      <c r="Y27" s="60">
        <v>3584098</v>
      </c>
      <c r="Z27" s="140">
        <v>254.62</v>
      </c>
      <c r="AA27" s="155">
        <v>2815277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24692249</v>
      </c>
      <c r="F28" s="60">
        <v>24692249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12346125</v>
      </c>
      <c r="Y28" s="60">
        <v>-12346125</v>
      </c>
      <c r="Z28" s="140">
        <v>-100</v>
      </c>
      <c r="AA28" s="155">
        <v>24692249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10339496</v>
      </c>
      <c r="F31" s="60">
        <v>10339496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5169748</v>
      </c>
      <c r="Y31" s="60">
        <v>-5169748</v>
      </c>
      <c r="Z31" s="140">
        <v>-100</v>
      </c>
      <c r="AA31" s="155">
        <v>10339496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62745776</v>
      </c>
      <c r="F34" s="60">
        <v>62745776</v>
      </c>
      <c r="G34" s="60">
        <v>0</v>
      </c>
      <c r="H34" s="60">
        <v>0</v>
      </c>
      <c r="I34" s="60">
        <v>6107548</v>
      </c>
      <c r="J34" s="60">
        <v>6107548</v>
      </c>
      <c r="K34" s="60">
        <v>5229922</v>
      </c>
      <c r="L34" s="60">
        <v>2760144</v>
      </c>
      <c r="M34" s="60">
        <v>10132238</v>
      </c>
      <c r="N34" s="60">
        <v>18122304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24229852</v>
      </c>
      <c r="X34" s="60">
        <v>31372888</v>
      </c>
      <c r="Y34" s="60">
        <v>-7143036</v>
      </c>
      <c r="Z34" s="140">
        <v>-22.77</v>
      </c>
      <c r="AA34" s="155">
        <v>62745776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178828463</v>
      </c>
      <c r="F36" s="190">
        <f t="shared" si="1"/>
        <v>178828463</v>
      </c>
      <c r="G36" s="190">
        <f t="shared" si="1"/>
        <v>0</v>
      </c>
      <c r="H36" s="190">
        <f t="shared" si="1"/>
        <v>0</v>
      </c>
      <c r="I36" s="190">
        <f t="shared" si="1"/>
        <v>10445647</v>
      </c>
      <c r="J36" s="190">
        <f t="shared" si="1"/>
        <v>10445647</v>
      </c>
      <c r="K36" s="190">
        <f t="shared" si="1"/>
        <v>14337827</v>
      </c>
      <c r="L36" s="190">
        <f t="shared" si="1"/>
        <v>7265684</v>
      </c>
      <c r="M36" s="190">
        <f t="shared" si="1"/>
        <v>14929103</v>
      </c>
      <c r="N36" s="190">
        <f t="shared" si="1"/>
        <v>36532614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46978261</v>
      </c>
      <c r="X36" s="190">
        <f t="shared" si="1"/>
        <v>89414233</v>
      </c>
      <c r="Y36" s="190">
        <f t="shared" si="1"/>
        <v>-42435972</v>
      </c>
      <c r="Z36" s="191">
        <f>+IF(X36&lt;&gt;0,+(Y36/X36)*100,0)</f>
        <v>-47.4599742973806</v>
      </c>
      <c r="AA36" s="188">
        <f>SUM(AA25:AA35)</f>
        <v>178828463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-160723181</v>
      </c>
      <c r="F38" s="106">
        <f t="shared" si="2"/>
        <v>-160723181</v>
      </c>
      <c r="G38" s="106">
        <f t="shared" si="2"/>
        <v>0</v>
      </c>
      <c r="H38" s="106">
        <f t="shared" si="2"/>
        <v>0</v>
      </c>
      <c r="I38" s="106">
        <f t="shared" si="2"/>
        <v>-9310783</v>
      </c>
      <c r="J38" s="106">
        <f t="shared" si="2"/>
        <v>-9310783</v>
      </c>
      <c r="K38" s="106">
        <f t="shared" si="2"/>
        <v>-12387720</v>
      </c>
      <c r="L38" s="106">
        <f t="shared" si="2"/>
        <v>-6492185</v>
      </c>
      <c r="M38" s="106">
        <f t="shared" si="2"/>
        <v>-14923268</v>
      </c>
      <c r="N38" s="106">
        <f t="shared" si="2"/>
        <v>-33803173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-43113956</v>
      </c>
      <c r="X38" s="106">
        <f>IF(F22=F36,0,X22-X36)</f>
        <v>-80361592</v>
      </c>
      <c r="Y38" s="106">
        <f t="shared" si="2"/>
        <v>37247636</v>
      </c>
      <c r="Z38" s="201">
        <f>+IF(X38&lt;&gt;0,+(Y38/X38)*100,0)</f>
        <v>-46.350047420663344</v>
      </c>
      <c r="AA38" s="199">
        <f>+AA22-AA36</f>
        <v>-160723181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62853300</v>
      </c>
      <c r="F39" s="60">
        <v>62853300</v>
      </c>
      <c r="G39" s="60">
        <v>0</v>
      </c>
      <c r="H39" s="60">
        <v>0</v>
      </c>
      <c r="I39" s="60">
        <v>3000000</v>
      </c>
      <c r="J39" s="60">
        <v>3000000</v>
      </c>
      <c r="K39" s="60">
        <v>3000000</v>
      </c>
      <c r="L39" s="60">
        <v>3000000</v>
      </c>
      <c r="M39" s="60">
        <v>0</v>
      </c>
      <c r="N39" s="60">
        <v>6000000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9000000</v>
      </c>
      <c r="X39" s="60">
        <v>31426650</v>
      </c>
      <c r="Y39" s="60">
        <v>-22426650</v>
      </c>
      <c r="Z39" s="140">
        <v>-71.36</v>
      </c>
      <c r="AA39" s="155">
        <v>62853300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-97869881</v>
      </c>
      <c r="F42" s="88">
        <f t="shared" si="3"/>
        <v>-97869881</v>
      </c>
      <c r="G42" s="88">
        <f t="shared" si="3"/>
        <v>0</v>
      </c>
      <c r="H42" s="88">
        <f t="shared" si="3"/>
        <v>0</v>
      </c>
      <c r="I42" s="88">
        <f t="shared" si="3"/>
        <v>-6310783</v>
      </c>
      <c r="J42" s="88">
        <f t="shared" si="3"/>
        <v>-6310783</v>
      </c>
      <c r="K42" s="88">
        <f t="shared" si="3"/>
        <v>-9387720</v>
      </c>
      <c r="L42" s="88">
        <f t="shared" si="3"/>
        <v>-3492185</v>
      </c>
      <c r="M42" s="88">
        <f t="shared" si="3"/>
        <v>-14923268</v>
      </c>
      <c r="N42" s="88">
        <f t="shared" si="3"/>
        <v>-27803173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-34113956</v>
      </c>
      <c r="X42" s="88">
        <f t="shared" si="3"/>
        <v>-48934942</v>
      </c>
      <c r="Y42" s="88">
        <f t="shared" si="3"/>
        <v>14820986</v>
      </c>
      <c r="Z42" s="208">
        <f>+IF(X42&lt;&gt;0,+(Y42/X42)*100,0)</f>
        <v>-30.287122849762444</v>
      </c>
      <c r="AA42" s="206">
        <f>SUM(AA38:AA41)</f>
        <v>-97869881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-97869881</v>
      </c>
      <c r="F44" s="77">
        <f t="shared" si="4"/>
        <v>-97869881</v>
      </c>
      <c r="G44" s="77">
        <f t="shared" si="4"/>
        <v>0</v>
      </c>
      <c r="H44" s="77">
        <f t="shared" si="4"/>
        <v>0</v>
      </c>
      <c r="I44" s="77">
        <f t="shared" si="4"/>
        <v>-6310783</v>
      </c>
      <c r="J44" s="77">
        <f t="shared" si="4"/>
        <v>-6310783</v>
      </c>
      <c r="K44" s="77">
        <f t="shared" si="4"/>
        <v>-9387720</v>
      </c>
      <c r="L44" s="77">
        <f t="shared" si="4"/>
        <v>-3492185</v>
      </c>
      <c r="M44" s="77">
        <f t="shared" si="4"/>
        <v>-14923268</v>
      </c>
      <c r="N44" s="77">
        <f t="shared" si="4"/>
        <v>-27803173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-34113956</v>
      </c>
      <c r="X44" s="77">
        <f t="shared" si="4"/>
        <v>-48934942</v>
      </c>
      <c r="Y44" s="77">
        <f t="shared" si="4"/>
        <v>14820986</v>
      </c>
      <c r="Z44" s="212">
        <f>+IF(X44&lt;&gt;0,+(Y44/X44)*100,0)</f>
        <v>-30.287122849762444</v>
      </c>
      <c r="AA44" s="210">
        <f>+AA42-AA43</f>
        <v>-97869881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-97869881</v>
      </c>
      <c r="F46" s="88">
        <f t="shared" si="5"/>
        <v>-97869881</v>
      </c>
      <c r="G46" s="88">
        <f t="shared" si="5"/>
        <v>0</v>
      </c>
      <c r="H46" s="88">
        <f t="shared" si="5"/>
        <v>0</v>
      </c>
      <c r="I46" s="88">
        <f t="shared" si="5"/>
        <v>-6310783</v>
      </c>
      <c r="J46" s="88">
        <f t="shared" si="5"/>
        <v>-6310783</v>
      </c>
      <c r="K46" s="88">
        <f t="shared" si="5"/>
        <v>-9387720</v>
      </c>
      <c r="L46" s="88">
        <f t="shared" si="5"/>
        <v>-3492185</v>
      </c>
      <c r="M46" s="88">
        <f t="shared" si="5"/>
        <v>-14923268</v>
      </c>
      <c r="N46" s="88">
        <f t="shared" si="5"/>
        <v>-27803173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-34113956</v>
      </c>
      <c r="X46" s="88">
        <f t="shared" si="5"/>
        <v>-48934942</v>
      </c>
      <c r="Y46" s="88">
        <f t="shared" si="5"/>
        <v>14820986</v>
      </c>
      <c r="Z46" s="208">
        <f>+IF(X46&lt;&gt;0,+(Y46/X46)*100,0)</f>
        <v>-30.287122849762444</v>
      </c>
      <c r="AA46" s="206">
        <f>SUM(AA44:AA45)</f>
        <v>-97869881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-97869881</v>
      </c>
      <c r="F48" s="219">
        <f t="shared" si="6"/>
        <v>-97869881</v>
      </c>
      <c r="G48" s="219">
        <f t="shared" si="6"/>
        <v>0</v>
      </c>
      <c r="H48" s="220">
        <f t="shared" si="6"/>
        <v>0</v>
      </c>
      <c r="I48" s="220">
        <f t="shared" si="6"/>
        <v>-6310783</v>
      </c>
      <c r="J48" s="220">
        <f t="shared" si="6"/>
        <v>-6310783</v>
      </c>
      <c r="K48" s="220">
        <f t="shared" si="6"/>
        <v>-9387720</v>
      </c>
      <c r="L48" s="220">
        <f t="shared" si="6"/>
        <v>-3492185</v>
      </c>
      <c r="M48" s="219">
        <f t="shared" si="6"/>
        <v>-14923268</v>
      </c>
      <c r="N48" s="219">
        <f t="shared" si="6"/>
        <v>-27803173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-34113956</v>
      </c>
      <c r="X48" s="220">
        <f t="shared" si="6"/>
        <v>-48934942</v>
      </c>
      <c r="Y48" s="220">
        <f t="shared" si="6"/>
        <v>14820986</v>
      </c>
      <c r="Z48" s="221">
        <f>+IF(X48&lt;&gt;0,+(Y48/X48)*100,0)</f>
        <v>-30.287122849762444</v>
      </c>
      <c r="AA48" s="222">
        <f>SUM(AA46:AA47)</f>
        <v>-97869881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3971130</v>
      </c>
      <c r="F5" s="100">
        <f t="shared" si="0"/>
        <v>3971130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28700</v>
      </c>
      <c r="L5" s="100">
        <f t="shared" si="0"/>
        <v>0</v>
      </c>
      <c r="M5" s="100">
        <f t="shared" si="0"/>
        <v>0</v>
      </c>
      <c r="N5" s="100">
        <f t="shared" si="0"/>
        <v>28700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28700</v>
      </c>
      <c r="X5" s="100">
        <f t="shared" si="0"/>
        <v>1985565</v>
      </c>
      <c r="Y5" s="100">
        <f t="shared" si="0"/>
        <v>-1956865</v>
      </c>
      <c r="Z5" s="137">
        <f>+IF(X5&lt;&gt;0,+(Y5/X5)*100,0)</f>
        <v>-98.55456759159232</v>
      </c>
      <c r="AA5" s="153">
        <f>SUM(AA6:AA8)</f>
        <v>3971130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250000</v>
      </c>
      <c r="Y6" s="60">
        <v>-250000</v>
      </c>
      <c r="Z6" s="140">
        <v>-100</v>
      </c>
      <c r="AA6" s="62">
        <v>500000</v>
      </c>
    </row>
    <row r="7" spans="1:27" ht="13.5">
      <c r="A7" s="138" t="s">
        <v>76</v>
      </c>
      <c r="B7" s="136"/>
      <c r="C7" s="157"/>
      <c r="D7" s="157"/>
      <c r="E7" s="158">
        <v>1021130</v>
      </c>
      <c r="F7" s="159">
        <v>1021130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510565</v>
      </c>
      <c r="Y7" s="159">
        <v>-510565</v>
      </c>
      <c r="Z7" s="141">
        <v>-100</v>
      </c>
      <c r="AA7" s="225">
        <v>1021130</v>
      </c>
    </row>
    <row r="8" spans="1:27" ht="13.5">
      <c r="A8" s="138" t="s">
        <v>77</v>
      </c>
      <c r="B8" s="136"/>
      <c r="C8" s="155"/>
      <c r="D8" s="155"/>
      <c r="E8" s="156">
        <v>2450000</v>
      </c>
      <c r="F8" s="60">
        <v>2450000</v>
      </c>
      <c r="G8" s="60"/>
      <c r="H8" s="60"/>
      <c r="I8" s="60"/>
      <c r="J8" s="60"/>
      <c r="K8" s="60">
        <v>28700</v>
      </c>
      <c r="L8" s="60"/>
      <c r="M8" s="60"/>
      <c r="N8" s="60">
        <v>28700</v>
      </c>
      <c r="O8" s="60"/>
      <c r="P8" s="60"/>
      <c r="Q8" s="60"/>
      <c r="R8" s="60"/>
      <c r="S8" s="60"/>
      <c r="T8" s="60"/>
      <c r="U8" s="60"/>
      <c r="V8" s="60"/>
      <c r="W8" s="60">
        <v>28700</v>
      </c>
      <c r="X8" s="60">
        <v>1225000</v>
      </c>
      <c r="Y8" s="60">
        <v>-1196300</v>
      </c>
      <c r="Z8" s="140">
        <v>-97.66</v>
      </c>
      <c r="AA8" s="62">
        <v>2450000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2482435</v>
      </c>
      <c r="F9" s="100">
        <f t="shared" si="1"/>
        <v>2482435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764726</v>
      </c>
      <c r="M9" s="100">
        <f t="shared" si="1"/>
        <v>0</v>
      </c>
      <c r="N9" s="100">
        <f t="shared" si="1"/>
        <v>764726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764726</v>
      </c>
      <c r="X9" s="100">
        <f t="shared" si="1"/>
        <v>1241218</v>
      </c>
      <c r="Y9" s="100">
        <f t="shared" si="1"/>
        <v>-476492</v>
      </c>
      <c r="Z9" s="137">
        <f>+IF(X9&lt;&gt;0,+(Y9/X9)*100,0)</f>
        <v>-38.38906622366095</v>
      </c>
      <c r="AA9" s="102">
        <f>SUM(AA10:AA14)</f>
        <v>2482435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2482435</v>
      </c>
      <c r="F12" s="60">
        <v>2482435</v>
      </c>
      <c r="G12" s="60"/>
      <c r="H12" s="60"/>
      <c r="I12" s="60"/>
      <c r="J12" s="60"/>
      <c r="K12" s="60"/>
      <c r="L12" s="60">
        <v>764726</v>
      </c>
      <c r="M12" s="60"/>
      <c r="N12" s="60">
        <v>764726</v>
      </c>
      <c r="O12" s="60"/>
      <c r="P12" s="60"/>
      <c r="Q12" s="60"/>
      <c r="R12" s="60"/>
      <c r="S12" s="60"/>
      <c r="T12" s="60"/>
      <c r="U12" s="60"/>
      <c r="V12" s="60"/>
      <c r="W12" s="60">
        <v>764726</v>
      </c>
      <c r="X12" s="60">
        <v>1241218</v>
      </c>
      <c r="Y12" s="60">
        <v>-476492</v>
      </c>
      <c r="Z12" s="140">
        <v>-38.39</v>
      </c>
      <c r="AA12" s="62">
        <v>2482435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66026370</v>
      </c>
      <c r="F15" s="100">
        <f t="shared" si="2"/>
        <v>66026370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4498417</v>
      </c>
      <c r="L15" s="100">
        <f t="shared" si="2"/>
        <v>5087719</v>
      </c>
      <c r="M15" s="100">
        <f t="shared" si="2"/>
        <v>713061</v>
      </c>
      <c r="N15" s="100">
        <f t="shared" si="2"/>
        <v>10299197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10299197</v>
      </c>
      <c r="X15" s="100">
        <f t="shared" si="2"/>
        <v>33013185</v>
      </c>
      <c r="Y15" s="100">
        <f t="shared" si="2"/>
        <v>-22713988</v>
      </c>
      <c r="Z15" s="137">
        <f>+IF(X15&lt;&gt;0,+(Y15/X15)*100,0)</f>
        <v>-68.80277682992416</v>
      </c>
      <c r="AA15" s="102">
        <f>SUM(AA16:AA18)</f>
        <v>66026370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66026370</v>
      </c>
      <c r="F17" s="60">
        <v>66026370</v>
      </c>
      <c r="G17" s="60"/>
      <c r="H17" s="60"/>
      <c r="I17" s="60"/>
      <c r="J17" s="60"/>
      <c r="K17" s="60">
        <v>4498417</v>
      </c>
      <c r="L17" s="60">
        <v>5087719</v>
      </c>
      <c r="M17" s="60">
        <v>713061</v>
      </c>
      <c r="N17" s="60">
        <v>10299197</v>
      </c>
      <c r="O17" s="60"/>
      <c r="P17" s="60"/>
      <c r="Q17" s="60"/>
      <c r="R17" s="60"/>
      <c r="S17" s="60"/>
      <c r="T17" s="60"/>
      <c r="U17" s="60"/>
      <c r="V17" s="60"/>
      <c r="W17" s="60">
        <v>10299197</v>
      </c>
      <c r="X17" s="60">
        <v>33013185</v>
      </c>
      <c r="Y17" s="60">
        <v>-22713988</v>
      </c>
      <c r="Z17" s="140">
        <v>-68.8</v>
      </c>
      <c r="AA17" s="62">
        <v>66026370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2562435</v>
      </c>
      <c r="F19" s="100">
        <f t="shared" si="3"/>
        <v>2562435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1281218</v>
      </c>
      <c r="Y19" s="100">
        <f t="shared" si="3"/>
        <v>-1281218</v>
      </c>
      <c r="Z19" s="137">
        <f>+IF(X19&lt;&gt;0,+(Y19/X19)*100,0)</f>
        <v>-100</v>
      </c>
      <c r="AA19" s="102">
        <f>SUM(AA20:AA23)</f>
        <v>2562435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2562435</v>
      </c>
      <c r="F23" s="60">
        <v>2562435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1281218</v>
      </c>
      <c r="Y23" s="60">
        <v>-1281218</v>
      </c>
      <c r="Z23" s="140">
        <v>-100</v>
      </c>
      <c r="AA23" s="62">
        <v>2562435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75042370</v>
      </c>
      <c r="F25" s="219">
        <f t="shared" si="4"/>
        <v>75042370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4527117</v>
      </c>
      <c r="L25" s="219">
        <f t="shared" si="4"/>
        <v>5852445</v>
      </c>
      <c r="M25" s="219">
        <f t="shared" si="4"/>
        <v>713061</v>
      </c>
      <c r="N25" s="219">
        <f t="shared" si="4"/>
        <v>11092623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11092623</v>
      </c>
      <c r="X25" s="219">
        <f t="shared" si="4"/>
        <v>37521186</v>
      </c>
      <c r="Y25" s="219">
        <f t="shared" si="4"/>
        <v>-26428563</v>
      </c>
      <c r="Z25" s="231">
        <f>+IF(X25&lt;&gt;0,+(Y25/X25)*100,0)</f>
        <v>-70.43637426599469</v>
      </c>
      <c r="AA25" s="232">
        <f>+AA5+AA9+AA15+AA19+AA24</f>
        <v>75042370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75042370</v>
      </c>
      <c r="F28" s="60">
        <v>75042370</v>
      </c>
      <c r="G28" s="60"/>
      <c r="H28" s="60"/>
      <c r="I28" s="60"/>
      <c r="J28" s="60"/>
      <c r="K28" s="60">
        <v>4498417</v>
      </c>
      <c r="L28" s="60">
        <v>5827659</v>
      </c>
      <c r="M28" s="60">
        <v>655361</v>
      </c>
      <c r="N28" s="60">
        <v>10981437</v>
      </c>
      <c r="O28" s="60"/>
      <c r="P28" s="60"/>
      <c r="Q28" s="60"/>
      <c r="R28" s="60"/>
      <c r="S28" s="60"/>
      <c r="T28" s="60"/>
      <c r="U28" s="60"/>
      <c r="V28" s="60"/>
      <c r="W28" s="60">
        <v>10981437</v>
      </c>
      <c r="X28" s="60">
        <v>37521185</v>
      </c>
      <c r="Y28" s="60">
        <v>-26539748</v>
      </c>
      <c r="Z28" s="140">
        <v>-70.73</v>
      </c>
      <c r="AA28" s="155">
        <v>75042370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75042370</v>
      </c>
      <c r="F32" s="77">
        <f t="shared" si="5"/>
        <v>75042370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4498417</v>
      </c>
      <c r="L32" s="77">
        <f t="shared" si="5"/>
        <v>5827659</v>
      </c>
      <c r="M32" s="77">
        <f t="shared" si="5"/>
        <v>655361</v>
      </c>
      <c r="N32" s="77">
        <f t="shared" si="5"/>
        <v>10981437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10981437</v>
      </c>
      <c r="X32" s="77">
        <f t="shared" si="5"/>
        <v>37521185</v>
      </c>
      <c r="Y32" s="77">
        <f t="shared" si="5"/>
        <v>-26539748</v>
      </c>
      <c r="Z32" s="212">
        <f>+IF(X32&lt;&gt;0,+(Y32/X32)*100,0)</f>
        <v>-70.73270207217602</v>
      </c>
      <c r="AA32" s="79">
        <f>SUM(AA28:AA31)</f>
        <v>75042370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28700</v>
      </c>
      <c r="L35" s="60">
        <v>24786</v>
      </c>
      <c r="M35" s="60">
        <v>57700</v>
      </c>
      <c r="N35" s="60">
        <v>111186</v>
      </c>
      <c r="O35" s="60"/>
      <c r="P35" s="60"/>
      <c r="Q35" s="60"/>
      <c r="R35" s="60"/>
      <c r="S35" s="60"/>
      <c r="T35" s="60"/>
      <c r="U35" s="60"/>
      <c r="V35" s="60"/>
      <c r="W35" s="60">
        <v>111186</v>
      </c>
      <c r="X35" s="60"/>
      <c r="Y35" s="60">
        <v>111186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75042370</v>
      </c>
      <c r="F36" s="220">
        <f t="shared" si="6"/>
        <v>75042370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4527117</v>
      </c>
      <c r="L36" s="220">
        <f t="shared" si="6"/>
        <v>5852445</v>
      </c>
      <c r="M36" s="220">
        <f t="shared" si="6"/>
        <v>713061</v>
      </c>
      <c r="N36" s="220">
        <f t="shared" si="6"/>
        <v>11092623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11092623</v>
      </c>
      <c r="X36" s="220">
        <f t="shared" si="6"/>
        <v>37521185</v>
      </c>
      <c r="Y36" s="220">
        <f t="shared" si="6"/>
        <v>-26428562</v>
      </c>
      <c r="Z36" s="221">
        <f>+IF(X36&lt;&gt;0,+(Y36/X36)*100,0)</f>
        <v>-70.43637347807645</v>
      </c>
      <c r="AA36" s="239">
        <f>SUM(AA32:AA35)</f>
        <v>75042370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>
        <v>59809511</v>
      </c>
      <c r="I6" s="60"/>
      <c r="J6" s="60"/>
      <c r="K6" s="60">
        <v>38142731</v>
      </c>
      <c r="L6" s="60">
        <v>27890279</v>
      </c>
      <c r="M6" s="60">
        <v>13161776</v>
      </c>
      <c r="N6" s="60">
        <v>13161776</v>
      </c>
      <c r="O6" s="60"/>
      <c r="P6" s="60"/>
      <c r="Q6" s="60"/>
      <c r="R6" s="60"/>
      <c r="S6" s="60"/>
      <c r="T6" s="60"/>
      <c r="U6" s="60"/>
      <c r="V6" s="60"/>
      <c r="W6" s="60">
        <v>13161776</v>
      </c>
      <c r="X6" s="60"/>
      <c r="Y6" s="60">
        <v>13161776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>
        <v>92917947</v>
      </c>
      <c r="L7" s="60">
        <v>92917947</v>
      </c>
      <c r="M7" s="60">
        <v>124151453</v>
      </c>
      <c r="N7" s="60">
        <v>124151453</v>
      </c>
      <c r="O7" s="60"/>
      <c r="P7" s="60"/>
      <c r="Q7" s="60"/>
      <c r="R7" s="60"/>
      <c r="S7" s="60"/>
      <c r="T7" s="60"/>
      <c r="U7" s="60"/>
      <c r="V7" s="60"/>
      <c r="W7" s="60">
        <v>124151453</v>
      </c>
      <c r="X7" s="60"/>
      <c r="Y7" s="60">
        <v>124151453</v>
      </c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-104503</v>
      </c>
      <c r="H8" s="60">
        <v>-218260</v>
      </c>
      <c r="I8" s="60"/>
      <c r="J8" s="60"/>
      <c r="K8" s="60">
        <v>4616417</v>
      </c>
      <c r="L8" s="60">
        <v>6781705</v>
      </c>
      <c r="M8" s="60">
        <v>6781705</v>
      </c>
      <c r="N8" s="60">
        <v>6781705</v>
      </c>
      <c r="O8" s="60"/>
      <c r="P8" s="60"/>
      <c r="Q8" s="60"/>
      <c r="R8" s="60"/>
      <c r="S8" s="60"/>
      <c r="T8" s="60"/>
      <c r="U8" s="60"/>
      <c r="V8" s="60"/>
      <c r="W8" s="60">
        <v>6781705</v>
      </c>
      <c r="X8" s="60"/>
      <c r="Y8" s="60">
        <v>6781705</v>
      </c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>
        <v>5962356</v>
      </c>
      <c r="L9" s="60">
        <v>5962356</v>
      </c>
      <c r="M9" s="60">
        <v>5962356</v>
      </c>
      <c r="N9" s="60">
        <v>5962356</v>
      </c>
      <c r="O9" s="60"/>
      <c r="P9" s="60"/>
      <c r="Q9" s="60"/>
      <c r="R9" s="60"/>
      <c r="S9" s="60"/>
      <c r="T9" s="60"/>
      <c r="U9" s="60"/>
      <c r="V9" s="60"/>
      <c r="W9" s="60">
        <v>5962356</v>
      </c>
      <c r="X9" s="60"/>
      <c r="Y9" s="60">
        <v>5962356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-104503</v>
      </c>
      <c r="H12" s="73">
        <f t="shared" si="0"/>
        <v>59591251</v>
      </c>
      <c r="I12" s="73">
        <f t="shared" si="0"/>
        <v>0</v>
      </c>
      <c r="J12" s="73">
        <f t="shared" si="0"/>
        <v>0</v>
      </c>
      <c r="K12" s="73">
        <f t="shared" si="0"/>
        <v>141639451</v>
      </c>
      <c r="L12" s="73">
        <f t="shared" si="0"/>
        <v>133552287</v>
      </c>
      <c r="M12" s="73">
        <f t="shared" si="0"/>
        <v>150057290</v>
      </c>
      <c r="N12" s="73">
        <f t="shared" si="0"/>
        <v>150057290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150057290</v>
      </c>
      <c r="X12" s="73">
        <f t="shared" si="0"/>
        <v>0</v>
      </c>
      <c r="Y12" s="73">
        <f t="shared" si="0"/>
        <v>150057290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>
        <v>46455816</v>
      </c>
      <c r="L17" s="60">
        <v>46455816</v>
      </c>
      <c r="M17" s="60">
        <v>46455816</v>
      </c>
      <c r="N17" s="60">
        <v>46455816</v>
      </c>
      <c r="O17" s="60"/>
      <c r="P17" s="60"/>
      <c r="Q17" s="60"/>
      <c r="R17" s="60"/>
      <c r="S17" s="60"/>
      <c r="T17" s="60"/>
      <c r="U17" s="60"/>
      <c r="V17" s="60"/>
      <c r="W17" s="60">
        <v>46455816</v>
      </c>
      <c r="X17" s="60"/>
      <c r="Y17" s="60">
        <v>46455816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>
        <v>7378793</v>
      </c>
      <c r="H19" s="60">
        <v>8375399</v>
      </c>
      <c r="I19" s="60"/>
      <c r="J19" s="60"/>
      <c r="K19" s="60">
        <v>221298315</v>
      </c>
      <c r="L19" s="60">
        <v>227150760</v>
      </c>
      <c r="M19" s="60">
        <v>227863821</v>
      </c>
      <c r="N19" s="60">
        <v>227863821</v>
      </c>
      <c r="O19" s="60"/>
      <c r="P19" s="60"/>
      <c r="Q19" s="60"/>
      <c r="R19" s="60"/>
      <c r="S19" s="60"/>
      <c r="T19" s="60"/>
      <c r="U19" s="60"/>
      <c r="V19" s="60"/>
      <c r="W19" s="60">
        <v>227863821</v>
      </c>
      <c r="X19" s="60"/>
      <c r="Y19" s="60">
        <v>227863821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7378793</v>
      </c>
      <c r="H24" s="77">
        <f t="shared" si="1"/>
        <v>8375399</v>
      </c>
      <c r="I24" s="77">
        <f t="shared" si="1"/>
        <v>0</v>
      </c>
      <c r="J24" s="77">
        <f t="shared" si="1"/>
        <v>0</v>
      </c>
      <c r="K24" s="77">
        <f t="shared" si="1"/>
        <v>267754131</v>
      </c>
      <c r="L24" s="77">
        <f t="shared" si="1"/>
        <v>273606576</v>
      </c>
      <c r="M24" s="77">
        <f t="shared" si="1"/>
        <v>274319637</v>
      </c>
      <c r="N24" s="77">
        <f t="shared" si="1"/>
        <v>274319637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274319637</v>
      </c>
      <c r="X24" s="77">
        <f t="shared" si="1"/>
        <v>0</v>
      </c>
      <c r="Y24" s="77">
        <f t="shared" si="1"/>
        <v>274319637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7274290</v>
      </c>
      <c r="H25" s="73">
        <f t="shared" si="2"/>
        <v>67966650</v>
      </c>
      <c r="I25" s="73">
        <f t="shared" si="2"/>
        <v>0</v>
      </c>
      <c r="J25" s="73">
        <f t="shared" si="2"/>
        <v>0</v>
      </c>
      <c r="K25" s="73">
        <f t="shared" si="2"/>
        <v>409393582</v>
      </c>
      <c r="L25" s="73">
        <f t="shared" si="2"/>
        <v>407158863</v>
      </c>
      <c r="M25" s="73">
        <f t="shared" si="2"/>
        <v>424376927</v>
      </c>
      <c r="N25" s="73">
        <f t="shared" si="2"/>
        <v>424376927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424376927</v>
      </c>
      <c r="X25" s="73">
        <f t="shared" si="2"/>
        <v>0</v>
      </c>
      <c r="Y25" s="73">
        <f t="shared" si="2"/>
        <v>424376927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7282858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68226274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-8568</v>
      </c>
      <c r="H32" s="60">
        <v>-259624</v>
      </c>
      <c r="I32" s="60"/>
      <c r="J32" s="60"/>
      <c r="K32" s="60">
        <v>3145392</v>
      </c>
      <c r="L32" s="60">
        <v>4402858</v>
      </c>
      <c r="M32" s="60">
        <v>6697658</v>
      </c>
      <c r="N32" s="60">
        <v>6697658</v>
      </c>
      <c r="O32" s="60"/>
      <c r="P32" s="60"/>
      <c r="Q32" s="60"/>
      <c r="R32" s="60"/>
      <c r="S32" s="60"/>
      <c r="T32" s="60"/>
      <c r="U32" s="60"/>
      <c r="V32" s="60"/>
      <c r="W32" s="60">
        <v>6697658</v>
      </c>
      <c r="X32" s="60"/>
      <c r="Y32" s="60">
        <v>6697658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7274290</v>
      </c>
      <c r="H34" s="73">
        <f t="shared" si="3"/>
        <v>67966650</v>
      </c>
      <c r="I34" s="73">
        <f t="shared" si="3"/>
        <v>0</v>
      </c>
      <c r="J34" s="73">
        <f t="shared" si="3"/>
        <v>0</v>
      </c>
      <c r="K34" s="73">
        <f t="shared" si="3"/>
        <v>3145392</v>
      </c>
      <c r="L34" s="73">
        <f t="shared" si="3"/>
        <v>4402858</v>
      </c>
      <c r="M34" s="73">
        <f t="shared" si="3"/>
        <v>6697658</v>
      </c>
      <c r="N34" s="73">
        <f t="shared" si="3"/>
        <v>6697658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6697658</v>
      </c>
      <c r="X34" s="73">
        <f t="shared" si="3"/>
        <v>0</v>
      </c>
      <c r="Y34" s="73">
        <f t="shared" si="3"/>
        <v>6697658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7274290</v>
      </c>
      <c r="H40" s="73">
        <f t="shared" si="5"/>
        <v>67966650</v>
      </c>
      <c r="I40" s="73">
        <f t="shared" si="5"/>
        <v>0</v>
      </c>
      <c r="J40" s="73">
        <f t="shared" si="5"/>
        <v>0</v>
      </c>
      <c r="K40" s="73">
        <f t="shared" si="5"/>
        <v>3145392</v>
      </c>
      <c r="L40" s="73">
        <f t="shared" si="5"/>
        <v>4402858</v>
      </c>
      <c r="M40" s="73">
        <f t="shared" si="5"/>
        <v>6697658</v>
      </c>
      <c r="N40" s="73">
        <f t="shared" si="5"/>
        <v>6697658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6697658</v>
      </c>
      <c r="X40" s="73">
        <f t="shared" si="5"/>
        <v>0</v>
      </c>
      <c r="Y40" s="73">
        <f t="shared" si="5"/>
        <v>6697658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406248190</v>
      </c>
      <c r="L42" s="259">
        <f t="shared" si="6"/>
        <v>402756005</v>
      </c>
      <c r="M42" s="259">
        <f t="shared" si="6"/>
        <v>417679269</v>
      </c>
      <c r="N42" s="259">
        <f t="shared" si="6"/>
        <v>417679269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417679269</v>
      </c>
      <c r="X42" s="259">
        <f t="shared" si="6"/>
        <v>0</v>
      </c>
      <c r="Y42" s="259">
        <f t="shared" si="6"/>
        <v>417679269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>
        <v>406248190</v>
      </c>
      <c r="L45" s="60">
        <v>402756005</v>
      </c>
      <c r="M45" s="60">
        <v>417679269</v>
      </c>
      <c r="N45" s="60">
        <v>417679269</v>
      </c>
      <c r="O45" s="60"/>
      <c r="P45" s="60"/>
      <c r="Q45" s="60"/>
      <c r="R45" s="60"/>
      <c r="S45" s="60"/>
      <c r="T45" s="60"/>
      <c r="U45" s="60"/>
      <c r="V45" s="60"/>
      <c r="W45" s="60">
        <v>417679269</v>
      </c>
      <c r="X45" s="60"/>
      <c r="Y45" s="60">
        <v>417679269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406248190</v>
      </c>
      <c r="L48" s="219">
        <f t="shared" si="7"/>
        <v>402756005</v>
      </c>
      <c r="M48" s="219">
        <f t="shared" si="7"/>
        <v>417679269</v>
      </c>
      <c r="N48" s="219">
        <f t="shared" si="7"/>
        <v>417679269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417679269</v>
      </c>
      <c r="X48" s="219">
        <f t="shared" si="7"/>
        <v>0</v>
      </c>
      <c r="Y48" s="219">
        <f t="shared" si="7"/>
        <v>417679269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17925445</v>
      </c>
      <c r="F6" s="60">
        <v>17925445</v>
      </c>
      <c r="G6" s="60">
        <v>4495</v>
      </c>
      <c r="H6" s="60">
        <v>5501236</v>
      </c>
      <c r="I6" s="60">
        <v>482661</v>
      </c>
      <c r="J6" s="60">
        <v>5988392</v>
      </c>
      <c r="K6" s="60">
        <v>951136</v>
      </c>
      <c r="L6" s="60">
        <v>757930</v>
      </c>
      <c r="M6" s="60">
        <v>5835</v>
      </c>
      <c r="N6" s="60">
        <v>1714901</v>
      </c>
      <c r="O6" s="60"/>
      <c r="P6" s="60"/>
      <c r="Q6" s="60"/>
      <c r="R6" s="60"/>
      <c r="S6" s="60"/>
      <c r="T6" s="60"/>
      <c r="U6" s="60"/>
      <c r="V6" s="60"/>
      <c r="W6" s="60">
        <v>7703293</v>
      </c>
      <c r="X6" s="60">
        <v>6999918</v>
      </c>
      <c r="Y6" s="60">
        <v>703375</v>
      </c>
      <c r="Z6" s="140">
        <v>10.05</v>
      </c>
      <c r="AA6" s="62">
        <v>17925445</v>
      </c>
    </row>
    <row r="7" spans="1:27" ht="13.5">
      <c r="A7" s="249" t="s">
        <v>178</v>
      </c>
      <c r="B7" s="182"/>
      <c r="C7" s="155"/>
      <c r="D7" s="155"/>
      <c r="E7" s="59">
        <v>130973630</v>
      </c>
      <c r="F7" s="60">
        <v>130973630</v>
      </c>
      <c r="G7" s="60"/>
      <c r="H7" s="60">
        <v>61898700</v>
      </c>
      <c r="I7" s="60">
        <v>530506</v>
      </c>
      <c r="J7" s="60">
        <v>62429206</v>
      </c>
      <c r="K7" s="60">
        <v>1000000</v>
      </c>
      <c r="L7" s="60"/>
      <c r="M7" s="60"/>
      <c r="N7" s="60">
        <v>1000000</v>
      </c>
      <c r="O7" s="60"/>
      <c r="P7" s="60"/>
      <c r="Q7" s="60"/>
      <c r="R7" s="60"/>
      <c r="S7" s="60"/>
      <c r="T7" s="60"/>
      <c r="U7" s="60"/>
      <c r="V7" s="60"/>
      <c r="W7" s="60">
        <v>63429206</v>
      </c>
      <c r="X7" s="60">
        <v>82393800</v>
      </c>
      <c r="Y7" s="60">
        <v>-18964594</v>
      </c>
      <c r="Z7" s="140">
        <v>-23.02</v>
      </c>
      <c r="AA7" s="62">
        <v>130973630</v>
      </c>
    </row>
    <row r="8" spans="1:27" ht="13.5">
      <c r="A8" s="249" t="s">
        <v>179</v>
      </c>
      <c r="B8" s="182"/>
      <c r="C8" s="155"/>
      <c r="D8" s="155"/>
      <c r="E8" s="59">
        <v>62853300</v>
      </c>
      <c r="F8" s="60">
        <v>62853300</v>
      </c>
      <c r="G8" s="60"/>
      <c r="H8" s="60">
        <v>19153300</v>
      </c>
      <c r="I8" s="60">
        <v>3000000</v>
      </c>
      <c r="J8" s="60">
        <v>22153300</v>
      </c>
      <c r="K8" s="60">
        <v>3000000</v>
      </c>
      <c r="L8" s="60">
        <v>3000000</v>
      </c>
      <c r="M8" s="60"/>
      <c r="N8" s="60">
        <v>6000000</v>
      </c>
      <c r="O8" s="60"/>
      <c r="P8" s="60"/>
      <c r="Q8" s="60"/>
      <c r="R8" s="60"/>
      <c r="S8" s="60"/>
      <c r="T8" s="60"/>
      <c r="U8" s="60"/>
      <c r="V8" s="60"/>
      <c r="W8" s="60">
        <v>28153300</v>
      </c>
      <c r="X8" s="60">
        <v>43568666</v>
      </c>
      <c r="Y8" s="60">
        <v>-15415366</v>
      </c>
      <c r="Z8" s="140">
        <v>-35.38</v>
      </c>
      <c r="AA8" s="62">
        <v>62853300</v>
      </c>
    </row>
    <row r="9" spans="1:27" ht="13.5">
      <c r="A9" s="249" t="s">
        <v>180</v>
      </c>
      <c r="B9" s="182"/>
      <c r="C9" s="155"/>
      <c r="D9" s="155"/>
      <c r="E9" s="59">
        <v>1700000</v>
      </c>
      <c r="F9" s="60">
        <v>1700000</v>
      </c>
      <c r="G9" s="60"/>
      <c r="H9" s="60">
        <v>163566</v>
      </c>
      <c r="I9" s="60">
        <v>121697</v>
      </c>
      <c r="J9" s="60">
        <v>285263</v>
      </c>
      <c r="K9" s="60">
        <v>-1029</v>
      </c>
      <c r="L9" s="60">
        <v>15569</v>
      </c>
      <c r="M9" s="60"/>
      <c r="N9" s="60">
        <v>14540</v>
      </c>
      <c r="O9" s="60"/>
      <c r="P9" s="60"/>
      <c r="Q9" s="60"/>
      <c r="R9" s="60"/>
      <c r="S9" s="60"/>
      <c r="T9" s="60"/>
      <c r="U9" s="60"/>
      <c r="V9" s="60"/>
      <c r="W9" s="60">
        <v>299803</v>
      </c>
      <c r="X9" s="60">
        <v>528000</v>
      </c>
      <c r="Y9" s="60">
        <v>-228197</v>
      </c>
      <c r="Z9" s="140">
        <v>-43.22</v>
      </c>
      <c r="AA9" s="62">
        <v>1700000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-150425785</v>
      </c>
      <c r="F12" s="60">
        <v>-150425785</v>
      </c>
      <c r="G12" s="60">
        <v>-7471199</v>
      </c>
      <c r="H12" s="60">
        <v>-10352745</v>
      </c>
      <c r="I12" s="60">
        <v>-10445647</v>
      </c>
      <c r="J12" s="60">
        <v>-28269591</v>
      </c>
      <c r="K12" s="60">
        <v>-14337827</v>
      </c>
      <c r="L12" s="60">
        <v>-7265684</v>
      </c>
      <c r="M12" s="60">
        <v>-14929103</v>
      </c>
      <c r="N12" s="60">
        <v>-36532614</v>
      </c>
      <c r="O12" s="60"/>
      <c r="P12" s="60"/>
      <c r="Q12" s="60"/>
      <c r="R12" s="60"/>
      <c r="S12" s="60"/>
      <c r="T12" s="60"/>
      <c r="U12" s="60"/>
      <c r="V12" s="60"/>
      <c r="W12" s="60">
        <v>-64802205</v>
      </c>
      <c r="X12" s="60">
        <v>-77785080</v>
      </c>
      <c r="Y12" s="60">
        <v>12982875</v>
      </c>
      <c r="Z12" s="140">
        <v>-16.69</v>
      </c>
      <c r="AA12" s="62">
        <v>-150425785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63026590</v>
      </c>
      <c r="F15" s="73">
        <f t="shared" si="0"/>
        <v>63026590</v>
      </c>
      <c r="G15" s="73">
        <f t="shared" si="0"/>
        <v>-7466704</v>
      </c>
      <c r="H15" s="73">
        <f t="shared" si="0"/>
        <v>76364057</v>
      </c>
      <c r="I15" s="73">
        <f t="shared" si="0"/>
        <v>-6310783</v>
      </c>
      <c r="J15" s="73">
        <f t="shared" si="0"/>
        <v>62586570</v>
      </c>
      <c r="K15" s="73">
        <f t="shared" si="0"/>
        <v>-9387720</v>
      </c>
      <c r="L15" s="73">
        <f t="shared" si="0"/>
        <v>-3492185</v>
      </c>
      <c r="M15" s="73">
        <f t="shared" si="0"/>
        <v>-14923268</v>
      </c>
      <c r="N15" s="73">
        <f t="shared" si="0"/>
        <v>-27803173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34783397</v>
      </c>
      <c r="X15" s="73">
        <f t="shared" si="0"/>
        <v>55705304</v>
      </c>
      <c r="Y15" s="73">
        <f t="shared" si="0"/>
        <v>-20921907</v>
      </c>
      <c r="Z15" s="170">
        <f>+IF(X15&lt;&gt;0,+(Y15/X15)*100,0)</f>
        <v>-37.558195535563364</v>
      </c>
      <c r="AA15" s="74">
        <f>SUM(AA6:AA14)</f>
        <v>63026590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12189070</v>
      </c>
      <c r="F19" s="60">
        <v>12189070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6094535</v>
      </c>
      <c r="Y19" s="159">
        <v>-6094535</v>
      </c>
      <c r="Z19" s="141">
        <v>-100</v>
      </c>
      <c r="AA19" s="225">
        <v>12189070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-75042372</v>
      </c>
      <c r="F24" s="60">
        <v>-75042372</v>
      </c>
      <c r="G24" s="60"/>
      <c r="H24" s="60">
        <v>-8375399</v>
      </c>
      <c r="I24" s="60">
        <v>-2153603</v>
      </c>
      <c r="J24" s="60">
        <v>-10529002</v>
      </c>
      <c r="K24" s="60">
        <v>-4527117</v>
      </c>
      <c r="L24" s="60">
        <v>-5852446</v>
      </c>
      <c r="M24" s="60">
        <v>-713061</v>
      </c>
      <c r="N24" s="60">
        <v>-11092624</v>
      </c>
      <c r="O24" s="60"/>
      <c r="P24" s="60"/>
      <c r="Q24" s="60"/>
      <c r="R24" s="60"/>
      <c r="S24" s="60"/>
      <c r="T24" s="60"/>
      <c r="U24" s="60"/>
      <c r="V24" s="60"/>
      <c r="W24" s="60">
        <v>-21621626</v>
      </c>
      <c r="X24" s="60">
        <v>-37521186</v>
      </c>
      <c r="Y24" s="60">
        <v>15899560</v>
      </c>
      <c r="Z24" s="140">
        <v>-42.37</v>
      </c>
      <c r="AA24" s="62">
        <v>-75042372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-62853302</v>
      </c>
      <c r="F25" s="73">
        <f t="shared" si="1"/>
        <v>-62853302</v>
      </c>
      <c r="G25" s="73">
        <f t="shared" si="1"/>
        <v>0</v>
      </c>
      <c r="H25" s="73">
        <f t="shared" si="1"/>
        <v>-8375399</v>
      </c>
      <c r="I25" s="73">
        <f t="shared" si="1"/>
        <v>-2153603</v>
      </c>
      <c r="J25" s="73">
        <f t="shared" si="1"/>
        <v>-10529002</v>
      </c>
      <c r="K25" s="73">
        <f t="shared" si="1"/>
        <v>-4527117</v>
      </c>
      <c r="L25" s="73">
        <f t="shared" si="1"/>
        <v>-5852446</v>
      </c>
      <c r="M25" s="73">
        <f t="shared" si="1"/>
        <v>-713061</v>
      </c>
      <c r="N25" s="73">
        <f t="shared" si="1"/>
        <v>-11092624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-21621626</v>
      </c>
      <c r="X25" s="73">
        <f t="shared" si="1"/>
        <v>-31426651</v>
      </c>
      <c r="Y25" s="73">
        <f t="shared" si="1"/>
        <v>9805025</v>
      </c>
      <c r="Z25" s="170">
        <f>+IF(X25&lt;&gt;0,+(Y25/X25)*100,0)</f>
        <v>-31.199713262479033</v>
      </c>
      <c r="AA25" s="74">
        <f>SUM(AA19:AA24)</f>
        <v>-62853302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173288</v>
      </c>
      <c r="F36" s="100">
        <f t="shared" si="3"/>
        <v>173288</v>
      </c>
      <c r="G36" s="100">
        <f t="shared" si="3"/>
        <v>-7466704</v>
      </c>
      <c r="H36" s="100">
        <f t="shared" si="3"/>
        <v>67988658</v>
      </c>
      <c r="I36" s="100">
        <f t="shared" si="3"/>
        <v>-8464386</v>
      </c>
      <c r="J36" s="100">
        <f t="shared" si="3"/>
        <v>52057568</v>
      </c>
      <c r="K36" s="100">
        <f t="shared" si="3"/>
        <v>-13914837</v>
      </c>
      <c r="L36" s="100">
        <f t="shared" si="3"/>
        <v>-9344631</v>
      </c>
      <c r="M36" s="100">
        <f t="shared" si="3"/>
        <v>-15636329</v>
      </c>
      <c r="N36" s="100">
        <f t="shared" si="3"/>
        <v>-38895797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13161771</v>
      </c>
      <c r="X36" s="100">
        <f t="shared" si="3"/>
        <v>24278653</v>
      </c>
      <c r="Y36" s="100">
        <f t="shared" si="3"/>
        <v>-11116882</v>
      </c>
      <c r="Z36" s="137">
        <f>+IF(X36&lt;&gt;0,+(Y36/X36)*100,0)</f>
        <v>-45.7887099420219</v>
      </c>
      <c r="AA36" s="102">
        <f>+AA15+AA25+AA34</f>
        <v>173288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-7466704</v>
      </c>
      <c r="I37" s="100">
        <v>60521954</v>
      </c>
      <c r="J37" s="100"/>
      <c r="K37" s="100">
        <v>52057568</v>
      </c>
      <c r="L37" s="100">
        <v>38142731</v>
      </c>
      <c r="M37" s="100">
        <v>28798100</v>
      </c>
      <c r="N37" s="100">
        <v>52057568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173288</v>
      </c>
      <c r="F38" s="259">
        <v>173288</v>
      </c>
      <c r="G38" s="259">
        <v>-7466704</v>
      </c>
      <c r="H38" s="259">
        <v>60521954</v>
      </c>
      <c r="I38" s="259">
        <v>52057568</v>
      </c>
      <c r="J38" s="259">
        <v>52057568</v>
      </c>
      <c r="K38" s="259">
        <v>38142731</v>
      </c>
      <c r="L38" s="259">
        <v>28798100</v>
      </c>
      <c r="M38" s="259">
        <v>13161771</v>
      </c>
      <c r="N38" s="259">
        <v>13161771</v>
      </c>
      <c r="O38" s="259"/>
      <c r="P38" s="259"/>
      <c r="Q38" s="259"/>
      <c r="R38" s="259"/>
      <c r="S38" s="259"/>
      <c r="T38" s="259"/>
      <c r="U38" s="259"/>
      <c r="V38" s="259"/>
      <c r="W38" s="259">
        <v>13161771</v>
      </c>
      <c r="X38" s="259">
        <v>24278653</v>
      </c>
      <c r="Y38" s="259">
        <v>-11116882</v>
      </c>
      <c r="Z38" s="260">
        <v>-45.79</v>
      </c>
      <c r="AA38" s="261">
        <v>173288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75042370</v>
      </c>
      <c r="F5" s="106">
        <f t="shared" si="0"/>
        <v>75042370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4527117</v>
      </c>
      <c r="L5" s="106">
        <f t="shared" si="0"/>
        <v>5852445</v>
      </c>
      <c r="M5" s="106">
        <f t="shared" si="0"/>
        <v>713061</v>
      </c>
      <c r="N5" s="106">
        <f t="shared" si="0"/>
        <v>11092623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11092623</v>
      </c>
      <c r="X5" s="106">
        <f t="shared" si="0"/>
        <v>37521185</v>
      </c>
      <c r="Y5" s="106">
        <f t="shared" si="0"/>
        <v>-26428562</v>
      </c>
      <c r="Z5" s="201">
        <f>+IF(X5&lt;&gt;0,+(Y5/X5)*100,0)</f>
        <v>-70.43637347807645</v>
      </c>
      <c r="AA5" s="199">
        <f>SUM(AA11:AA18)</f>
        <v>75042370</v>
      </c>
    </row>
    <row r="6" spans="1:27" ht="13.5">
      <c r="A6" s="291" t="s">
        <v>204</v>
      </c>
      <c r="B6" s="142"/>
      <c r="C6" s="62"/>
      <c r="D6" s="156"/>
      <c r="E6" s="60">
        <v>44853300</v>
      </c>
      <c r="F6" s="60">
        <v>44853300</v>
      </c>
      <c r="G6" s="60"/>
      <c r="H6" s="60"/>
      <c r="I6" s="60"/>
      <c r="J6" s="60"/>
      <c r="K6" s="60">
        <v>4498417</v>
      </c>
      <c r="L6" s="60">
        <v>5087719</v>
      </c>
      <c r="M6" s="60">
        <v>655361</v>
      </c>
      <c r="N6" s="60">
        <v>10241497</v>
      </c>
      <c r="O6" s="60"/>
      <c r="P6" s="60"/>
      <c r="Q6" s="60"/>
      <c r="R6" s="60"/>
      <c r="S6" s="60"/>
      <c r="T6" s="60"/>
      <c r="U6" s="60"/>
      <c r="V6" s="60"/>
      <c r="W6" s="60">
        <v>10241497</v>
      </c>
      <c r="X6" s="60">
        <v>22426650</v>
      </c>
      <c r="Y6" s="60">
        <v>-12185153</v>
      </c>
      <c r="Z6" s="140">
        <v>-54.33</v>
      </c>
      <c r="AA6" s="155">
        <v>44853300</v>
      </c>
    </row>
    <row r="7" spans="1:27" ht="13.5">
      <c r="A7" s="291" t="s">
        <v>205</v>
      </c>
      <c r="B7" s="142"/>
      <c r="C7" s="62"/>
      <c r="D7" s="156"/>
      <c r="E7" s="60">
        <v>1820000</v>
      </c>
      <c r="F7" s="60">
        <v>1820000</v>
      </c>
      <c r="G7" s="60"/>
      <c r="H7" s="60"/>
      <c r="I7" s="60"/>
      <c r="J7" s="60"/>
      <c r="K7" s="60"/>
      <c r="L7" s="60">
        <v>764726</v>
      </c>
      <c r="M7" s="60"/>
      <c r="N7" s="60">
        <v>764726</v>
      </c>
      <c r="O7" s="60"/>
      <c r="P7" s="60"/>
      <c r="Q7" s="60"/>
      <c r="R7" s="60"/>
      <c r="S7" s="60"/>
      <c r="T7" s="60"/>
      <c r="U7" s="60"/>
      <c r="V7" s="60"/>
      <c r="W7" s="60">
        <v>764726</v>
      </c>
      <c r="X7" s="60">
        <v>910000</v>
      </c>
      <c r="Y7" s="60">
        <v>-145274</v>
      </c>
      <c r="Z7" s="140">
        <v>-15.96</v>
      </c>
      <c r="AA7" s="155">
        <v>1820000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18000000</v>
      </c>
      <c r="F10" s="60">
        <v>18000000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9000000</v>
      </c>
      <c r="Y10" s="60">
        <v>-9000000</v>
      </c>
      <c r="Z10" s="140">
        <v>-100</v>
      </c>
      <c r="AA10" s="155">
        <v>18000000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64673300</v>
      </c>
      <c r="F11" s="295">
        <f t="shared" si="1"/>
        <v>64673300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4498417</v>
      </c>
      <c r="L11" s="295">
        <f t="shared" si="1"/>
        <v>5852445</v>
      </c>
      <c r="M11" s="295">
        <f t="shared" si="1"/>
        <v>655361</v>
      </c>
      <c r="N11" s="295">
        <f t="shared" si="1"/>
        <v>11006223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11006223</v>
      </c>
      <c r="X11" s="295">
        <f t="shared" si="1"/>
        <v>32336650</v>
      </c>
      <c r="Y11" s="295">
        <f t="shared" si="1"/>
        <v>-21330427</v>
      </c>
      <c r="Z11" s="296">
        <f>+IF(X11&lt;&gt;0,+(Y11/X11)*100,0)</f>
        <v>-65.96362641151758</v>
      </c>
      <c r="AA11" s="297">
        <f>SUM(AA6:AA10)</f>
        <v>64673300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9869070</v>
      </c>
      <c r="F15" s="60">
        <v>9869070</v>
      </c>
      <c r="G15" s="60"/>
      <c r="H15" s="60"/>
      <c r="I15" s="60"/>
      <c r="J15" s="60"/>
      <c r="K15" s="60">
        <v>28700</v>
      </c>
      <c r="L15" s="60"/>
      <c r="M15" s="60">
        <v>57700</v>
      </c>
      <c r="N15" s="60">
        <v>86400</v>
      </c>
      <c r="O15" s="60"/>
      <c r="P15" s="60"/>
      <c r="Q15" s="60"/>
      <c r="R15" s="60"/>
      <c r="S15" s="60"/>
      <c r="T15" s="60"/>
      <c r="U15" s="60"/>
      <c r="V15" s="60"/>
      <c r="W15" s="60">
        <v>86400</v>
      </c>
      <c r="X15" s="60">
        <v>4934535</v>
      </c>
      <c r="Y15" s="60">
        <v>-4848135</v>
      </c>
      <c r="Z15" s="140">
        <v>-98.25</v>
      </c>
      <c r="AA15" s="155">
        <v>9869070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>
        <v>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250000</v>
      </c>
      <c r="Y18" s="82">
        <v>-250000</v>
      </c>
      <c r="Z18" s="270">
        <v>-100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44853300</v>
      </c>
      <c r="F36" s="60">
        <f t="shared" si="4"/>
        <v>44853300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4498417</v>
      </c>
      <c r="L36" s="60">
        <f t="shared" si="4"/>
        <v>5087719</v>
      </c>
      <c r="M36" s="60">
        <f t="shared" si="4"/>
        <v>655361</v>
      </c>
      <c r="N36" s="60">
        <f t="shared" si="4"/>
        <v>10241497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10241497</v>
      </c>
      <c r="X36" s="60">
        <f t="shared" si="4"/>
        <v>22426650</v>
      </c>
      <c r="Y36" s="60">
        <f t="shared" si="4"/>
        <v>-12185153</v>
      </c>
      <c r="Z36" s="140">
        <f aca="true" t="shared" si="5" ref="Z36:Z49">+IF(X36&lt;&gt;0,+(Y36/X36)*100,0)</f>
        <v>-54.33336231670802</v>
      </c>
      <c r="AA36" s="155">
        <f>AA6+AA21</f>
        <v>44853300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1820000</v>
      </c>
      <c r="F37" s="60">
        <f t="shared" si="4"/>
        <v>1820000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764726</v>
      </c>
      <c r="M37" s="60">
        <f t="shared" si="4"/>
        <v>0</v>
      </c>
      <c r="N37" s="60">
        <f t="shared" si="4"/>
        <v>764726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764726</v>
      </c>
      <c r="X37" s="60">
        <f t="shared" si="4"/>
        <v>910000</v>
      </c>
      <c r="Y37" s="60">
        <f t="shared" si="4"/>
        <v>-145274</v>
      </c>
      <c r="Z37" s="140">
        <f t="shared" si="5"/>
        <v>-15.964175824175825</v>
      </c>
      <c r="AA37" s="155">
        <f>AA7+AA22</f>
        <v>1820000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18000000</v>
      </c>
      <c r="F40" s="60">
        <f t="shared" si="4"/>
        <v>18000000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9000000</v>
      </c>
      <c r="Y40" s="60">
        <f t="shared" si="4"/>
        <v>-9000000</v>
      </c>
      <c r="Z40" s="140">
        <f t="shared" si="5"/>
        <v>-100</v>
      </c>
      <c r="AA40" s="155">
        <f>AA10+AA25</f>
        <v>18000000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64673300</v>
      </c>
      <c r="F41" s="295">
        <f t="shared" si="6"/>
        <v>64673300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4498417</v>
      </c>
      <c r="L41" s="295">
        <f t="shared" si="6"/>
        <v>5852445</v>
      </c>
      <c r="M41" s="295">
        <f t="shared" si="6"/>
        <v>655361</v>
      </c>
      <c r="N41" s="295">
        <f t="shared" si="6"/>
        <v>11006223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11006223</v>
      </c>
      <c r="X41" s="295">
        <f t="shared" si="6"/>
        <v>32336650</v>
      </c>
      <c r="Y41" s="295">
        <f t="shared" si="6"/>
        <v>-21330427</v>
      </c>
      <c r="Z41" s="296">
        <f t="shared" si="5"/>
        <v>-65.96362641151758</v>
      </c>
      <c r="AA41" s="297">
        <f>SUM(AA36:AA40)</f>
        <v>64673300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9869070</v>
      </c>
      <c r="F45" s="54">
        <f t="shared" si="7"/>
        <v>9869070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28700</v>
      </c>
      <c r="L45" s="54">
        <f t="shared" si="7"/>
        <v>0</v>
      </c>
      <c r="M45" s="54">
        <f t="shared" si="7"/>
        <v>57700</v>
      </c>
      <c r="N45" s="54">
        <f t="shared" si="7"/>
        <v>86400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86400</v>
      </c>
      <c r="X45" s="54">
        <f t="shared" si="7"/>
        <v>4934535</v>
      </c>
      <c r="Y45" s="54">
        <f t="shared" si="7"/>
        <v>-4848135</v>
      </c>
      <c r="Z45" s="184">
        <f t="shared" si="5"/>
        <v>-98.24907514081875</v>
      </c>
      <c r="AA45" s="130">
        <f t="shared" si="8"/>
        <v>9869070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250000</v>
      </c>
      <c r="Y48" s="54">
        <f t="shared" si="7"/>
        <v>-250000</v>
      </c>
      <c r="Z48" s="184">
        <f t="shared" si="5"/>
        <v>-100</v>
      </c>
      <c r="AA48" s="130">
        <f t="shared" si="8"/>
        <v>500000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75042370</v>
      </c>
      <c r="F49" s="220">
        <f t="shared" si="9"/>
        <v>75042370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4527117</v>
      </c>
      <c r="L49" s="220">
        <f t="shared" si="9"/>
        <v>5852445</v>
      </c>
      <c r="M49" s="220">
        <f t="shared" si="9"/>
        <v>713061</v>
      </c>
      <c r="N49" s="220">
        <f t="shared" si="9"/>
        <v>11092623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11092623</v>
      </c>
      <c r="X49" s="220">
        <f t="shared" si="9"/>
        <v>37521185</v>
      </c>
      <c r="Y49" s="220">
        <f t="shared" si="9"/>
        <v>-26428562</v>
      </c>
      <c r="Z49" s="221">
        <f t="shared" si="5"/>
        <v>-70.43637347807645</v>
      </c>
      <c r="AA49" s="222">
        <f>SUM(AA41:AA48)</f>
        <v>75042370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12119804</v>
      </c>
      <c r="F51" s="54">
        <f t="shared" si="10"/>
        <v>12119804</v>
      </c>
      <c r="G51" s="54">
        <f t="shared" si="10"/>
        <v>26909</v>
      </c>
      <c r="H51" s="54">
        <f t="shared" si="10"/>
        <v>0</v>
      </c>
      <c r="I51" s="54">
        <f t="shared" si="10"/>
        <v>0</v>
      </c>
      <c r="J51" s="54">
        <f t="shared" si="10"/>
        <v>26909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26909</v>
      </c>
      <c r="X51" s="54">
        <f t="shared" si="10"/>
        <v>6059902</v>
      </c>
      <c r="Y51" s="54">
        <f t="shared" si="10"/>
        <v>-6032993</v>
      </c>
      <c r="Z51" s="184">
        <f>+IF(X51&lt;&gt;0,+(Y51/X51)*100,0)</f>
        <v>-99.55594991470159</v>
      </c>
      <c r="AA51" s="130">
        <f>SUM(AA57:AA61)</f>
        <v>12119804</v>
      </c>
    </row>
    <row r="52" spans="1:27" ht="13.5">
      <c r="A52" s="310" t="s">
        <v>204</v>
      </c>
      <c r="B52" s="142"/>
      <c r="C52" s="62"/>
      <c r="D52" s="156"/>
      <c r="E52" s="60">
        <v>8120000</v>
      </c>
      <c r="F52" s="60">
        <v>8120000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4060000</v>
      </c>
      <c r="Y52" s="60">
        <v>-4060000</v>
      </c>
      <c r="Z52" s="140">
        <v>-100</v>
      </c>
      <c r="AA52" s="155">
        <v>8120000</v>
      </c>
    </row>
    <row r="53" spans="1:27" ht="13.5">
      <c r="A53" s="310" t="s">
        <v>205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400000</v>
      </c>
      <c r="Y53" s="60">
        <v>-400000</v>
      </c>
      <c r="Z53" s="140">
        <v>-100</v>
      </c>
      <c r="AA53" s="155">
        <v>800000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8920000</v>
      </c>
      <c r="F57" s="295">
        <f t="shared" si="11"/>
        <v>8920000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4460000</v>
      </c>
      <c r="Y57" s="295">
        <f t="shared" si="11"/>
        <v>-4460000</v>
      </c>
      <c r="Z57" s="296">
        <f>+IF(X57&lt;&gt;0,+(Y57/X57)*100,0)</f>
        <v>-100</v>
      </c>
      <c r="AA57" s="297">
        <f>SUM(AA52:AA56)</f>
        <v>8920000</v>
      </c>
    </row>
    <row r="58" spans="1:27" ht="13.5">
      <c r="A58" s="311" t="s">
        <v>210</v>
      </c>
      <c r="B58" s="136"/>
      <c r="C58" s="62"/>
      <c r="D58" s="156"/>
      <c r="E58" s="60">
        <v>500000</v>
      </c>
      <c r="F58" s="60">
        <v>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250000</v>
      </c>
      <c r="Y58" s="60">
        <v>-250000</v>
      </c>
      <c r="Z58" s="140">
        <v>-100</v>
      </c>
      <c r="AA58" s="155">
        <v>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2699804</v>
      </c>
      <c r="F61" s="60">
        <v>2699804</v>
      </c>
      <c r="G61" s="60">
        <v>26909</v>
      </c>
      <c r="H61" s="60"/>
      <c r="I61" s="60"/>
      <c r="J61" s="60">
        <v>26909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26909</v>
      </c>
      <c r="X61" s="60">
        <v>1349902</v>
      </c>
      <c r="Y61" s="60">
        <v>-1322993</v>
      </c>
      <c r="Z61" s="140">
        <v>-98.01</v>
      </c>
      <c r="AA61" s="155">
        <v>2699804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12120044</v>
      </c>
      <c r="F68" s="60"/>
      <c r="G68" s="60"/>
      <c r="H68" s="60">
        <v>197000</v>
      </c>
      <c r="I68" s="60">
        <v>59120</v>
      </c>
      <c r="J68" s="60">
        <v>256120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256120</v>
      </c>
      <c r="X68" s="60"/>
      <c r="Y68" s="60">
        <v>256120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12120044</v>
      </c>
      <c r="F69" s="220">
        <f t="shared" si="12"/>
        <v>0</v>
      </c>
      <c r="G69" s="220">
        <f t="shared" si="12"/>
        <v>0</v>
      </c>
      <c r="H69" s="220">
        <f t="shared" si="12"/>
        <v>197000</v>
      </c>
      <c r="I69" s="220">
        <f t="shared" si="12"/>
        <v>59120</v>
      </c>
      <c r="J69" s="220">
        <f t="shared" si="12"/>
        <v>256120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256120</v>
      </c>
      <c r="X69" s="220">
        <f t="shared" si="12"/>
        <v>0</v>
      </c>
      <c r="Y69" s="220">
        <f t="shared" si="12"/>
        <v>256120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64673300</v>
      </c>
      <c r="F5" s="358">
        <f t="shared" si="0"/>
        <v>64673300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4498417</v>
      </c>
      <c r="L5" s="356">
        <f t="shared" si="0"/>
        <v>5852445</v>
      </c>
      <c r="M5" s="356">
        <f t="shared" si="0"/>
        <v>655361</v>
      </c>
      <c r="N5" s="358">
        <f t="shared" si="0"/>
        <v>11006223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11006223</v>
      </c>
      <c r="X5" s="356">
        <f t="shared" si="0"/>
        <v>32336650</v>
      </c>
      <c r="Y5" s="358">
        <f t="shared" si="0"/>
        <v>-21330427</v>
      </c>
      <c r="Z5" s="359">
        <f>+IF(X5&lt;&gt;0,+(Y5/X5)*100,0)</f>
        <v>-65.96362641151758</v>
      </c>
      <c r="AA5" s="360">
        <f>+AA6+AA8+AA11+AA13+AA15</f>
        <v>64673300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44853300</v>
      </c>
      <c r="F6" s="59">
        <f t="shared" si="1"/>
        <v>44853300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4498417</v>
      </c>
      <c r="L6" s="60">
        <f t="shared" si="1"/>
        <v>5087719</v>
      </c>
      <c r="M6" s="60">
        <f t="shared" si="1"/>
        <v>655361</v>
      </c>
      <c r="N6" s="59">
        <f t="shared" si="1"/>
        <v>10241497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10241497</v>
      </c>
      <c r="X6" s="60">
        <f t="shared" si="1"/>
        <v>22426650</v>
      </c>
      <c r="Y6" s="59">
        <f t="shared" si="1"/>
        <v>-12185153</v>
      </c>
      <c r="Z6" s="61">
        <f>+IF(X6&lt;&gt;0,+(Y6/X6)*100,0)</f>
        <v>-54.33336231670802</v>
      </c>
      <c r="AA6" s="62">
        <f t="shared" si="1"/>
        <v>44853300</v>
      </c>
    </row>
    <row r="7" spans="1:27" ht="13.5">
      <c r="A7" s="291" t="s">
        <v>228</v>
      </c>
      <c r="B7" s="142"/>
      <c r="C7" s="60"/>
      <c r="D7" s="340"/>
      <c r="E7" s="60">
        <v>44853300</v>
      </c>
      <c r="F7" s="59">
        <v>44853300</v>
      </c>
      <c r="G7" s="59"/>
      <c r="H7" s="60"/>
      <c r="I7" s="60"/>
      <c r="J7" s="59"/>
      <c r="K7" s="59">
        <v>4498417</v>
      </c>
      <c r="L7" s="60">
        <v>5087719</v>
      </c>
      <c r="M7" s="60">
        <v>655361</v>
      </c>
      <c r="N7" s="59">
        <v>10241497</v>
      </c>
      <c r="O7" s="59"/>
      <c r="P7" s="60"/>
      <c r="Q7" s="60"/>
      <c r="R7" s="59"/>
      <c r="S7" s="59"/>
      <c r="T7" s="60"/>
      <c r="U7" s="60"/>
      <c r="V7" s="59"/>
      <c r="W7" s="59">
        <v>10241497</v>
      </c>
      <c r="X7" s="60">
        <v>22426650</v>
      </c>
      <c r="Y7" s="59">
        <v>-12185153</v>
      </c>
      <c r="Z7" s="61">
        <v>-54.33</v>
      </c>
      <c r="AA7" s="62">
        <v>44853300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1820000</v>
      </c>
      <c r="F8" s="59">
        <f t="shared" si="2"/>
        <v>1820000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764726</v>
      </c>
      <c r="M8" s="60">
        <f t="shared" si="2"/>
        <v>0</v>
      </c>
      <c r="N8" s="59">
        <f t="shared" si="2"/>
        <v>764726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764726</v>
      </c>
      <c r="X8" s="60">
        <f t="shared" si="2"/>
        <v>910000</v>
      </c>
      <c r="Y8" s="59">
        <f t="shared" si="2"/>
        <v>-145274</v>
      </c>
      <c r="Z8" s="61">
        <f>+IF(X8&lt;&gt;0,+(Y8/X8)*100,0)</f>
        <v>-15.964175824175825</v>
      </c>
      <c r="AA8" s="62">
        <f>SUM(AA9:AA10)</f>
        <v>1820000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1820000</v>
      </c>
      <c r="F10" s="59">
        <v>1820000</v>
      </c>
      <c r="G10" s="59"/>
      <c r="H10" s="60"/>
      <c r="I10" s="60"/>
      <c r="J10" s="59"/>
      <c r="K10" s="59"/>
      <c r="L10" s="60">
        <v>764726</v>
      </c>
      <c r="M10" s="60"/>
      <c r="N10" s="59">
        <v>764726</v>
      </c>
      <c r="O10" s="59"/>
      <c r="P10" s="60"/>
      <c r="Q10" s="60"/>
      <c r="R10" s="59"/>
      <c r="S10" s="59"/>
      <c r="T10" s="60"/>
      <c r="U10" s="60"/>
      <c r="V10" s="59"/>
      <c r="W10" s="59">
        <v>764726</v>
      </c>
      <c r="X10" s="60">
        <v>910000</v>
      </c>
      <c r="Y10" s="59">
        <v>-145274</v>
      </c>
      <c r="Z10" s="61">
        <v>-15.96</v>
      </c>
      <c r="AA10" s="62">
        <v>1820000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18000000</v>
      </c>
      <c r="F15" s="59">
        <f t="shared" si="5"/>
        <v>18000000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9000000</v>
      </c>
      <c r="Y15" s="59">
        <f t="shared" si="5"/>
        <v>-9000000</v>
      </c>
      <c r="Z15" s="61">
        <f>+IF(X15&lt;&gt;0,+(Y15/X15)*100,0)</f>
        <v>-100</v>
      </c>
      <c r="AA15" s="62">
        <f>SUM(AA16:AA20)</f>
        <v>18000000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18000000</v>
      </c>
      <c r="F20" s="59">
        <v>18000000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9000000</v>
      </c>
      <c r="Y20" s="59">
        <v>-9000000</v>
      </c>
      <c r="Z20" s="61">
        <v>-100</v>
      </c>
      <c r="AA20" s="62">
        <v>18000000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9869070</v>
      </c>
      <c r="F40" s="345">
        <f t="shared" si="9"/>
        <v>9869070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28700</v>
      </c>
      <c r="L40" s="343">
        <f t="shared" si="9"/>
        <v>0</v>
      </c>
      <c r="M40" s="343">
        <f t="shared" si="9"/>
        <v>57700</v>
      </c>
      <c r="N40" s="345">
        <f t="shared" si="9"/>
        <v>86400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86400</v>
      </c>
      <c r="X40" s="343">
        <f t="shared" si="9"/>
        <v>4934535</v>
      </c>
      <c r="Y40" s="345">
        <f t="shared" si="9"/>
        <v>-4848135</v>
      </c>
      <c r="Z40" s="336">
        <f>+IF(X40&lt;&gt;0,+(Y40/X40)*100,0)</f>
        <v>-98.24907514081875</v>
      </c>
      <c r="AA40" s="350">
        <f>SUM(AA41:AA49)</f>
        <v>9869070</v>
      </c>
    </row>
    <row r="41" spans="1:27" ht="13.5">
      <c r="A41" s="361" t="s">
        <v>247</v>
      </c>
      <c r="B41" s="142"/>
      <c r="C41" s="362"/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1600000</v>
      </c>
      <c r="F42" s="53">
        <f t="shared" si="10"/>
        <v>1600000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800000</v>
      </c>
      <c r="Y42" s="53">
        <f t="shared" si="10"/>
        <v>-800000</v>
      </c>
      <c r="Z42" s="94">
        <f>+IF(X42&lt;&gt;0,+(Y42/X42)*100,0)</f>
        <v>-100</v>
      </c>
      <c r="AA42" s="95">
        <f>+AA62</f>
        <v>1600000</v>
      </c>
    </row>
    <row r="43" spans="1:27" ht="13.5">
      <c r="A43" s="361" t="s">
        <v>249</v>
      </c>
      <c r="B43" s="136"/>
      <c r="C43" s="275"/>
      <c r="D43" s="369"/>
      <c r="E43" s="305">
        <v>4100000</v>
      </c>
      <c r="F43" s="370">
        <v>4100000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2050000</v>
      </c>
      <c r="Y43" s="370">
        <v>-2050000</v>
      </c>
      <c r="Z43" s="371">
        <v>-100</v>
      </c>
      <c r="AA43" s="303">
        <v>4100000</v>
      </c>
    </row>
    <row r="44" spans="1:27" ht="13.5">
      <c r="A44" s="361" t="s">
        <v>250</v>
      </c>
      <c r="B44" s="136"/>
      <c r="C44" s="60"/>
      <c r="D44" s="368"/>
      <c r="E44" s="54">
        <v>424870</v>
      </c>
      <c r="F44" s="53">
        <v>424870</v>
      </c>
      <c r="G44" s="53"/>
      <c r="H44" s="54"/>
      <c r="I44" s="54"/>
      <c r="J44" s="53"/>
      <c r="K44" s="53">
        <v>28700</v>
      </c>
      <c r="L44" s="54"/>
      <c r="M44" s="54">
        <v>57700</v>
      </c>
      <c r="N44" s="53">
        <v>86400</v>
      </c>
      <c r="O44" s="53"/>
      <c r="P44" s="54"/>
      <c r="Q44" s="54"/>
      <c r="R44" s="53"/>
      <c r="S44" s="53"/>
      <c r="T44" s="54"/>
      <c r="U44" s="54"/>
      <c r="V44" s="53"/>
      <c r="W44" s="53">
        <v>86400</v>
      </c>
      <c r="X44" s="54">
        <v>212435</v>
      </c>
      <c r="Y44" s="53">
        <v>-126035</v>
      </c>
      <c r="Z44" s="94">
        <v>-59.33</v>
      </c>
      <c r="AA44" s="95">
        <v>424870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3244200</v>
      </c>
      <c r="F49" s="53">
        <v>3244200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1622100</v>
      </c>
      <c r="Y49" s="53">
        <v>-1622100</v>
      </c>
      <c r="Z49" s="94">
        <v>-100</v>
      </c>
      <c r="AA49" s="95">
        <v>3244200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250000</v>
      </c>
      <c r="Y57" s="345">
        <f t="shared" si="13"/>
        <v>-250000</v>
      </c>
      <c r="Z57" s="336">
        <f>+IF(X57&lt;&gt;0,+(Y57/X57)*100,0)</f>
        <v>-100</v>
      </c>
      <c r="AA57" s="350">
        <f t="shared" si="13"/>
        <v>500000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250000</v>
      </c>
      <c r="Y58" s="59">
        <v>-250000</v>
      </c>
      <c r="Z58" s="61">
        <v>-100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75042370</v>
      </c>
      <c r="F60" s="264">
        <f t="shared" si="14"/>
        <v>75042370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4527117</v>
      </c>
      <c r="L60" s="219">
        <f t="shared" si="14"/>
        <v>5852445</v>
      </c>
      <c r="M60" s="219">
        <f t="shared" si="14"/>
        <v>713061</v>
      </c>
      <c r="N60" s="264">
        <f t="shared" si="14"/>
        <v>11092623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11092623</v>
      </c>
      <c r="X60" s="219">
        <f t="shared" si="14"/>
        <v>37521185</v>
      </c>
      <c r="Y60" s="264">
        <f t="shared" si="14"/>
        <v>-26428562</v>
      </c>
      <c r="Z60" s="337">
        <f>+IF(X60&lt;&gt;0,+(Y60/X60)*100,0)</f>
        <v>-70.43637347807645</v>
      </c>
      <c r="AA60" s="232">
        <f>+AA57+AA54+AA51+AA40+AA37+AA34+AA22+AA5</f>
        <v>75042370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1600000</v>
      </c>
      <c r="F62" s="349">
        <f t="shared" si="15"/>
        <v>1600000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800000</v>
      </c>
      <c r="Y62" s="349">
        <f t="shared" si="15"/>
        <v>-800000</v>
      </c>
      <c r="Z62" s="338">
        <f>+IF(X62&lt;&gt;0,+(Y62/X62)*100,0)</f>
        <v>-100</v>
      </c>
      <c r="AA62" s="351">
        <f>SUM(AA63:AA66)</f>
        <v>1600000</v>
      </c>
    </row>
    <row r="63" spans="1:27" ht="13.5">
      <c r="A63" s="361" t="s">
        <v>258</v>
      </c>
      <c r="B63" s="136"/>
      <c r="C63" s="60"/>
      <c r="D63" s="340"/>
      <c r="E63" s="60">
        <v>1600000</v>
      </c>
      <c r="F63" s="59">
        <v>1600000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800000</v>
      </c>
      <c r="Y63" s="59">
        <v>-800000</v>
      </c>
      <c r="Z63" s="61">
        <v>-100</v>
      </c>
      <c r="AA63" s="62">
        <v>1600000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2014-02-04T07:57:12Z</dcterms:created>
  <dcterms:modified xsi:type="dcterms:W3CDTF">2014-02-04T07:57:16Z</dcterms:modified>
  <cp:category/>
  <cp:version/>
  <cp:contentType/>
  <cp:contentStatus/>
</cp:coreProperties>
</file>