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<sst xmlns="http://schemas.openxmlformats.org/spreadsheetml/2006/main" count="855" uniqueCount="302">
  <si>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Amahlathi(EC124)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</si>
  <si>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</si>
  <si>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</si>
  <si>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</si>
  <si>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</si>
  <si>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</si>
  <si>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</si>
  <si>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</si>
  <si>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</si>
  <si>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</si>
  <si>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</si>
  <si>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</si>
  <si>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</si>
  <si>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</si>
  <si>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</si>
  <si>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</si>
  <si>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</si>
  <si>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</si>
  <si>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</si>
  <si>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</si>
  <si>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</si>
  <si>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</si>
  <si>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</si>
  <si>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</si>
  <si>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</si>
  <si>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</si>
  <si>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</si>
  <si>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</si>
  <si>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</si>
  <si>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</si>
  <si>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</si>
  <si>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</si>
  <si>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</si>
  <si>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</si>
  <si>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</si>
  <si>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</si>
  <si>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</si>
  <si>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</si>
  <si>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</si>
  <si>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</si>
  <si>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</si>
  <si>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</si>
  <si>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</si>
  <si>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</si>
  <si>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</si>
  <si>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</si>
  <si>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</si>
  <si>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</si>
  <si>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</si>
  <si>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</si>
  <si>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</si>
  <si>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</si>
  <si>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</si>
  <si>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</si>
  <si>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</si>
  <si>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</si>
  <si>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</si>
  <si>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</si>
  <si>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</si>
  <si>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</si>
  <si>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</si>
  <si>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</si>
  <si>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</si>
  <si>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</si>
  <si>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</si>
  <si>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</si>
  <si>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</si>
  <si>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</si>
  <si>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</si>
  <si>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</si>
  <si>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Amahlathi(EC124)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</si>
  <si>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</si>
  <si>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</si>
  <si>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</si>
  <si>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</si>
  <si>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</si>
  <si>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</si>
  <si>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</si>
  <si>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</si>
  <si>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</si>
  <si>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</si>
  <si>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</si>
  <si>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</si>
  <si>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</si>
  <si>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</si>
  <si>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</si>
  <si>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</si>
  <si>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</si>
  <si>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</si>
  <si>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</si>
  <si>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</si>
  <si>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</si>
  <si>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</si>
  <si>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</si>
  <si>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</si>
  <si>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</si>
  <si>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</si>
  <si>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</si>
  <si>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</si>
  <si>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</si>
  <si>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Amahlathi(EC124)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</si>
  <si>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</si>
  <si>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</si>
  <si>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</si>
  <si>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</si>
  <si>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</si>
  <si>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</si>
  <si>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</si>
  <si>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</si>
  <si>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</si>
  <si>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</si>
  <si>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</si>
  <si>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</si>
  <si>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</si>
  <si>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</si>
  <si>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</si>
  <si>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</si>
  <si>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</si>
  <si>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</si>
  <si>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</si>
  <si>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</si>
  <si>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</si>
  <si>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</si>
  <si>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</si>
  <si>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</si>
  <si>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</si>
  <si>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</si>
  <si>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</si>
  <si>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</si>
  <si>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Amahlathi(EC124)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</si>
  <si>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</si>
  <si>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</si>
  <si>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</si>
  <si>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</si>
  <si>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</si>
  <si>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</si>
  <si>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</si>
  <si>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</si>
  <si>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</si>
  <si>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</si>
  <si>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Amahlathi(EC124)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</si>
  <si>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</si>
  <si>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</si>
  <si>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</si>
  <si>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</si>
  <si>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</si>
  <si>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</si>
  <si>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</si>
  <si>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</si>
  <si>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</si>
  <si>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</si>
  <si>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</si>
  <si>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</si>
  <si>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</si>
  <si>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</si>
  <si>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</si>
  <si>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</si>
  <si>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</si>
  <si>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</si>
  <si>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</si>
  <si>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</si>
  <si>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</si>
  <si>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</si>
  <si>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</si>
  <si>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</si>
  <si>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</si>
  <si>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</si>
  <si>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</si>
  <si>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</si>
  <si>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</si>
  <si>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</si>
  <si>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</si>
  <si>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</si>
  <si>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</si>
  <si>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Amahlathi(EC124)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</si>
  <si>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</si>
  <si>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</si>
  <si>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</si>
  <si>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</si>
  <si>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</si>
  <si>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</si>
  <si>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</si>
  <si>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</si>
  <si>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</si>
  <si>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</si>
  <si>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</si>
  <si>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</si>
  <si>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</si>
  <si>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</si>
  <si>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</si>
  <si>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</si>
  <si>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</si>
  <si>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</si>
  <si>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</si>
  <si>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</si>
  <si>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</si>
  <si>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</si>
  <si>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</si>
  <si>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</si>
  <si>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</si>
  <si>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</si>
  <si>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Amahlathi(EC124)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</si>
  <si>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</si>
  <si>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</si>
  <si>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</si>
  <si>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</si>
  <si>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</si>
  <si>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</si>
  <si>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</si>
  <si>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</si>
  <si>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</si>
  <si>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</si>
  <si>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</si>
  <si>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</si>
  <si>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</si>
  <si>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</si>
  <si>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</si>
  <si>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</si>
  <si>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</si>
  <si>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</si>
  <si>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</si>
  <si>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</si>
  <si>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</si>
  <si>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</si>
  <si>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</si>
  <si>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</si>
  <si>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Amahlathi(EC124)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</si>
  <si>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</si>
  <si>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</si>
  <si>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</si>
  <si>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</si>
  <si>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</si>
  <si>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</si>
  <si>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</si>
  <si>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</si>
  <si>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</si>
  <si>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</si>
  <si>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</si>
  <si>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</si>
  <si>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</si>
  <si>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</si>
  <si>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</si>
  <si>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</si>
  <si>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</si>
  <si>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</si>
  <si>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</si>
  <si>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</si>
  <si>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</si>
  <si>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</si>
  <si>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</si>
  <si>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</si>
  <si>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</si>
  <si>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</si>
  <si>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</si>
  <si>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</si>
  <si>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</si>
  <si>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</si>
  <si>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</si>
  <si>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</si>
  <si>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</si>
  <si>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</si>
  <si>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</si>
  <si>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Amahlathi(EC124)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</si>
  <si>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</si>
  <si>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</si>
  <si>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Amahlathi(EC124)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</si>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</sst>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9797875</v>
      </c>
      <c r="G5" s="60">
        <v>-425567</v>
      </c>
      <c r="H5" s="60">
        <v>-10396</v>
      </c>
      <c r="I5" s="60">
        <v>9361912</v>
      </c>
      <c r="J5" s="60">
        <v>-3303</v>
      </c>
      <c r="K5" s="60">
        <v>-4870</v>
      </c>
      <c r="L5" s="60">
        <v>-824</v>
      </c>
      <c r="M5" s="60">
        <v>-8997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9352915</v>
      </c>
      <c r="W5" s="60">
        <v>0</v>
      </c>
      <c r="X5" s="60">
        <v>9352915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2779193</v>
      </c>
      <c r="G6" s="60">
        <v>1004904</v>
      </c>
      <c r="H6" s="60">
        <v>6152244</v>
      </c>
      <c r="I6" s="60">
        <v>9936341</v>
      </c>
      <c r="J6" s="60">
        <v>2200076</v>
      </c>
      <c r="K6" s="60">
        <v>3250102</v>
      </c>
      <c r="L6" s="60">
        <v>2235708</v>
      </c>
      <c r="M6" s="60">
        <v>7685886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17622227</v>
      </c>
      <c r="W6" s="60">
        <v>0</v>
      </c>
      <c r="X6" s="60">
        <v>17622227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0</v>
      </c>
      <c r="G7" s="60">
        <v>165198</v>
      </c>
      <c r="H7" s="60">
        <v>21842</v>
      </c>
      <c r="I7" s="60">
        <v>187040</v>
      </c>
      <c r="J7" s="60">
        <v>265811</v>
      </c>
      <c r="K7" s="60">
        <v>157608</v>
      </c>
      <c r="L7" s="60">
        <v>160945</v>
      </c>
      <c r="M7" s="60">
        <v>584364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771404</v>
      </c>
      <c r="W7" s="60">
        <v>0</v>
      </c>
      <c r="X7" s="60">
        <v>771404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0</v>
      </c>
      <c r="E8" s="60">
        <v>0</v>
      </c>
      <c r="F8" s="60">
        <v>40300000</v>
      </c>
      <c r="G8" s="60">
        <v>0</v>
      </c>
      <c r="H8" s="60">
        <v>1105000</v>
      </c>
      <c r="I8" s="60">
        <v>41405000</v>
      </c>
      <c r="J8" s="60">
        <v>0</v>
      </c>
      <c r="K8" s="60">
        <v>0</v>
      </c>
      <c r="L8" s="60">
        <v>300000</v>
      </c>
      <c r="M8" s="60">
        <v>300000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41705000</v>
      </c>
      <c r="W8" s="60">
        <v>0</v>
      </c>
      <c r="X8" s="60">
        <v>41705000</v>
      </c>
      <c r="Y8" s="61">
        <v>0</v>
      </c>
      <c r="Z8" s="62">
        <v>0</v>
      </c>
    </row>
    <row r="9" spans="1:26" ht="13.5">
      <c r="A9" s="58" t="s">
        <v>35</v>
      </c>
      <c r="B9" s="19">
        <v>0</v>
      </c>
      <c r="C9" s="19">
        <v>0</v>
      </c>
      <c r="D9" s="59">
        <v>0</v>
      </c>
      <c r="E9" s="60">
        <v>0</v>
      </c>
      <c r="F9" s="60">
        <v>570871</v>
      </c>
      <c r="G9" s="60">
        <v>370046</v>
      </c>
      <c r="H9" s="60">
        <v>398181</v>
      </c>
      <c r="I9" s="60">
        <v>1339098</v>
      </c>
      <c r="J9" s="60">
        <v>394103</v>
      </c>
      <c r="K9" s="60">
        <v>226828</v>
      </c>
      <c r="L9" s="60">
        <v>768471</v>
      </c>
      <c r="M9" s="60">
        <v>1389402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2728500</v>
      </c>
      <c r="W9" s="60">
        <v>0</v>
      </c>
      <c r="X9" s="60">
        <v>2728500</v>
      </c>
      <c r="Y9" s="61">
        <v>0</v>
      </c>
      <c r="Z9" s="62">
        <v>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0</v>
      </c>
      <c r="E10" s="66">
        <f t="shared" si="0"/>
        <v>0</v>
      </c>
      <c r="F10" s="66">
        <f t="shared" si="0"/>
        <v>53447939</v>
      </c>
      <c r="G10" s="66">
        <f t="shared" si="0"/>
        <v>1114581</v>
      </c>
      <c r="H10" s="66">
        <f t="shared" si="0"/>
        <v>7666871</v>
      </c>
      <c r="I10" s="66">
        <f t="shared" si="0"/>
        <v>62229391</v>
      </c>
      <c r="J10" s="66">
        <f t="shared" si="0"/>
        <v>2856687</v>
      </c>
      <c r="K10" s="66">
        <f t="shared" si="0"/>
        <v>3629668</v>
      </c>
      <c r="L10" s="66">
        <f t="shared" si="0"/>
        <v>3464300</v>
      </c>
      <c r="M10" s="66">
        <f t="shared" si="0"/>
        <v>9950655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72180046</v>
      </c>
      <c r="W10" s="66">
        <f t="shared" si="0"/>
        <v>0</v>
      </c>
      <c r="X10" s="66">
        <f t="shared" si="0"/>
        <v>72180046</v>
      </c>
      <c r="Y10" s="67">
        <f>+IF(W10&lt;&gt;0,(X10/W10)*100,0)</f>
        <v>0</v>
      </c>
      <c r="Z10" s="68">
        <f t="shared" si="0"/>
        <v>0</v>
      </c>
    </row>
    <row r="11" spans="1:26" ht="13.5">
      <c r="A11" s="58" t="s">
        <v>37</v>
      </c>
      <c r="B11" s="19">
        <v>0</v>
      </c>
      <c r="C11" s="19">
        <v>0</v>
      </c>
      <c r="D11" s="59">
        <v>0</v>
      </c>
      <c r="E11" s="60">
        <v>0</v>
      </c>
      <c r="F11" s="60">
        <v>3341042</v>
      </c>
      <c r="G11" s="60">
        <v>3662495</v>
      </c>
      <c r="H11" s="60">
        <v>3768193</v>
      </c>
      <c r="I11" s="60">
        <v>10771730</v>
      </c>
      <c r="J11" s="60">
        <v>216800</v>
      </c>
      <c r="K11" s="60">
        <v>9445847</v>
      </c>
      <c r="L11" s="60">
        <v>3958699</v>
      </c>
      <c r="M11" s="60">
        <v>13621346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24393076</v>
      </c>
      <c r="W11" s="60">
        <v>0</v>
      </c>
      <c r="X11" s="60">
        <v>24393076</v>
      </c>
      <c r="Y11" s="61">
        <v>0</v>
      </c>
      <c r="Z11" s="62">
        <v>0</v>
      </c>
    </row>
    <row r="12" spans="1:26" ht="13.5">
      <c r="A12" s="58" t="s">
        <v>38</v>
      </c>
      <c r="B12" s="19">
        <v>0</v>
      </c>
      <c r="C12" s="19">
        <v>0</v>
      </c>
      <c r="D12" s="59">
        <v>0</v>
      </c>
      <c r="E12" s="60">
        <v>0</v>
      </c>
      <c r="F12" s="60">
        <v>894930</v>
      </c>
      <c r="G12" s="60">
        <v>958946</v>
      </c>
      <c r="H12" s="60">
        <v>965519</v>
      </c>
      <c r="I12" s="60">
        <v>2819395</v>
      </c>
      <c r="J12" s="60">
        <v>0</v>
      </c>
      <c r="K12" s="60">
        <v>1803005</v>
      </c>
      <c r="L12" s="60">
        <v>901503</v>
      </c>
      <c r="M12" s="60">
        <v>2704508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5523903</v>
      </c>
      <c r="W12" s="60">
        <v>0</v>
      </c>
      <c r="X12" s="60">
        <v>5523903</v>
      </c>
      <c r="Y12" s="61">
        <v>0</v>
      </c>
      <c r="Z12" s="62">
        <v>0</v>
      </c>
    </row>
    <row r="13" spans="1:26" ht="13.5">
      <c r="A13" s="58" t="s">
        <v>278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4567242</v>
      </c>
      <c r="I13" s="60">
        <v>4567242</v>
      </c>
      <c r="J13" s="60">
        <v>1522412</v>
      </c>
      <c r="K13" s="60">
        <v>1522412</v>
      </c>
      <c r="L13" s="60">
        <v>1522412</v>
      </c>
      <c r="M13" s="60">
        <v>4567236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9134478</v>
      </c>
      <c r="W13" s="60">
        <v>0</v>
      </c>
      <c r="X13" s="60">
        <v>9134478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55455</v>
      </c>
      <c r="M14" s="60">
        <v>55455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55455</v>
      </c>
      <c r="W14" s="60">
        <v>0</v>
      </c>
      <c r="X14" s="60">
        <v>55455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2317024</v>
      </c>
      <c r="H15" s="60">
        <v>2398987</v>
      </c>
      <c r="I15" s="60">
        <v>4716011</v>
      </c>
      <c r="J15" s="60">
        <v>1655035</v>
      </c>
      <c r="K15" s="60">
        <v>1319126</v>
      </c>
      <c r="L15" s="60">
        <v>1346615</v>
      </c>
      <c r="M15" s="60">
        <v>4320776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9036787</v>
      </c>
      <c r="W15" s="60">
        <v>0</v>
      </c>
      <c r="X15" s="60">
        <v>9036787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0</v>
      </c>
      <c r="E17" s="60">
        <v>0</v>
      </c>
      <c r="F17" s="60">
        <v>734818</v>
      </c>
      <c r="G17" s="60">
        <v>3620313</v>
      </c>
      <c r="H17" s="60">
        <v>3913426</v>
      </c>
      <c r="I17" s="60">
        <v>8268557</v>
      </c>
      <c r="J17" s="60">
        <v>4966738</v>
      </c>
      <c r="K17" s="60">
        <v>9487159</v>
      </c>
      <c r="L17" s="60">
        <v>4468136</v>
      </c>
      <c r="M17" s="60">
        <v>18922033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27190590</v>
      </c>
      <c r="W17" s="60">
        <v>0</v>
      </c>
      <c r="X17" s="60">
        <v>27190590</v>
      </c>
      <c r="Y17" s="61">
        <v>0</v>
      </c>
      <c r="Z17" s="62">
        <v>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0</v>
      </c>
      <c r="E18" s="73">
        <f t="shared" si="1"/>
        <v>0</v>
      </c>
      <c r="F18" s="73">
        <f t="shared" si="1"/>
        <v>4970790</v>
      </c>
      <c r="G18" s="73">
        <f t="shared" si="1"/>
        <v>10558778</v>
      </c>
      <c r="H18" s="73">
        <f t="shared" si="1"/>
        <v>15613367</v>
      </c>
      <c r="I18" s="73">
        <f t="shared" si="1"/>
        <v>31142935</v>
      </c>
      <c r="J18" s="73">
        <f t="shared" si="1"/>
        <v>8360985</v>
      </c>
      <c r="K18" s="73">
        <f t="shared" si="1"/>
        <v>23577549</v>
      </c>
      <c r="L18" s="73">
        <f t="shared" si="1"/>
        <v>12252820</v>
      </c>
      <c r="M18" s="73">
        <f t="shared" si="1"/>
        <v>44191354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75334289</v>
      </c>
      <c r="W18" s="73">
        <f t="shared" si="1"/>
        <v>0</v>
      </c>
      <c r="X18" s="73">
        <f t="shared" si="1"/>
        <v>75334289</v>
      </c>
      <c r="Y18" s="67">
        <f>+IF(W18&lt;&gt;0,(X18/W18)*100,0)</f>
        <v>0</v>
      </c>
      <c r="Z18" s="74">
        <f t="shared" si="1"/>
        <v>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48477149</v>
      </c>
      <c r="G19" s="77">
        <f t="shared" si="2"/>
        <v>-9444197</v>
      </c>
      <c r="H19" s="77">
        <f t="shared" si="2"/>
        <v>-7946496</v>
      </c>
      <c r="I19" s="77">
        <f t="shared" si="2"/>
        <v>31086456</v>
      </c>
      <c r="J19" s="77">
        <f t="shared" si="2"/>
        <v>-5504298</v>
      </c>
      <c r="K19" s="77">
        <f t="shared" si="2"/>
        <v>-19947881</v>
      </c>
      <c r="L19" s="77">
        <f t="shared" si="2"/>
        <v>-8788520</v>
      </c>
      <c r="M19" s="77">
        <f t="shared" si="2"/>
        <v>-34240699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-3154243</v>
      </c>
      <c r="W19" s="77">
        <f>IF(E10=E18,0,W10-W18)</f>
        <v>0</v>
      </c>
      <c r="X19" s="77">
        <f t="shared" si="2"/>
        <v>-3154243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48477149</v>
      </c>
      <c r="G22" s="88">
        <f t="shared" si="3"/>
        <v>-9444197</v>
      </c>
      <c r="H22" s="88">
        <f t="shared" si="3"/>
        <v>-7946496</v>
      </c>
      <c r="I22" s="88">
        <f t="shared" si="3"/>
        <v>31086456</v>
      </c>
      <c r="J22" s="88">
        <f t="shared" si="3"/>
        <v>-5504298</v>
      </c>
      <c r="K22" s="88">
        <f t="shared" si="3"/>
        <v>-19947881</v>
      </c>
      <c r="L22" s="88">
        <f t="shared" si="3"/>
        <v>-8788520</v>
      </c>
      <c r="M22" s="88">
        <f t="shared" si="3"/>
        <v>-34240699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-3154243</v>
      </c>
      <c r="W22" s="88">
        <f t="shared" si="3"/>
        <v>0</v>
      </c>
      <c r="X22" s="88">
        <f t="shared" si="3"/>
        <v>-3154243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48477149</v>
      </c>
      <c r="G24" s="77">
        <f t="shared" si="4"/>
        <v>-9444197</v>
      </c>
      <c r="H24" s="77">
        <f t="shared" si="4"/>
        <v>-7946496</v>
      </c>
      <c r="I24" s="77">
        <f t="shared" si="4"/>
        <v>31086456</v>
      </c>
      <c r="J24" s="77">
        <f t="shared" si="4"/>
        <v>-5504298</v>
      </c>
      <c r="K24" s="77">
        <f t="shared" si="4"/>
        <v>-19947881</v>
      </c>
      <c r="L24" s="77">
        <f t="shared" si="4"/>
        <v>-8788520</v>
      </c>
      <c r="M24" s="77">
        <f t="shared" si="4"/>
        <v>-34240699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-3154243</v>
      </c>
      <c r="W24" s="77">
        <f t="shared" si="4"/>
        <v>0</v>
      </c>
      <c r="X24" s="77">
        <f t="shared" si="4"/>
        <v>-3154243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42969933</v>
      </c>
      <c r="E27" s="100">
        <v>42969933</v>
      </c>
      <c r="F27" s="100">
        <v>1337395</v>
      </c>
      <c r="G27" s="100">
        <v>1879074</v>
      </c>
      <c r="H27" s="100">
        <v>2159952</v>
      </c>
      <c r="I27" s="100">
        <v>5376421</v>
      </c>
      <c r="J27" s="100">
        <v>2747209</v>
      </c>
      <c r="K27" s="100">
        <v>1829293</v>
      </c>
      <c r="L27" s="100">
        <v>1019456</v>
      </c>
      <c r="M27" s="100">
        <v>5595958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10972379</v>
      </c>
      <c r="W27" s="100">
        <v>21484967</v>
      </c>
      <c r="X27" s="100">
        <v>-10512588</v>
      </c>
      <c r="Y27" s="101">
        <v>-48.93</v>
      </c>
      <c r="Z27" s="102">
        <v>42969933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1309926</v>
      </c>
      <c r="G28" s="60">
        <v>1802710</v>
      </c>
      <c r="H28" s="60">
        <v>2051443</v>
      </c>
      <c r="I28" s="60">
        <v>5164079</v>
      </c>
      <c r="J28" s="60">
        <v>2162853</v>
      </c>
      <c r="K28" s="60">
        <v>986761</v>
      </c>
      <c r="L28" s="60">
        <v>268526</v>
      </c>
      <c r="M28" s="60">
        <v>3418140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8582219</v>
      </c>
      <c r="W28" s="60">
        <v>0</v>
      </c>
      <c r="X28" s="60">
        <v>8582219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42969933</v>
      </c>
      <c r="E31" s="60">
        <v>42969933</v>
      </c>
      <c r="F31" s="60">
        <v>27469</v>
      </c>
      <c r="G31" s="60">
        <v>76364</v>
      </c>
      <c r="H31" s="60">
        <v>108509</v>
      </c>
      <c r="I31" s="60">
        <v>212342</v>
      </c>
      <c r="J31" s="60">
        <v>584356</v>
      </c>
      <c r="K31" s="60">
        <v>842532</v>
      </c>
      <c r="L31" s="60">
        <v>750930</v>
      </c>
      <c r="M31" s="60">
        <v>2177818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2390160</v>
      </c>
      <c r="W31" s="60">
        <v>21484967</v>
      </c>
      <c r="X31" s="60">
        <v>-19094807</v>
      </c>
      <c r="Y31" s="61">
        <v>-88.88</v>
      </c>
      <c r="Z31" s="62">
        <v>42969933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42969933</v>
      </c>
      <c r="E32" s="100">
        <f t="shared" si="5"/>
        <v>42969933</v>
      </c>
      <c r="F32" s="100">
        <f t="shared" si="5"/>
        <v>1337395</v>
      </c>
      <c r="G32" s="100">
        <f t="shared" si="5"/>
        <v>1879074</v>
      </c>
      <c r="H32" s="100">
        <f t="shared" si="5"/>
        <v>2159952</v>
      </c>
      <c r="I32" s="100">
        <f t="shared" si="5"/>
        <v>5376421</v>
      </c>
      <c r="J32" s="100">
        <f t="shared" si="5"/>
        <v>2747209</v>
      </c>
      <c r="K32" s="100">
        <f t="shared" si="5"/>
        <v>1829293</v>
      </c>
      <c r="L32" s="100">
        <f t="shared" si="5"/>
        <v>1019456</v>
      </c>
      <c r="M32" s="100">
        <f t="shared" si="5"/>
        <v>5595958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10972379</v>
      </c>
      <c r="W32" s="100">
        <f t="shared" si="5"/>
        <v>21484967</v>
      </c>
      <c r="X32" s="100">
        <f t="shared" si="5"/>
        <v>-10512588</v>
      </c>
      <c r="Y32" s="101">
        <f>+IF(W32&lt;&gt;0,(X32/W32)*100,0)</f>
        <v>-48.92997043002207</v>
      </c>
      <c r="Z32" s="102">
        <f t="shared" si="5"/>
        <v>42969933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135417489</v>
      </c>
      <c r="C35" s="19">
        <v>0</v>
      </c>
      <c r="D35" s="59">
        <v>143953000</v>
      </c>
      <c r="E35" s="60">
        <v>143953000</v>
      </c>
      <c r="F35" s="60">
        <v>46844000</v>
      </c>
      <c r="G35" s="60">
        <v>198620014</v>
      </c>
      <c r="H35" s="60">
        <v>183136921</v>
      </c>
      <c r="I35" s="60">
        <v>183136921</v>
      </c>
      <c r="J35" s="60">
        <v>176506296</v>
      </c>
      <c r="K35" s="60">
        <v>176429980</v>
      </c>
      <c r="L35" s="60">
        <v>197216339</v>
      </c>
      <c r="M35" s="60">
        <v>197216339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197216339</v>
      </c>
      <c r="W35" s="60">
        <v>71976500</v>
      </c>
      <c r="X35" s="60">
        <v>125239839</v>
      </c>
      <c r="Y35" s="61">
        <v>174</v>
      </c>
      <c r="Z35" s="62">
        <v>143953000</v>
      </c>
    </row>
    <row r="36" spans="1:26" ht="13.5">
      <c r="A36" s="58" t="s">
        <v>57</v>
      </c>
      <c r="B36" s="19">
        <v>356607574</v>
      </c>
      <c r="C36" s="19">
        <v>0</v>
      </c>
      <c r="D36" s="59">
        <v>127944000</v>
      </c>
      <c r="E36" s="60">
        <v>127944000</v>
      </c>
      <c r="F36" s="60">
        <v>-17000</v>
      </c>
      <c r="G36" s="60">
        <v>269850968</v>
      </c>
      <c r="H36" s="60">
        <v>357935299</v>
      </c>
      <c r="I36" s="60">
        <v>357935299</v>
      </c>
      <c r="J36" s="60">
        <v>359160093</v>
      </c>
      <c r="K36" s="60">
        <v>359466971</v>
      </c>
      <c r="L36" s="60">
        <v>358964013</v>
      </c>
      <c r="M36" s="60">
        <v>358964013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358964013</v>
      </c>
      <c r="W36" s="60">
        <v>63972000</v>
      </c>
      <c r="X36" s="60">
        <v>294992013</v>
      </c>
      <c r="Y36" s="61">
        <v>461.13</v>
      </c>
      <c r="Z36" s="62">
        <v>127944000</v>
      </c>
    </row>
    <row r="37" spans="1:26" ht="13.5">
      <c r="A37" s="58" t="s">
        <v>58</v>
      </c>
      <c r="B37" s="19">
        <v>37104556</v>
      </c>
      <c r="C37" s="19">
        <v>0</v>
      </c>
      <c r="D37" s="59">
        <v>12160000</v>
      </c>
      <c r="E37" s="60">
        <v>12160000</v>
      </c>
      <c r="F37" s="60">
        <v>3821000</v>
      </c>
      <c r="G37" s="60">
        <v>30163741</v>
      </c>
      <c r="H37" s="60">
        <v>34480025</v>
      </c>
      <c r="I37" s="60">
        <v>34480025</v>
      </c>
      <c r="J37" s="60">
        <v>35069587</v>
      </c>
      <c r="K37" s="60">
        <v>29671161</v>
      </c>
      <c r="L37" s="60">
        <v>34010450</v>
      </c>
      <c r="M37" s="60">
        <v>34010450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34010450</v>
      </c>
      <c r="W37" s="60">
        <v>6080000</v>
      </c>
      <c r="X37" s="60">
        <v>27930450</v>
      </c>
      <c r="Y37" s="61">
        <v>459.38</v>
      </c>
      <c r="Z37" s="62">
        <v>12160000</v>
      </c>
    </row>
    <row r="38" spans="1:26" ht="13.5">
      <c r="A38" s="58" t="s">
        <v>59</v>
      </c>
      <c r="B38" s="19">
        <v>18227457</v>
      </c>
      <c r="C38" s="19">
        <v>0</v>
      </c>
      <c r="D38" s="59">
        <v>14620000</v>
      </c>
      <c r="E38" s="60">
        <v>14620000</v>
      </c>
      <c r="F38" s="60">
        <v>0</v>
      </c>
      <c r="G38" s="60">
        <v>14525165</v>
      </c>
      <c r="H38" s="60">
        <v>18716324</v>
      </c>
      <c r="I38" s="60">
        <v>18716324</v>
      </c>
      <c r="J38" s="60">
        <v>18225227</v>
      </c>
      <c r="K38" s="60">
        <v>18225227</v>
      </c>
      <c r="L38" s="60">
        <v>18225227</v>
      </c>
      <c r="M38" s="60">
        <v>18225227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18225227</v>
      </c>
      <c r="W38" s="60">
        <v>7310000</v>
      </c>
      <c r="X38" s="60">
        <v>10915227</v>
      </c>
      <c r="Y38" s="61">
        <v>149.32</v>
      </c>
      <c r="Z38" s="62">
        <v>14620000</v>
      </c>
    </row>
    <row r="39" spans="1:26" ht="13.5">
      <c r="A39" s="58" t="s">
        <v>60</v>
      </c>
      <c r="B39" s="19">
        <v>436693050</v>
      </c>
      <c r="C39" s="19">
        <v>0</v>
      </c>
      <c r="D39" s="59">
        <v>245117000</v>
      </c>
      <c r="E39" s="60">
        <v>245117000</v>
      </c>
      <c r="F39" s="60">
        <v>43006000</v>
      </c>
      <c r="G39" s="60">
        <v>423782076</v>
      </c>
      <c r="H39" s="60">
        <v>487875871</v>
      </c>
      <c r="I39" s="60">
        <v>487875871</v>
      </c>
      <c r="J39" s="60">
        <v>482371575</v>
      </c>
      <c r="K39" s="60">
        <v>488000563</v>
      </c>
      <c r="L39" s="60">
        <v>503944675</v>
      </c>
      <c r="M39" s="60">
        <v>503944675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503944675</v>
      </c>
      <c r="W39" s="60">
        <v>122558500</v>
      </c>
      <c r="X39" s="60">
        <v>381386175</v>
      </c>
      <c r="Y39" s="61">
        <v>311.19</v>
      </c>
      <c r="Z39" s="62">
        <v>245117000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69665018</v>
      </c>
      <c r="C42" s="19">
        <v>0</v>
      </c>
      <c r="D42" s="59">
        <v>53104781</v>
      </c>
      <c r="E42" s="60">
        <v>53104781</v>
      </c>
      <c r="F42" s="60">
        <v>48471833</v>
      </c>
      <c r="G42" s="60">
        <v>-9444197</v>
      </c>
      <c r="H42" s="60">
        <v>-3379254</v>
      </c>
      <c r="I42" s="60">
        <v>35648382</v>
      </c>
      <c r="J42" s="60">
        <v>-3981886</v>
      </c>
      <c r="K42" s="60">
        <v>-18425469</v>
      </c>
      <c r="L42" s="60">
        <v>26627143</v>
      </c>
      <c r="M42" s="60">
        <v>4219788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39868170</v>
      </c>
      <c r="W42" s="60">
        <v>26552384</v>
      </c>
      <c r="X42" s="60">
        <v>13315786</v>
      </c>
      <c r="Y42" s="61">
        <v>50.15</v>
      </c>
      <c r="Z42" s="62">
        <v>53104781</v>
      </c>
    </row>
    <row r="43" spans="1:26" ht="13.5">
      <c r="A43" s="58" t="s">
        <v>63</v>
      </c>
      <c r="B43" s="19">
        <v>-75969536</v>
      </c>
      <c r="C43" s="19">
        <v>0</v>
      </c>
      <c r="D43" s="59">
        <v>69504750</v>
      </c>
      <c r="E43" s="60">
        <v>69504750</v>
      </c>
      <c r="F43" s="60">
        <v>-1337395</v>
      </c>
      <c r="G43" s="60">
        <v>-1873472</v>
      </c>
      <c r="H43" s="60">
        <v>-2159952</v>
      </c>
      <c r="I43" s="60">
        <v>-5370819</v>
      </c>
      <c r="J43" s="60">
        <v>-2747209</v>
      </c>
      <c r="K43" s="60">
        <v>-1829293</v>
      </c>
      <c r="L43" s="60">
        <v>-1019456</v>
      </c>
      <c r="M43" s="60">
        <v>-5595958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-10966777</v>
      </c>
      <c r="W43" s="60">
        <v>34752372</v>
      </c>
      <c r="X43" s="60">
        <v>-45719149</v>
      </c>
      <c r="Y43" s="61">
        <v>-131.56</v>
      </c>
      <c r="Z43" s="62">
        <v>69504750</v>
      </c>
    </row>
    <row r="44" spans="1:26" ht="13.5">
      <c r="A44" s="58" t="s">
        <v>64</v>
      </c>
      <c r="B44" s="19">
        <v>-363737</v>
      </c>
      <c r="C44" s="19">
        <v>0</v>
      </c>
      <c r="D44" s="59">
        <v>-5250</v>
      </c>
      <c r="E44" s="60">
        <v>-5250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-2622</v>
      </c>
      <c r="X44" s="60">
        <v>2622</v>
      </c>
      <c r="Y44" s="61">
        <v>-100</v>
      </c>
      <c r="Z44" s="62">
        <v>-5250</v>
      </c>
    </row>
    <row r="45" spans="1:26" ht="13.5">
      <c r="A45" s="70" t="s">
        <v>65</v>
      </c>
      <c r="B45" s="22">
        <v>6679356</v>
      </c>
      <c r="C45" s="22">
        <v>0</v>
      </c>
      <c r="D45" s="99">
        <v>127979281</v>
      </c>
      <c r="E45" s="100">
        <v>127979281</v>
      </c>
      <c r="F45" s="100">
        <v>52509438</v>
      </c>
      <c r="G45" s="100">
        <v>41191769</v>
      </c>
      <c r="H45" s="100">
        <v>35652563</v>
      </c>
      <c r="I45" s="100">
        <v>35652563</v>
      </c>
      <c r="J45" s="100">
        <v>28923468</v>
      </c>
      <c r="K45" s="100">
        <v>8668706</v>
      </c>
      <c r="L45" s="100">
        <v>34276393</v>
      </c>
      <c r="M45" s="100">
        <v>34276393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34276393</v>
      </c>
      <c r="W45" s="100">
        <v>66677134</v>
      </c>
      <c r="X45" s="100">
        <v>-32400741</v>
      </c>
      <c r="Y45" s="101">
        <v>-48.59</v>
      </c>
      <c r="Z45" s="102">
        <v>127979281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3036164</v>
      </c>
      <c r="C49" s="52">
        <v>0</v>
      </c>
      <c r="D49" s="129">
        <v>1707465</v>
      </c>
      <c r="E49" s="54">
        <v>1165447</v>
      </c>
      <c r="F49" s="54">
        <v>0</v>
      </c>
      <c r="G49" s="54">
        <v>0</v>
      </c>
      <c r="H49" s="54">
        <v>0</v>
      </c>
      <c r="I49" s="54">
        <v>50122883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56031959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2754533</v>
      </c>
      <c r="C51" s="52">
        <v>0</v>
      </c>
      <c r="D51" s="129">
        <v>1447447</v>
      </c>
      <c r="E51" s="54">
        <v>157825</v>
      </c>
      <c r="F51" s="54">
        <v>0</v>
      </c>
      <c r="G51" s="54">
        <v>0</v>
      </c>
      <c r="H51" s="54">
        <v>0</v>
      </c>
      <c r="I51" s="54">
        <v>343062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4702867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98.70419031418125</v>
      </c>
      <c r="G58" s="7">
        <f t="shared" si="6"/>
        <v>100</v>
      </c>
      <c r="H58" s="7">
        <f t="shared" si="6"/>
        <v>100</v>
      </c>
      <c r="I58" s="7">
        <f t="shared" si="6"/>
        <v>99.15198599774811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99.39197824460749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99.99998979370527</v>
      </c>
      <c r="G59" s="10">
        <f t="shared" si="7"/>
        <v>100</v>
      </c>
      <c r="H59" s="10">
        <f t="shared" si="7"/>
        <v>100</v>
      </c>
      <c r="I59" s="10">
        <f t="shared" si="7"/>
        <v>99.99998931842129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99.99998930814617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99.50550393585476</v>
      </c>
      <c r="G60" s="13">
        <f t="shared" si="7"/>
        <v>100</v>
      </c>
      <c r="H60" s="13">
        <f t="shared" si="7"/>
        <v>100</v>
      </c>
      <c r="I60" s="13">
        <f t="shared" si="7"/>
        <v>99.86168952937506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99.92201326200146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99.36436327173227</v>
      </c>
      <c r="G61" s="13">
        <f t="shared" si="7"/>
        <v>100</v>
      </c>
      <c r="H61" s="13">
        <f t="shared" si="7"/>
        <v>100</v>
      </c>
      <c r="I61" s="13">
        <f t="shared" si="7"/>
        <v>99.83011659566662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99.90128601842834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>
        <v>12728258</v>
      </c>
      <c r="G67" s="26">
        <v>579337</v>
      </c>
      <c r="H67" s="26">
        <v>6141848</v>
      </c>
      <c r="I67" s="26">
        <v>19449443</v>
      </c>
      <c r="J67" s="26">
        <v>2196773</v>
      </c>
      <c r="K67" s="26">
        <v>3245232</v>
      </c>
      <c r="L67" s="26">
        <v>2234884</v>
      </c>
      <c r="M67" s="26">
        <v>7676889</v>
      </c>
      <c r="N67" s="26"/>
      <c r="O67" s="26"/>
      <c r="P67" s="26"/>
      <c r="Q67" s="26"/>
      <c r="R67" s="26"/>
      <c r="S67" s="26"/>
      <c r="T67" s="26"/>
      <c r="U67" s="26"/>
      <c r="V67" s="26">
        <v>27126332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>
        <v>9797875</v>
      </c>
      <c r="G68" s="21">
        <v>-425567</v>
      </c>
      <c r="H68" s="21">
        <v>-10396</v>
      </c>
      <c r="I68" s="21">
        <v>9361912</v>
      </c>
      <c r="J68" s="21">
        <v>-3303</v>
      </c>
      <c r="K68" s="21">
        <v>-4870</v>
      </c>
      <c r="L68" s="21">
        <v>-824</v>
      </c>
      <c r="M68" s="21">
        <v>-8997</v>
      </c>
      <c r="N68" s="21"/>
      <c r="O68" s="21"/>
      <c r="P68" s="21"/>
      <c r="Q68" s="21"/>
      <c r="R68" s="21"/>
      <c r="S68" s="21"/>
      <c r="T68" s="21"/>
      <c r="U68" s="21"/>
      <c r="V68" s="21">
        <v>9352915</v>
      </c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>
        <v>2779193</v>
      </c>
      <c r="G69" s="21">
        <v>1004904</v>
      </c>
      <c r="H69" s="21">
        <v>6152244</v>
      </c>
      <c r="I69" s="21">
        <v>9936341</v>
      </c>
      <c r="J69" s="21">
        <v>2200076</v>
      </c>
      <c r="K69" s="21">
        <v>3250102</v>
      </c>
      <c r="L69" s="21">
        <v>2235708</v>
      </c>
      <c r="M69" s="21">
        <v>7685886</v>
      </c>
      <c r="N69" s="21"/>
      <c r="O69" s="21"/>
      <c r="P69" s="21"/>
      <c r="Q69" s="21"/>
      <c r="R69" s="21"/>
      <c r="S69" s="21"/>
      <c r="T69" s="21"/>
      <c r="U69" s="21"/>
      <c r="V69" s="21">
        <v>17622227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>
        <v>2162084</v>
      </c>
      <c r="G70" s="21">
        <v>1011322</v>
      </c>
      <c r="H70" s="21">
        <v>4916260</v>
      </c>
      <c r="I70" s="21">
        <v>8089666</v>
      </c>
      <c r="J70" s="21">
        <v>1581524</v>
      </c>
      <c r="K70" s="21">
        <v>2633854</v>
      </c>
      <c r="L70" s="21">
        <v>1616996</v>
      </c>
      <c r="M70" s="21">
        <v>5832374</v>
      </c>
      <c r="N70" s="21"/>
      <c r="O70" s="21"/>
      <c r="P70" s="21"/>
      <c r="Q70" s="21"/>
      <c r="R70" s="21"/>
      <c r="S70" s="21"/>
      <c r="T70" s="21"/>
      <c r="U70" s="21"/>
      <c r="V70" s="21">
        <v>13922040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617109</v>
      </c>
      <c r="G73" s="21">
        <v>-6418</v>
      </c>
      <c r="H73" s="21">
        <v>1235984</v>
      </c>
      <c r="I73" s="21">
        <v>1846675</v>
      </c>
      <c r="J73" s="21">
        <v>618552</v>
      </c>
      <c r="K73" s="21">
        <v>616248</v>
      </c>
      <c r="L73" s="21">
        <v>618712</v>
      </c>
      <c r="M73" s="21">
        <v>1853512</v>
      </c>
      <c r="N73" s="21"/>
      <c r="O73" s="21"/>
      <c r="P73" s="21"/>
      <c r="Q73" s="21"/>
      <c r="R73" s="21"/>
      <c r="S73" s="21"/>
      <c r="T73" s="21"/>
      <c r="U73" s="21"/>
      <c r="V73" s="21">
        <v>3700187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151190</v>
      </c>
      <c r="G75" s="30"/>
      <c r="H75" s="30"/>
      <c r="I75" s="30">
        <v>151190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151190</v>
      </c>
      <c r="W75" s="30"/>
      <c r="X75" s="30"/>
      <c r="Y75" s="29"/>
      <c r="Z75" s="31"/>
    </row>
    <row r="76" spans="1:26" ht="13.5" hidden="1">
      <c r="A76" s="42" t="s">
        <v>286</v>
      </c>
      <c r="B76" s="32">
        <v>40318577</v>
      </c>
      <c r="C76" s="32"/>
      <c r="D76" s="33">
        <v>45784491</v>
      </c>
      <c r="E76" s="34">
        <v>45784491</v>
      </c>
      <c r="F76" s="34">
        <v>12563324</v>
      </c>
      <c r="G76" s="34">
        <v>579337</v>
      </c>
      <c r="H76" s="34">
        <v>6141848</v>
      </c>
      <c r="I76" s="34">
        <v>19284509</v>
      </c>
      <c r="J76" s="34">
        <v>2196773</v>
      </c>
      <c r="K76" s="34">
        <v>3245232</v>
      </c>
      <c r="L76" s="34">
        <v>2234884</v>
      </c>
      <c r="M76" s="34">
        <v>7676889</v>
      </c>
      <c r="N76" s="34"/>
      <c r="O76" s="34"/>
      <c r="P76" s="34"/>
      <c r="Q76" s="34"/>
      <c r="R76" s="34"/>
      <c r="S76" s="34"/>
      <c r="T76" s="34"/>
      <c r="U76" s="34"/>
      <c r="V76" s="34">
        <v>26961398</v>
      </c>
      <c r="W76" s="34">
        <v>22892239</v>
      </c>
      <c r="X76" s="34"/>
      <c r="Y76" s="33"/>
      <c r="Z76" s="35">
        <v>45784491</v>
      </c>
    </row>
    <row r="77" spans="1:26" ht="13.5" hidden="1">
      <c r="A77" s="37" t="s">
        <v>31</v>
      </c>
      <c r="B77" s="19">
        <v>40318577</v>
      </c>
      <c r="C77" s="19"/>
      <c r="D77" s="20">
        <v>8533703</v>
      </c>
      <c r="E77" s="21">
        <v>8533703</v>
      </c>
      <c r="F77" s="21">
        <v>9797874</v>
      </c>
      <c r="G77" s="21">
        <v>-425567</v>
      </c>
      <c r="H77" s="21">
        <v>-10396</v>
      </c>
      <c r="I77" s="21">
        <v>9361911</v>
      </c>
      <c r="J77" s="21">
        <v>-3303</v>
      </c>
      <c r="K77" s="21">
        <v>-4870</v>
      </c>
      <c r="L77" s="21">
        <v>-824</v>
      </c>
      <c r="M77" s="21">
        <v>-8997</v>
      </c>
      <c r="N77" s="21"/>
      <c r="O77" s="21"/>
      <c r="P77" s="21"/>
      <c r="Q77" s="21"/>
      <c r="R77" s="21"/>
      <c r="S77" s="21"/>
      <c r="T77" s="21"/>
      <c r="U77" s="21"/>
      <c r="V77" s="21">
        <v>9352914</v>
      </c>
      <c r="W77" s="21">
        <v>4266851</v>
      </c>
      <c r="X77" s="21"/>
      <c r="Y77" s="20"/>
      <c r="Z77" s="23">
        <v>8533703</v>
      </c>
    </row>
    <row r="78" spans="1:26" ht="13.5" hidden="1">
      <c r="A78" s="38" t="s">
        <v>32</v>
      </c>
      <c r="B78" s="19"/>
      <c r="C78" s="19"/>
      <c r="D78" s="20">
        <v>35750788</v>
      </c>
      <c r="E78" s="21">
        <v>35750788</v>
      </c>
      <c r="F78" s="21">
        <v>2765450</v>
      </c>
      <c r="G78" s="21">
        <v>1004904</v>
      </c>
      <c r="H78" s="21">
        <v>6152244</v>
      </c>
      <c r="I78" s="21">
        <v>9922598</v>
      </c>
      <c r="J78" s="21">
        <v>2200076</v>
      </c>
      <c r="K78" s="21">
        <v>3250102</v>
      </c>
      <c r="L78" s="21">
        <v>2235708</v>
      </c>
      <c r="M78" s="21">
        <v>7685886</v>
      </c>
      <c r="N78" s="21"/>
      <c r="O78" s="21"/>
      <c r="P78" s="21"/>
      <c r="Q78" s="21"/>
      <c r="R78" s="21"/>
      <c r="S78" s="21"/>
      <c r="T78" s="21"/>
      <c r="U78" s="21"/>
      <c r="V78" s="21">
        <v>17608484</v>
      </c>
      <c r="W78" s="21">
        <v>17875388</v>
      </c>
      <c r="X78" s="21"/>
      <c r="Y78" s="20"/>
      <c r="Z78" s="23">
        <v>35750788</v>
      </c>
    </row>
    <row r="79" spans="1:26" ht="13.5" hidden="1">
      <c r="A79" s="39" t="s">
        <v>103</v>
      </c>
      <c r="B79" s="19"/>
      <c r="C79" s="19"/>
      <c r="D79" s="20">
        <v>28830332</v>
      </c>
      <c r="E79" s="21">
        <v>28830332</v>
      </c>
      <c r="F79" s="21">
        <v>2148341</v>
      </c>
      <c r="G79" s="21">
        <v>1011322</v>
      </c>
      <c r="H79" s="21">
        <v>4916260</v>
      </c>
      <c r="I79" s="21">
        <v>8075923</v>
      </c>
      <c r="J79" s="21">
        <v>1581524</v>
      </c>
      <c r="K79" s="21">
        <v>2633854</v>
      </c>
      <c r="L79" s="21">
        <v>1616996</v>
      </c>
      <c r="M79" s="21">
        <v>5832374</v>
      </c>
      <c r="N79" s="21"/>
      <c r="O79" s="21"/>
      <c r="P79" s="21"/>
      <c r="Q79" s="21"/>
      <c r="R79" s="21"/>
      <c r="S79" s="21"/>
      <c r="T79" s="21"/>
      <c r="U79" s="21"/>
      <c r="V79" s="21">
        <v>13908297</v>
      </c>
      <c r="W79" s="21">
        <v>14415164</v>
      </c>
      <c r="X79" s="21"/>
      <c r="Y79" s="20"/>
      <c r="Z79" s="23">
        <v>28830332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6919456</v>
      </c>
      <c r="E82" s="21">
        <v>6919456</v>
      </c>
      <c r="F82" s="21">
        <v>617109</v>
      </c>
      <c r="G82" s="21">
        <v>-6418</v>
      </c>
      <c r="H82" s="21">
        <v>1235984</v>
      </c>
      <c r="I82" s="21">
        <v>1846675</v>
      </c>
      <c r="J82" s="21">
        <v>618552</v>
      </c>
      <c r="K82" s="21">
        <v>616248</v>
      </c>
      <c r="L82" s="21">
        <v>618712</v>
      </c>
      <c r="M82" s="21">
        <v>1853512</v>
      </c>
      <c r="N82" s="21"/>
      <c r="O82" s="21"/>
      <c r="P82" s="21"/>
      <c r="Q82" s="21"/>
      <c r="R82" s="21"/>
      <c r="S82" s="21"/>
      <c r="T82" s="21"/>
      <c r="U82" s="21"/>
      <c r="V82" s="21">
        <v>3700187</v>
      </c>
      <c r="W82" s="21">
        <v>3459726</v>
      </c>
      <c r="X82" s="21"/>
      <c r="Y82" s="20"/>
      <c r="Z82" s="23">
        <v>6919456</v>
      </c>
    </row>
    <row r="83" spans="1:26" ht="13.5" hidden="1">
      <c r="A83" s="39" t="s">
        <v>107</v>
      </c>
      <c r="B83" s="19"/>
      <c r="C83" s="19"/>
      <c r="D83" s="20">
        <v>1000</v>
      </c>
      <c r="E83" s="21">
        <v>1000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498</v>
      </c>
      <c r="X83" s="21"/>
      <c r="Y83" s="20"/>
      <c r="Z83" s="23">
        <v>1000</v>
      </c>
    </row>
    <row r="84" spans="1:26" ht="13.5" hidden="1">
      <c r="A84" s="40" t="s">
        <v>110</v>
      </c>
      <c r="B84" s="28"/>
      <c r="C84" s="28"/>
      <c r="D84" s="29">
        <v>1500000</v>
      </c>
      <c r="E84" s="30">
        <v>1500000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750000</v>
      </c>
      <c r="X84" s="30"/>
      <c r="Y84" s="29"/>
      <c r="Z84" s="31">
        <v>1500000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12504837</v>
      </c>
      <c r="F5" s="358">
        <f t="shared" si="0"/>
        <v>12504837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6252419</v>
      </c>
      <c r="Y5" s="358">
        <f t="shared" si="0"/>
        <v>-6252419</v>
      </c>
      <c r="Z5" s="359">
        <f>+IF(X5&lt;&gt;0,+(Y5/X5)*100,0)</f>
        <v>-100</v>
      </c>
      <c r="AA5" s="360">
        <f>+AA6+AA8+AA11+AA13+AA15</f>
        <v>12504837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7125000</v>
      </c>
      <c r="F6" s="59">
        <f t="shared" si="1"/>
        <v>7125000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3562500</v>
      </c>
      <c r="Y6" s="59">
        <f t="shared" si="1"/>
        <v>-3562500</v>
      </c>
      <c r="Z6" s="61">
        <f>+IF(X6&lt;&gt;0,+(Y6/X6)*100,0)</f>
        <v>-100</v>
      </c>
      <c r="AA6" s="62">
        <f t="shared" si="1"/>
        <v>7125000</v>
      </c>
    </row>
    <row r="7" spans="1:27" ht="13.5">
      <c r="A7" s="291" t="s">
        <v>228</v>
      </c>
      <c r="B7" s="142"/>
      <c r="C7" s="60"/>
      <c r="D7" s="340"/>
      <c r="E7" s="60">
        <v>7125000</v>
      </c>
      <c r="F7" s="59">
        <v>7125000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3562500</v>
      </c>
      <c r="Y7" s="59">
        <v>-3562500</v>
      </c>
      <c r="Z7" s="61">
        <v>-100</v>
      </c>
      <c r="AA7" s="62">
        <v>7125000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5379837</v>
      </c>
      <c r="F8" s="59">
        <f t="shared" si="2"/>
        <v>5379837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2689919</v>
      </c>
      <c r="Y8" s="59">
        <f t="shared" si="2"/>
        <v>-2689919</v>
      </c>
      <c r="Z8" s="61">
        <f>+IF(X8&lt;&gt;0,+(Y8/X8)*100,0)</f>
        <v>-100</v>
      </c>
      <c r="AA8" s="62">
        <f>SUM(AA9:AA10)</f>
        <v>5379837</v>
      </c>
    </row>
    <row r="9" spans="1:27" ht="13.5">
      <c r="A9" s="291" t="s">
        <v>229</v>
      </c>
      <c r="B9" s="142"/>
      <c r="C9" s="60"/>
      <c r="D9" s="340"/>
      <c r="E9" s="60">
        <v>2943867</v>
      </c>
      <c r="F9" s="59">
        <v>2943867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1471934</v>
      </c>
      <c r="Y9" s="59">
        <v>-1471934</v>
      </c>
      <c r="Z9" s="61">
        <v>-100</v>
      </c>
      <c r="AA9" s="62">
        <v>2943867</v>
      </c>
    </row>
    <row r="10" spans="1:27" ht="13.5">
      <c r="A10" s="291" t="s">
        <v>230</v>
      </c>
      <c r="B10" s="142"/>
      <c r="C10" s="60"/>
      <c r="D10" s="340"/>
      <c r="E10" s="60">
        <v>2435970</v>
      </c>
      <c r="F10" s="59">
        <v>2435970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1217985</v>
      </c>
      <c r="Y10" s="59">
        <v>-1217985</v>
      </c>
      <c r="Z10" s="61">
        <v>-100</v>
      </c>
      <c r="AA10" s="62">
        <v>2435970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198000</v>
      </c>
      <c r="F22" s="345">
        <f t="shared" si="6"/>
        <v>198000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99000</v>
      </c>
      <c r="Y22" s="345">
        <f t="shared" si="6"/>
        <v>-99000</v>
      </c>
      <c r="Z22" s="336">
        <f>+IF(X22&lt;&gt;0,+(Y22/X22)*100,0)</f>
        <v>-100</v>
      </c>
      <c r="AA22" s="350">
        <f>SUM(AA23:AA32)</f>
        <v>198000</v>
      </c>
    </row>
    <row r="23" spans="1:27" ht="13.5">
      <c r="A23" s="361" t="s">
        <v>236</v>
      </c>
      <c r="B23" s="142"/>
      <c r="C23" s="60"/>
      <c r="D23" s="340"/>
      <c r="E23" s="60">
        <v>198000</v>
      </c>
      <c r="F23" s="59">
        <v>198000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99000</v>
      </c>
      <c r="Y23" s="59">
        <v>-99000</v>
      </c>
      <c r="Z23" s="61">
        <v>-100</v>
      </c>
      <c r="AA23" s="62">
        <v>198000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8730306</v>
      </c>
      <c r="F40" s="345">
        <f t="shared" si="9"/>
        <v>8730306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4365154</v>
      </c>
      <c r="Y40" s="345">
        <f t="shared" si="9"/>
        <v>-4365154</v>
      </c>
      <c r="Z40" s="336">
        <f>+IF(X40&lt;&gt;0,+(Y40/X40)*100,0)</f>
        <v>-100</v>
      </c>
      <c r="AA40" s="350">
        <f>SUM(AA41:AA49)</f>
        <v>8730306</v>
      </c>
    </row>
    <row r="41" spans="1:27" ht="13.5">
      <c r="A41" s="361" t="s">
        <v>247</v>
      </c>
      <c r="B41" s="142"/>
      <c r="C41" s="362"/>
      <c r="D41" s="363"/>
      <c r="E41" s="362">
        <v>4452975</v>
      </c>
      <c r="F41" s="364">
        <v>4452975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2226488</v>
      </c>
      <c r="Y41" s="364">
        <v>-2226488</v>
      </c>
      <c r="Z41" s="365">
        <v>-100</v>
      </c>
      <c r="AA41" s="366">
        <v>4452975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1354770</v>
      </c>
      <c r="F43" s="370">
        <v>1354770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677385</v>
      </c>
      <c r="Y43" s="370">
        <v>-677385</v>
      </c>
      <c r="Z43" s="371">
        <v>-100</v>
      </c>
      <c r="AA43" s="303">
        <v>1354770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2127330</v>
      </c>
      <c r="F48" s="53">
        <v>2127330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1063665</v>
      </c>
      <c r="Y48" s="53">
        <v>-1063665</v>
      </c>
      <c r="Z48" s="94">
        <v>-100</v>
      </c>
      <c r="AA48" s="95">
        <v>2127330</v>
      </c>
    </row>
    <row r="49" spans="1:27" ht="13.5">
      <c r="A49" s="361" t="s">
        <v>93</v>
      </c>
      <c r="B49" s="136"/>
      <c r="C49" s="54"/>
      <c r="D49" s="368"/>
      <c r="E49" s="54">
        <v>795231</v>
      </c>
      <c r="F49" s="53">
        <v>795231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397616</v>
      </c>
      <c r="Y49" s="53">
        <v>-397616</v>
      </c>
      <c r="Z49" s="94">
        <v>-100</v>
      </c>
      <c r="AA49" s="95">
        <v>795231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21433143</v>
      </c>
      <c r="F60" s="264">
        <f t="shared" si="14"/>
        <v>21433143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10716573</v>
      </c>
      <c r="Y60" s="264">
        <f t="shared" si="14"/>
        <v>-10716573</v>
      </c>
      <c r="Z60" s="337">
        <f>+IF(X60&lt;&gt;0,+(Y60/X60)*100,0)</f>
        <v>-100</v>
      </c>
      <c r="AA60" s="232">
        <f>+AA57+AA54+AA51+AA40+AA37+AA34+AA22+AA5</f>
        <v>21433143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50254413</v>
      </c>
      <c r="H5" s="100">
        <f t="shared" si="0"/>
        <v>-258484</v>
      </c>
      <c r="I5" s="100">
        <f t="shared" si="0"/>
        <v>15530</v>
      </c>
      <c r="J5" s="100">
        <f t="shared" si="0"/>
        <v>50011459</v>
      </c>
      <c r="K5" s="100">
        <f t="shared" si="0"/>
        <v>289354</v>
      </c>
      <c r="L5" s="100">
        <f t="shared" si="0"/>
        <v>155102</v>
      </c>
      <c r="M5" s="100">
        <f t="shared" si="0"/>
        <v>461113</v>
      </c>
      <c r="N5" s="100">
        <f t="shared" si="0"/>
        <v>905569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50917028</v>
      </c>
      <c r="X5" s="100">
        <f t="shared" si="0"/>
        <v>0</v>
      </c>
      <c r="Y5" s="100">
        <f t="shared" si="0"/>
        <v>50917028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40456261</v>
      </c>
      <c r="H6" s="60">
        <v>166544</v>
      </c>
      <c r="I6" s="60">
        <v>25209</v>
      </c>
      <c r="J6" s="60">
        <v>40648014</v>
      </c>
      <c r="K6" s="60">
        <v>267816</v>
      </c>
      <c r="L6" s="60">
        <v>159566</v>
      </c>
      <c r="M6" s="60">
        <v>461771</v>
      </c>
      <c r="N6" s="60">
        <v>889153</v>
      </c>
      <c r="O6" s="60"/>
      <c r="P6" s="60"/>
      <c r="Q6" s="60"/>
      <c r="R6" s="60"/>
      <c r="S6" s="60"/>
      <c r="T6" s="60"/>
      <c r="U6" s="60"/>
      <c r="V6" s="60"/>
      <c r="W6" s="60">
        <v>41537167</v>
      </c>
      <c r="X6" s="60"/>
      <c r="Y6" s="60">
        <v>41537167</v>
      </c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/>
      <c r="F7" s="159"/>
      <c r="G7" s="159">
        <v>9798152</v>
      </c>
      <c r="H7" s="159">
        <v>-425028</v>
      </c>
      <c r="I7" s="159">
        <v>-9679</v>
      </c>
      <c r="J7" s="159">
        <v>9363445</v>
      </c>
      <c r="K7" s="159">
        <v>-2918</v>
      </c>
      <c r="L7" s="159">
        <v>-4464</v>
      </c>
      <c r="M7" s="159">
        <v>-658</v>
      </c>
      <c r="N7" s="159">
        <v>-8040</v>
      </c>
      <c r="O7" s="159"/>
      <c r="P7" s="159"/>
      <c r="Q7" s="159"/>
      <c r="R7" s="159"/>
      <c r="S7" s="159"/>
      <c r="T7" s="159"/>
      <c r="U7" s="159"/>
      <c r="V7" s="159"/>
      <c r="W7" s="159">
        <v>9355405</v>
      </c>
      <c r="X7" s="159"/>
      <c r="Y7" s="159">
        <v>9355405</v>
      </c>
      <c r="Z7" s="141">
        <v>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>
        <v>24456</v>
      </c>
      <c r="L8" s="60"/>
      <c r="M8" s="60"/>
      <c r="N8" s="60">
        <v>24456</v>
      </c>
      <c r="O8" s="60"/>
      <c r="P8" s="60"/>
      <c r="Q8" s="60"/>
      <c r="R8" s="60"/>
      <c r="S8" s="60"/>
      <c r="T8" s="60"/>
      <c r="U8" s="60"/>
      <c r="V8" s="60"/>
      <c r="W8" s="60">
        <v>24456</v>
      </c>
      <c r="X8" s="60"/>
      <c r="Y8" s="60">
        <v>24456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392399</v>
      </c>
      <c r="H9" s="100">
        <f t="shared" si="1"/>
        <v>352207</v>
      </c>
      <c r="I9" s="100">
        <f t="shared" si="1"/>
        <v>1475073</v>
      </c>
      <c r="J9" s="100">
        <f t="shared" si="1"/>
        <v>2219679</v>
      </c>
      <c r="K9" s="100">
        <f t="shared" si="1"/>
        <v>341101</v>
      </c>
      <c r="L9" s="100">
        <f t="shared" si="1"/>
        <v>211223</v>
      </c>
      <c r="M9" s="100">
        <f t="shared" si="1"/>
        <v>317526</v>
      </c>
      <c r="N9" s="100">
        <f t="shared" si="1"/>
        <v>869850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3089529</v>
      </c>
      <c r="X9" s="100">
        <f t="shared" si="1"/>
        <v>0</v>
      </c>
      <c r="Y9" s="100">
        <f t="shared" si="1"/>
        <v>3089529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282138</v>
      </c>
      <c r="H10" s="60">
        <v>17551</v>
      </c>
      <c r="I10" s="60">
        <v>1126548</v>
      </c>
      <c r="J10" s="60">
        <v>1426237</v>
      </c>
      <c r="K10" s="60">
        <v>52645</v>
      </c>
      <c r="L10" s="60">
        <v>14723</v>
      </c>
      <c r="M10" s="60">
        <v>13410</v>
      </c>
      <c r="N10" s="60">
        <v>80778</v>
      </c>
      <c r="O10" s="60"/>
      <c r="P10" s="60"/>
      <c r="Q10" s="60"/>
      <c r="R10" s="60"/>
      <c r="S10" s="60"/>
      <c r="T10" s="60"/>
      <c r="U10" s="60"/>
      <c r="V10" s="60"/>
      <c r="W10" s="60">
        <v>1507015</v>
      </c>
      <c r="X10" s="60"/>
      <c r="Y10" s="60">
        <v>1507015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107030</v>
      </c>
      <c r="H12" s="60">
        <v>334656</v>
      </c>
      <c r="I12" s="60">
        <v>342063</v>
      </c>
      <c r="J12" s="60">
        <v>783749</v>
      </c>
      <c r="K12" s="60">
        <v>284859</v>
      </c>
      <c r="L12" s="60">
        <v>193086</v>
      </c>
      <c r="M12" s="60">
        <v>74350</v>
      </c>
      <c r="N12" s="60">
        <v>552295</v>
      </c>
      <c r="O12" s="60"/>
      <c r="P12" s="60"/>
      <c r="Q12" s="60"/>
      <c r="R12" s="60"/>
      <c r="S12" s="60"/>
      <c r="T12" s="60"/>
      <c r="U12" s="60"/>
      <c r="V12" s="60"/>
      <c r="W12" s="60">
        <v>1336044</v>
      </c>
      <c r="X12" s="60"/>
      <c r="Y12" s="60">
        <v>1336044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3231</v>
      </c>
      <c r="H13" s="60"/>
      <c r="I13" s="60">
        <v>6462</v>
      </c>
      <c r="J13" s="60">
        <v>9693</v>
      </c>
      <c r="K13" s="60">
        <v>3597</v>
      </c>
      <c r="L13" s="60">
        <v>3414</v>
      </c>
      <c r="M13" s="60">
        <v>229766</v>
      </c>
      <c r="N13" s="60">
        <v>236777</v>
      </c>
      <c r="O13" s="60"/>
      <c r="P13" s="60"/>
      <c r="Q13" s="60"/>
      <c r="R13" s="60"/>
      <c r="S13" s="60"/>
      <c r="T13" s="60"/>
      <c r="U13" s="60"/>
      <c r="V13" s="60"/>
      <c r="W13" s="60">
        <v>246470</v>
      </c>
      <c r="X13" s="60"/>
      <c r="Y13" s="60">
        <v>246470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21882</v>
      </c>
      <c r="H15" s="100">
        <f t="shared" si="2"/>
        <v>2304</v>
      </c>
      <c r="I15" s="100">
        <f t="shared" si="2"/>
        <v>2164</v>
      </c>
      <c r="J15" s="100">
        <f t="shared" si="2"/>
        <v>26350</v>
      </c>
      <c r="K15" s="100">
        <f t="shared" si="2"/>
        <v>2903</v>
      </c>
      <c r="L15" s="100">
        <f t="shared" si="2"/>
        <v>1025</v>
      </c>
      <c r="M15" s="100">
        <f t="shared" si="2"/>
        <v>1336</v>
      </c>
      <c r="N15" s="100">
        <f t="shared" si="2"/>
        <v>5264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31614</v>
      </c>
      <c r="X15" s="100">
        <f t="shared" si="2"/>
        <v>0</v>
      </c>
      <c r="Y15" s="100">
        <f t="shared" si="2"/>
        <v>31614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21882</v>
      </c>
      <c r="H17" s="60">
        <v>2304</v>
      </c>
      <c r="I17" s="60">
        <v>2164</v>
      </c>
      <c r="J17" s="60">
        <v>26350</v>
      </c>
      <c r="K17" s="60">
        <v>2903</v>
      </c>
      <c r="L17" s="60">
        <v>1025</v>
      </c>
      <c r="M17" s="60">
        <v>1336</v>
      </c>
      <c r="N17" s="60">
        <v>5264</v>
      </c>
      <c r="O17" s="60"/>
      <c r="P17" s="60"/>
      <c r="Q17" s="60"/>
      <c r="R17" s="60"/>
      <c r="S17" s="60"/>
      <c r="T17" s="60"/>
      <c r="U17" s="60"/>
      <c r="V17" s="60"/>
      <c r="W17" s="60">
        <v>31614</v>
      </c>
      <c r="X17" s="60"/>
      <c r="Y17" s="60">
        <v>31614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2779245</v>
      </c>
      <c r="H19" s="100">
        <f t="shared" si="3"/>
        <v>1018554</v>
      </c>
      <c r="I19" s="100">
        <f t="shared" si="3"/>
        <v>6174104</v>
      </c>
      <c r="J19" s="100">
        <f t="shared" si="3"/>
        <v>9971903</v>
      </c>
      <c r="K19" s="100">
        <f t="shared" si="3"/>
        <v>2223329</v>
      </c>
      <c r="L19" s="100">
        <f t="shared" si="3"/>
        <v>3262318</v>
      </c>
      <c r="M19" s="100">
        <f t="shared" si="3"/>
        <v>2684325</v>
      </c>
      <c r="N19" s="100">
        <f t="shared" si="3"/>
        <v>8169972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18141875</v>
      </c>
      <c r="X19" s="100">
        <f t="shared" si="3"/>
        <v>0</v>
      </c>
      <c r="Y19" s="100">
        <f t="shared" si="3"/>
        <v>18141875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2162084</v>
      </c>
      <c r="H20" s="60">
        <v>1024868</v>
      </c>
      <c r="I20" s="60">
        <v>4938103</v>
      </c>
      <c r="J20" s="60">
        <v>8125055</v>
      </c>
      <c r="K20" s="60">
        <v>1604673</v>
      </c>
      <c r="L20" s="60">
        <v>2645949</v>
      </c>
      <c r="M20" s="60">
        <v>2065613</v>
      </c>
      <c r="N20" s="60">
        <v>6316235</v>
      </c>
      <c r="O20" s="60"/>
      <c r="P20" s="60"/>
      <c r="Q20" s="60"/>
      <c r="R20" s="60"/>
      <c r="S20" s="60"/>
      <c r="T20" s="60"/>
      <c r="U20" s="60"/>
      <c r="V20" s="60"/>
      <c r="W20" s="60">
        <v>14441290</v>
      </c>
      <c r="X20" s="60"/>
      <c r="Y20" s="60">
        <v>14441290</v>
      </c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617161</v>
      </c>
      <c r="H23" s="60">
        <v>-6314</v>
      </c>
      <c r="I23" s="60">
        <v>1236001</v>
      </c>
      <c r="J23" s="60">
        <v>1846848</v>
      </c>
      <c r="K23" s="60">
        <v>618656</v>
      </c>
      <c r="L23" s="60">
        <v>616369</v>
      </c>
      <c r="M23" s="60">
        <v>618712</v>
      </c>
      <c r="N23" s="60">
        <v>1853737</v>
      </c>
      <c r="O23" s="60"/>
      <c r="P23" s="60"/>
      <c r="Q23" s="60"/>
      <c r="R23" s="60"/>
      <c r="S23" s="60"/>
      <c r="T23" s="60"/>
      <c r="U23" s="60"/>
      <c r="V23" s="60"/>
      <c r="W23" s="60">
        <v>3700585</v>
      </c>
      <c r="X23" s="60"/>
      <c r="Y23" s="60">
        <v>3700585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0</v>
      </c>
      <c r="F25" s="73">
        <f t="shared" si="4"/>
        <v>0</v>
      </c>
      <c r="G25" s="73">
        <f t="shared" si="4"/>
        <v>53447939</v>
      </c>
      <c r="H25" s="73">
        <f t="shared" si="4"/>
        <v>1114581</v>
      </c>
      <c r="I25" s="73">
        <f t="shared" si="4"/>
        <v>7666871</v>
      </c>
      <c r="J25" s="73">
        <f t="shared" si="4"/>
        <v>62229391</v>
      </c>
      <c r="K25" s="73">
        <f t="shared" si="4"/>
        <v>2856687</v>
      </c>
      <c r="L25" s="73">
        <f t="shared" si="4"/>
        <v>3629668</v>
      </c>
      <c r="M25" s="73">
        <f t="shared" si="4"/>
        <v>3464300</v>
      </c>
      <c r="N25" s="73">
        <f t="shared" si="4"/>
        <v>9950655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72180046</v>
      </c>
      <c r="X25" s="73">
        <f t="shared" si="4"/>
        <v>0</v>
      </c>
      <c r="Y25" s="73">
        <f t="shared" si="4"/>
        <v>72180046</v>
      </c>
      <c r="Z25" s="170">
        <f>+IF(X25&lt;&gt;0,+(Y25/X25)*100,0)</f>
        <v>0</v>
      </c>
      <c r="AA25" s="168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0</v>
      </c>
      <c r="F28" s="100">
        <f t="shared" si="5"/>
        <v>0</v>
      </c>
      <c r="G28" s="100">
        <f t="shared" si="5"/>
        <v>2387592</v>
      </c>
      <c r="H28" s="100">
        <f t="shared" si="5"/>
        <v>4808405</v>
      </c>
      <c r="I28" s="100">
        <f t="shared" si="5"/>
        <v>4242988</v>
      </c>
      <c r="J28" s="100">
        <f t="shared" si="5"/>
        <v>11438985</v>
      </c>
      <c r="K28" s="100">
        <f t="shared" si="5"/>
        <v>3015554</v>
      </c>
      <c r="L28" s="100">
        <f t="shared" si="5"/>
        <v>11804650</v>
      </c>
      <c r="M28" s="100">
        <f t="shared" si="5"/>
        <v>5321891</v>
      </c>
      <c r="N28" s="100">
        <f t="shared" si="5"/>
        <v>20142095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31581080</v>
      </c>
      <c r="X28" s="100">
        <f t="shared" si="5"/>
        <v>0</v>
      </c>
      <c r="Y28" s="100">
        <f t="shared" si="5"/>
        <v>31581080</v>
      </c>
      <c r="Z28" s="137">
        <f>+IF(X28&lt;&gt;0,+(Y28/X28)*100,0)</f>
        <v>0</v>
      </c>
      <c r="AA28" s="153">
        <f>SUM(AA29:AA31)</f>
        <v>0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1758803</v>
      </c>
      <c r="H29" s="60">
        <v>3314593</v>
      </c>
      <c r="I29" s="60">
        <v>2982391</v>
      </c>
      <c r="J29" s="60">
        <v>8055787</v>
      </c>
      <c r="K29" s="60">
        <v>1546107</v>
      </c>
      <c r="L29" s="60">
        <v>8855726</v>
      </c>
      <c r="M29" s="60">
        <v>3391061</v>
      </c>
      <c r="N29" s="60">
        <v>13792894</v>
      </c>
      <c r="O29" s="60"/>
      <c r="P29" s="60"/>
      <c r="Q29" s="60"/>
      <c r="R29" s="60"/>
      <c r="S29" s="60"/>
      <c r="T29" s="60"/>
      <c r="U29" s="60"/>
      <c r="V29" s="60"/>
      <c r="W29" s="60">
        <v>21848681</v>
      </c>
      <c r="X29" s="60"/>
      <c r="Y29" s="60">
        <v>21848681</v>
      </c>
      <c r="Z29" s="140">
        <v>0</v>
      </c>
      <c r="AA29" s="155"/>
    </row>
    <row r="30" spans="1:27" ht="13.5">
      <c r="A30" s="138" t="s">
        <v>76</v>
      </c>
      <c r="B30" s="136"/>
      <c r="C30" s="157"/>
      <c r="D30" s="157"/>
      <c r="E30" s="158"/>
      <c r="F30" s="159"/>
      <c r="G30" s="159">
        <v>383249</v>
      </c>
      <c r="H30" s="159">
        <v>1101147</v>
      </c>
      <c r="I30" s="159">
        <v>742922</v>
      </c>
      <c r="J30" s="159">
        <v>2227318</v>
      </c>
      <c r="K30" s="159">
        <v>1357338</v>
      </c>
      <c r="L30" s="159">
        <v>1984729</v>
      </c>
      <c r="M30" s="159">
        <v>1360056</v>
      </c>
      <c r="N30" s="159">
        <v>4702123</v>
      </c>
      <c r="O30" s="159"/>
      <c r="P30" s="159"/>
      <c r="Q30" s="159"/>
      <c r="R30" s="159"/>
      <c r="S30" s="159"/>
      <c r="T30" s="159"/>
      <c r="U30" s="159"/>
      <c r="V30" s="159"/>
      <c r="W30" s="159">
        <v>6929441</v>
      </c>
      <c r="X30" s="159"/>
      <c r="Y30" s="159">
        <v>6929441</v>
      </c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245540</v>
      </c>
      <c r="H31" s="60">
        <v>392665</v>
      </c>
      <c r="I31" s="60">
        <v>517675</v>
      </c>
      <c r="J31" s="60">
        <v>1155880</v>
      </c>
      <c r="K31" s="60">
        <v>112109</v>
      </c>
      <c r="L31" s="60">
        <v>964195</v>
      </c>
      <c r="M31" s="60">
        <v>570774</v>
      </c>
      <c r="N31" s="60">
        <v>1647078</v>
      </c>
      <c r="O31" s="60"/>
      <c r="P31" s="60"/>
      <c r="Q31" s="60"/>
      <c r="R31" s="60"/>
      <c r="S31" s="60"/>
      <c r="T31" s="60"/>
      <c r="U31" s="60"/>
      <c r="V31" s="60"/>
      <c r="W31" s="60">
        <v>2802958</v>
      </c>
      <c r="X31" s="60"/>
      <c r="Y31" s="60">
        <v>2802958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1135281</v>
      </c>
      <c r="H32" s="100">
        <f t="shared" si="6"/>
        <v>1582617</v>
      </c>
      <c r="I32" s="100">
        <f t="shared" si="6"/>
        <v>2513756</v>
      </c>
      <c r="J32" s="100">
        <f t="shared" si="6"/>
        <v>5231654</v>
      </c>
      <c r="K32" s="100">
        <f t="shared" si="6"/>
        <v>965802</v>
      </c>
      <c r="L32" s="100">
        <f t="shared" si="6"/>
        <v>3497173</v>
      </c>
      <c r="M32" s="100">
        <f t="shared" si="6"/>
        <v>1794064</v>
      </c>
      <c r="N32" s="100">
        <f t="shared" si="6"/>
        <v>6257039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11488693</v>
      </c>
      <c r="X32" s="100">
        <f t="shared" si="6"/>
        <v>0</v>
      </c>
      <c r="Y32" s="100">
        <f t="shared" si="6"/>
        <v>11488693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498243</v>
      </c>
      <c r="H33" s="60">
        <v>795678</v>
      </c>
      <c r="I33" s="60">
        <v>1449180</v>
      </c>
      <c r="J33" s="60">
        <v>2743101</v>
      </c>
      <c r="K33" s="60">
        <v>531026</v>
      </c>
      <c r="L33" s="60">
        <v>1615484</v>
      </c>
      <c r="M33" s="60">
        <v>807816</v>
      </c>
      <c r="N33" s="60">
        <v>2954326</v>
      </c>
      <c r="O33" s="60"/>
      <c r="P33" s="60"/>
      <c r="Q33" s="60"/>
      <c r="R33" s="60"/>
      <c r="S33" s="60"/>
      <c r="T33" s="60"/>
      <c r="U33" s="60"/>
      <c r="V33" s="60"/>
      <c r="W33" s="60">
        <v>5697427</v>
      </c>
      <c r="X33" s="60"/>
      <c r="Y33" s="60">
        <v>5697427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149845</v>
      </c>
      <c r="H34" s="60">
        <v>168997</v>
      </c>
      <c r="I34" s="60">
        <v>246311</v>
      </c>
      <c r="J34" s="60">
        <v>565153</v>
      </c>
      <c r="K34" s="60">
        <v>60780</v>
      </c>
      <c r="L34" s="60">
        <v>373166</v>
      </c>
      <c r="M34" s="60">
        <v>177814</v>
      </c>
      <c r="N34" s="60">
        <v>611760</v>
      </c>
      <c r="O34" s="60"/>
      <c r="P34" s="60"/>
      <c r="Q34" s="60"/>
      <c r="R34" s="60"/>
      <c r="S34" s="60"/>
      <c r="T34" s="60"/>
      <c r="U34" s="60"/>
      <c r="V34" s="60"/>
      <c r="W34" s="60">
        <v>1176913</v>
      </c>
      <c r="X34" s="60"/>
      <c r="Y34" s="60">
        <v>1176913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412399</v>
      </c>
      <c r="H35" s="60">
        <v>537024</v>
      </c>
      <c r="I35" s="60">
        <v>659776</v>
      </c>
      <c r="J35" s="60">
        <v>1609199</v>
      </c>
      <c r="K35" s="60">
        <v>304447</v>
      </c>
      <c r="L35" s="60">
        <v>1285845</v>
      </c>
      <c r="M35" s="60">
        <v>680675</v>
      </c>
      <c r="N35" s="60">
        <v>2270967</v>
      </c>
      <c r="O35" s="60"/>
      <c r="P35" s="60"/>
      <c r="Q35" s="60"/>
      <c r="R35" s="60"/>
      <c r="S35" s="60"/>
      <c r="T35" s="60"/>
      <c r="U35" s="60"/>
      <c r="V35" s="60"/>
      <c r="W35" s="60">
        <v>3880166</v>
      </c>
      <c r="X35" s="60"/>
      <c r="Y35" s="60">
        <v>3880166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>
        <v>74794</v>
      </c>
      <c r="H36" s="60">
        <v>80918</v>
      </c>
      <c r="I36" s="60">
        <v>158489</v>
      </c>
      <c r="J36" s="60">
        <v>314201</v>
      </c>
      <c r="K36" s="60">
        <v>69549</v>
      </c>
      <c r="L36" s="60">
        <v>222678</v>
      </c>
      <c r="M36" s="60">
        <v>127759</v>
      </c>
      <c r="N36" s="60">
        <v>419986</v>
      </c>
      <c r="O36" s="60"/>
      <c r="P36" s="60"/>
      <c r="Q36" s="60"/>
      <c r="R36" s="60"/>
      <c r="S36" s="60"/>
      <c r="T36" s="60"/>
      <c r="U36" s="60"/>
      <c r="V36" s="60"/>
      <c r="W36" s="60">
        <v>734187</v>
      </c>
      <c r="X36" s="60"/>
      <c r="Y36" s="60">
        <v>734187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1112313</v>
      </c>
      <c r="H38" s="100">
        <f t="shared" si="7"/>
        <v>1355085</v>
      </c>
      <c r="I38" s="100">
        <f t="shared" si="7"/>
        <v>5150636</v>
      </c>
      <c r="J38" s="100">
        <f t="shared" si="7"/>
        <v>7618034</v>
      </c>
      <c r="K38" s="100">
        <f t="shared" si="7"/>
        <v>2203211</v>
      </c>
      <c r="L38" s="100">
        <f t="shared" si="7"/>
        <v>5532234</v>
      </c>
      <c r="M38" s="100">
        <f t="shared" si="7"/>
        <v>2907479</v>
      </c>
      <c r="N38" s="100">
        <f t="shared" si="7"/>
        <v>10642924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18260958</v>
      </c>
      <c r="X38" s="100">
        <f t="shared" si="7"/>
        <v>0</v>
      </c>
      <c r="Y38" s="100">
        <f t="shared" si="7"/>
        <v>18260958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281526</v>
      </c>
      <c r="H39" s="60">
        <v>304931</v>
      </c>
      <c r="I39" s="60">
        <v>326601</v>
      </c>
      <c r="J39" s="60">
        <v>913058</v>
      </c>
      <c r="K39" s="60">
        <v>253131</v>
      </c>
      <c r="L39" s="60">
        <v>895112</v>
      </c>
      <c r="M39" s="60">
        <v>454335</v>
      </c>
      <c r="N39" s="60">
        <v>1602578</v>
      </c>
      <c r="O39" s="60"/>
      <c r="P39" s="60"/>
      <c r="Q39" s="60"/>
      <c r="R39" s="60"/>
      <c r="S39" s="60"/>
      <c r="T39" s="60"/>
      <c r="U39" s="60"/>
      <c r="V39" s="60"/>
      <c r="W39" s="60">
        <v>2515636</v>
      </c>
      <c r="X39" s="60"/>
      <c r="Y39" s="60">
        <v>2515636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830787</v>
      </c>
      <c r="H40" s="60">
        <v>1050154</v>
      </c>
      <c r="I40" s="60">
        <v>4824035</v>
      </c>
      <c r="J40" s="60">
        <v>6704976</v>
      </c>
      <c r="K40" s="60">
        <v>1950080</v>
      </c>
      <c r="L40" s="60">
        <v>4637122</v>
      </c>
      <c r="M40" s="60">
        <v>2453144</v>
      </c>
      <c r="N40" s="60">
        <v>9040346</v>
      </c>
      <c r="O40" s="60"/>
      <c r="P40" s="60"/>
      <c r="Q40" s="60"/>
      <c r="R40" s="60"/>
      <c r="S40" s="60"/>
      <c r="T40" s="60"/>
      <c r="U40" s="60"/>
      <c r="V40" s="60"/>
      <c r="W40" s="60">
        <v>15745322</v>
      </c>
      <c r="X40" s="60"/>
      <c r="Y40" s="60">
        <v>15745322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335604</v>
      </c>
      <c r="H42" s="100">
        <f t="shared" si="8"/>
        <v>2812671</v>
      </c>
      <c r="I42" s="100">
        <f t="shared" si="8"/>
        <v>3705987</v>
      </c>
      <c r="J42" s="100">
        <f t="shared" si="8"/>
        <v>6854262</v>
      </c>
      <c r="K42" s="100">
        <f t="shared" si="8"/>
        <v>2176418</v>
      </c>
      <c r="L42" s="100">
        <f t="shared" si="8"/>
        <v>2743492</v>
      </c>
      <c r="M42" s="100">
        <f t="shared" si="8"/>
        <v>2229386</v>
      </c>
      <c r="N42" s="100">
        <f t="shared" si="8"/>
        <v>7149296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14003558</v>
      </c>
      <c r="X42" s="100">
        <f t="shared" si="8"/>
        <v>0</v>
      </c>
      <c r="Y42" s="100">
        <f t="shared" si="8"/>
        <v>14003558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78792</v>
      </c>
      <c r="H43" s="60">
        <v>2514476</v>
      </c>
      <c r="I43" s="60">
        <v>3238516</v>
      </c>
      <c r="J43" s="60">
        <v>5831784</v>
      </c>
      <c r="K43" s="60">
        <v>2051416</v>
      </c>
      <c r="L43" s="60">
        <v>1957562</v>
      </c>
      <c r="M43" s="60">
        <v>1765653</v>
      </c>
      <c r="N43" s="60">
        <v>5774631</v>
      </c>
      <c r="O43" s="60"/>
      <c r="P43" s="60"/>
      <c r="Q43" s="60"/>
      <c r="R43" s="60"/>
      <c r="S43" s="60"/>
      <c r="T43" s="60"/>
      <c r="U43" s="60"/>
      <c r="V43" s="60"/>
      <c r="W43" s="60">
        <v>11606415</v>
      </c>
      <c r="X43" s="60"/>
      <c r="Y43" s="60">
        <v>11606415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256812</v>
      </c>
      <c r="H46" s="60">
        <v>298195</v>
      </c>
      <c r="I46" s="60">
        <v>467471</v>
      </c>
      <c r="J46" s="60">
        <v>1022478</v>
      </c>
      <c r="K46" s="60">
        <v>125002</v>
      </c>
      <c r="L46" s="60">
        <v>785930</v>
      </c>
      <c r="M46" s="60">
        <v>463733</v>
      </c>
      <c r="N46" s="60">
        <v>1374665</v>
      </c>
      <c r="O46" s="60"/>
      <c r="P46" s="60"/>
      <c r="Q46" s="60"/>
      <c r="R46" s="60"/>
      <c r="S46" s="60"/>
      <c r="T46" s="60"/>
      <c r="U46" s="60"/>
      <c r="V46" s="60"/>
      <c r="W46" s="60">
        <v>2397143</v>
      </c>
      <c r="X46" s="60"/>
      <c r="Y46" s="60">
        <v>2397143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0</v>
      </c>
      <c r="F48" s="73">
        <f t="shared" si="9"/>
        <v>0</v>
      </c>
      <c r="G48" s="73">
        <f t="shared" si="9"/>
        <v>4970790</v>
      </c>
      <c r="H48" s="73">
        <f t="shared" si="9"/>
        <v>10558778</v>
      </c>
      <c r="I48" s="73">
        <f t="shared" si="9"/>
        <v>15613367</v>
      </c>
      <c r="J48" s="73">
        <f t="shared" si="9"/>
        <v>31142935</v>
      </c>
      <c r="K48" s="73">
        <f t="shared" si="9"/>
        <v>8360985</v>
      </c>
      <c r="L48" s="73">
        <f t="shared" si="9"/>
        <v>23577549</v>
      </c>
      <c r="M48" s="73">
        <f t="shared" si="9"/>
        <v>12252820</v>
      </c>
      <c r="N48" s="73">
        <f t="shared" si="9"/>
        <v>44191354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75334289</v>
      </c>
      <c r="X48" s="73">
        <f t="shared" si="9"/>
        <v>0</v>
      </c>
      <c r="Y48" s="73">
        <f t="shared" si="9"/>
        <v>75334289</v>
      </c>
      <c r="Z48" s="170">
        <f>+IF(X48&lt;&gt;0,+(Y48/X48)*100,0)</f>
        <v>0</v>
      </c>
      <c r="AA48" s="168">
        <f>+AA28+AA32+AA38+AA42+AA47</f>
        <v>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48477149</v>
      </c>
      <c r="H49" s="173">
        <f t="shared" si="10"/>
        <v>-9444197</v>
      </c>
      <c r="I49" s="173">
        <f t="shared" si="10"/>
        <v>-7946496</v>
      </c>
      <c r="J49" s="173">
        <f t="shared" si="10"/>
        <v>31086456</v>
      </c>
      <c r="K49" s="173">
        <f t="shared" si="10"/>
        <v>-5504298</v>
      </c>
      <c r="L49" s="173">
        <f t="shared" si="10"/>
        <v>-19947881</v>
      </c>
      <c r="M49" s="173">
        <f t="shared" si="10"/>
        <v>-8788520</v>
      </c>
      <c r="N49" s="173">
        <f t="shared" si="10"/>
        <v>-34240699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-3154243</v>
      </c>
      <c r="X49" s="173">
        <f>IF(F25=F48,0,X25-X48)</f>
        <v>0</v>
      </c>
      <c r="Y49" s="173">
        <f t="shared" si="10"/>
        <v>-3154243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9797875</v>
      </c>
      <c r="H5" s="60">
        <v>-425567</v>
      </c>
      <c r="I5" s="60">
        <v>-10396</v>
      </c>
      <c r="J5" s="60">
        <v>9361912</v>
      </c>
      <c r="K5" s="60">
        <v>-3303</v>
      </c>
      <c r="L5" s="60">
        <v>-4870</v>
      </c>
      <c r="M5" s="60">
        <v>-824</v>
      </c>
      <c r="N5" s="60">
        <v>-8997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9352915</v>
      </c>
      <c r="X5" s="60">
        <v>0</v>
      </c>
      <c r="Y5" s="60">
        <v>9352915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2162084</v>
      </c>
      <c r="H7" s="60">
        <v>1011322</v>
      </c>
      <c r="I7" s="60">
        <v>4916260</v>
      </c>
      <c r="J7" s="60">
        <v>8089666</v>
      </c>
      <c r="K7" s="60">
        <v>1581524</v>
      </c>
      <c r="L7" s="60">
        <v>2633854</v>
      </c>
      <c r="M7" s="60">
        <v>1616996</v>
      </c>
      <c r="N7" s="60">
        <v>5832374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13922040</v>
      </c>
      <c r="X7" s="60">
        <v>0</v>
      </c>
      <c r="Y7" s="60">
        <v>13922040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617109</v>
      </c>
      <c r="H10" s="54">
        <v>-6418</v>
      </c>
      <c r="I10" s="54">
        <v>1235984</v>
      </c>
      <c r="J10" s="54">
        <v>1846675</v>
      </c>
      <c r="K10" s="54">
        <v>618552</v>
      </c>
      <c r="L10" s="54">
        <v>616248</v>
      </c>
      <c r="M10" s="54">
        <v>618712</v>
      </c>
      <c r="N10" s="54">
        <v>1853512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3700187</v>
      </c>
      <c r="X10" s="54">
        <v>0</v>
      </c>
      <c r="Y10" s="54">
        <v>3700187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282012</v>
      </c>
      <c r="H12" s="60">
        <v>2508</v>
      </c>
      <c r="I12" s="60">
        <v>3096</v>
      </c>
      <c r="J12" s="60">
        <v>287616</v>
      </c>
      <c r="K12" s="60">
        <v>32337</v>
      </c>
      <c r="L12" s="60">
        <v>4451</v>
      </c>
      <c r="M12" s="60">
        <v>3114</v>
      </c>
      <c r="N12" s="60">
        <v>39902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327518</v>
      </c>
      <c r="X12" s="60">
        <v>0</v>
      </c>
      <c r="Y12" s="60">
        <v>327518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0</v>
      </c>
      <c r="H13" s="60">
        <v>165198</v>
      </c>
      <c r="I13" s="60">
        <v>21842</v>
      </c>
      <c r="J13" s="60">
        <v>187040</v>
      </c>
      <c r="K13" s="60">
        <v>265811</v>
      </c>
      <c r="L13" s="60">
        <v>157608</v>
      </c>
      <c r="M13" s="60">
        <v>160945</v>
      </c>
      <c r="N13" s="60">
        <v>584364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771404</v>
      </c>
      <c r="X13" s="60">
        <v>0</v>
      </c>
      <c r="Y13" s="60">
        <v>771404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151190</v>
      </c>
      <c r="H14" s="60">
        <v>0</v>
      </c>
      <c r="I14" s="60">
        <v>0</v>
      </c>
      <c r="J14" s="60">
        <v>151190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151190</v>
      </c>
      <c r="X14" s="60">
        <v>0</v>
      </c>
      <c r="Y14" s="60">
        <v>151190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4259</v>
      </c>
      <c r="H16" s="60">
        <v>0</v>
      </c>
      <c r="I16" s="60">
        <v>0</v>
      </c>
      <c r="J16" s="60">
        <v>4259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4259</v>
      </c>
      <c r="X16" s="60">
        <v>0</v>
      </c>
      <c r="Y16" s="60">
        <v>4259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297359</v>
      </c>
      <c r="I17" s="60">
        <v>334221</v>
      </c>
      <c r="J17" s="60">
        <v>631580</v>
      </c>
      <c r="K17" s="60">
        <v>278759</v>
      </c>
      <c r="L17" s="60">
        <v>188136</v>
      </c>
      <c r="M17" s="60">
        <v>67650</v>
      </c>
      <c r="N17" s="60">
        <v>534545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1166125</v>
      </c>
      <c r="X17" s="60">
        <v>0</v>
      </c>
      <c r="Y17" s="60">
        <v>1166125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102830</v>
      </c>
      <c r="H18" s="60">
        <v>0</v>
      </c>
      <c r="I18" s="60">
        <v>0</v>
      </c>
      <c r="J18" s="60">
        <v>102830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102830</v>
      </c>
      <c r="X18" s="60">
        <v>0</v>
      </c>
      <c r="Y18" s="60">
        <v>102830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0</v>
      </c>
      <c r="F19" s="60">
        <v>0</v>
      </c>
      <c r="G19" s="60">
        <v>40300000</v>
      </c>
      <c r="H19" s="60">
        <v>0</v>
      </c>
      <c r="I19" s="60">
        <v>1105000</v>
      </c>
      <c r="J19" s="60">
        <v>41405000</v>
      </c>
      <c r="K19" s="60">
        <v>0</v>
      </c>
      <c r="L19" s="60">
        <v>0</v>
      </c>
      <c r="M19" s="60">
        <v>300000</v>
      </c>
      <c r="N19" s="60">
        <v>300000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41705000</v>
      </c>
      <c r="X19" s="60">
        <v>0</v>
      </c>
      <c r="Y19" s="60">
        <v>41705000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0</v>
      </c>
      <c r="F20" s="54">
        <v>0</v>
      </c>
      <c r="G20" s="54">
        <v>30580</v>
      </c>
      <c r="H20" s="54">
        <v>70179</v>
      </c>
      <c r="I20" s="54">
        <v>60864</v>
      </c>
      <c r="J20" s="54">
        <v>161623</v>
      </c>
      <c r="K20" s="54">
        <v>83007</v>
      </c>
      <c r="L20" s="54">
        <v>34241</v>
      </c>
      <c r="M20" s="54">
        <v>697707</v>
      </c>
      <c r="N20" s="54">
        <v>814955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976578</v>
      </c>
      <c r="X20" s="54">
        <v>0</v>
      </c>
      <c r="Y20" s="54">
        <v>976578</v>
      </c>
      <c r="Z20" s="184">
        <v>0</v>
      </c>
      <c r="AA20" s="130">
        <v>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0</v>
      </c>
      <c r="F22" s="190">
        <f t="shared" si="0"/>
        <v>0</v>
      </c>
      <c r="G22" s="190">
        <f t="shared" si="0"/>
        <v>53447939</v>
      </c>
      <c r="H22" s="190">
        <f t="shared" si="0"/>
        <v>1114581</v>
      </c>
      <c r="I22" s="190">
        <f t="shared" si="0"/>
        <v>7666871</v>
      </c>
      <c r="J22" s="190">
        <f t="shared" si="0"/>
        <v>62229391</v>
      </c>
      <c r="K22" s="190">
        <f t="shared" si="0"/>
        <v>2856687</v>
      </c>
      <c r="L22" s="190">
        <f t="shared" si="0"/>
        <v>3629668</v>
      </c>
      <c r="M22" s="190">
        <f t="shared" si="0"/>
        <v>3464300</v>
      </c>
      <c r="N22" s="190">
        <f t="shared" si="0"/>
        <v>9950655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72180046</v>
      </c>
      <c r="X22" s="190">
        <f t="shared" si="0"/>
        <v>0</v>
      </c>
      <c r="Y22" s="190">
        <f t="shared" si="0"/>
        <v>72180046</v>
      </c>
      <c r="Z22" s="191">
        <f>+IF(X22&lt;&gt;0,+(Y22/X22)*100,0)</f>
        <v>0</v>
      </c>
      <c r="AA22" s="188">
        <f>SUM(AA5:AA21)</f>
        <v>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0</v>
      </c>
      <c r="F25" s="60">
        <v>0</v>
      </c>
      <c r="G25" s="60">
        <v>3341042</v>
      </c>
      <c r="H25" s="60">
        <v>3662495</v>
      </c>
      <c r="I25" s="60">
        <v>3768193</v>
      </c>
      <c r="J25" s="60">
        <v>10771730</v>
      </c>
      <c r="K25" s="60">
        <v>216800</v>
      </c>
      <c r="L25" s="60">
        <v>9445847</v>
      </c>
      <c r="M25" s="60">
        <v>3958699</v>
      </c>
      <c r="N25" s="60">
        <v>13621346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24393076</v>
      </c>
      <c r="X25" s="60">
        <v>0</v>
      </c>
      <c r="Y25" s="60">
        <v>24393076</v>
      </c>
      <c r="Z25" s="140">
        <v>0</v>
      </c>
      <c r="AA25" s="155">
        <v>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0</v>
      </c>
      <c r="F26" s="60">
        <v>0</v>
      </c>
      <c r="G26" s="60">
        <v>894930</v>
      </c>
      <c r="H26" s="60">
        <v>958946</v>
      </c>
      <c r="I26" s="60">
        <v>965519</v>
      </c>
      <c r="J26" s="60">
        <v>2819395</v>
      </c>
      <c r="K26" s="60">
        <v>0</v>
      </c>
      <c r="L26" s="60">
        <v>1803005</v>
      </c>
      <c r="M26" s="60">
        <v>901503</v>
      </c>
      <c r="N26" s="60">
        <v>2704508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5523903</v>
      </c>
      <c r="X26" s="60">
        <v>0</v>
      </c>
      <c r="Y26" s="60">
        <v>5523903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3065760</v>
      </c>
      <c r="M27" s="60">
        <v>613152</v>
      </c>
      <c r="N27" s="60">
        <v>3678912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3678912</v>
      </c>
      <c r="X27" s="60">
        <v>0</v>
      </c>
      <c r="Y27" s="60">
        <v>3678912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4567242</v>
      </c>
      <c r="J28" s="60">
        <v>4567242</v>
      </c>
      <c r="K28" s="60">
        <v>1522412</v>
      </c>
      <c r="L28" s="60">
        <v>1522412</v>
      </c>
      <c r="M28" s="60">
        <v>1522412</v>
      </c>
      <c r="N28" s="60">
        <v>4567236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9134478</v>
      </c>
      <c r="X28" s="60">
        <v>0</v>
      </c>
      <c r="Y28" s="60">
        <v>9134478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55455</v>
      </c>
      <c r="N29" s="60">
        <v>55455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55455</v>
      </c>
      <c r="X29" s="60">
        <v>0</v>
      </c>
      <c r="Y29" s="60">
        <v>55455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2317024</v>
      </c>
      <c r="I30" s="60">
        <v>2398987</v>
      </c>
      <c r="J30" s="60">
        <v>4716011</v>
      </c>
      <c r="K30" s="60">
        <v>1655035</v>
      </c>
      <c r="L30" s="60">
        <v>1319126</v>
      </c>
      <c r="M30" s="60">
        <v>1346615</v>
      </c>
      <c r="N30" s="60">
        <v>4320776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9036787</v>
      </c>
      <c r="X30" s="60">
        <v>0</v>
      </c>
      <c r="Y30" s="60">
        <v>9036787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4800</v>
      </c>
      <c r="H32" s="60">
        <v>55192</v>
      </c>
      <c r="I32" s="60">
        <v>87982</v>
      </c>
      <c r="J32" s="60">
        <v>147974</v>
      </c>
      <c r="K32" s="60">
        <v>350865</v>
      </c>
      <c r="L32" s="60">
        <v>116253</v>
      </c>
      <c r="M32" s="60">
        <v>5158</v>
      </c>
      <c r="N32" s="60">
        <v>472276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620250</v>
      </c>
      <c r="X32" s="60">
        <v>0</v>
      </c>
      <c r="Y32" s="60">
        <v>620250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0</v>
      </c>
      <c r="F34" s="60">
        <v>0</v>
      </c>
      <c r="G34" s="60">
        <v>730018</v>
      </c>
      <c r="H34" s="60">
        <v>3565121</v>
      </c>
      <c r="I34" s="60">
        <v>3825444</v>
      </c>
      <c r="J34" s="60">
        <v>8120583</v>
      </c>
      <c r="K34" s="60">
        <v>4615873</v>
      </c>
      <c r="L34" s="60">
        <v>6305146</v>
      </c>
      <c r="M34" s="60">
        <v>3849826</v>
      </c>
      <c r="N34" s="60">
        <v>14770845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22891428</v>
      </c>
      <c r="X34" s="60">
        <v>0</v>
      </c>
      <c r="Y34" s="60">
        <v>22891428</v>
      </c>
      <c r="Z34" s="140">
        <v>0</v>
      </c>
      <c r="AA34" s="155">
        <v>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0</v>
      </c>
      <c r="F36" s="190">
        <f t="shared" si="1"/>
        <v>0</v>
      </c>
      <c r="G36" s="190">
        <f t="shared" si="1"/>
        <v>4970790</v>
      </c>
      <c r="H36" s="190">
        <f t="shared" si="1"/>
        <v>10558778</v>
      </c>
      <c r="I36" s="190">
        <f t="shared" si="1"/>
        <v>15613367</v>
      </c>
      <c r="J36" s="190">
        <f t="shared" si="1"/>
        <v>31142935</v>
      </c>
      <c r="K36" s="190">
        <f t="shared" si="1"/>
        <v>8360985</v>
      </c>
      <c r="L36" s="190">
        <f t="shared" si="1"/>
        <v>23577549</v>
      </c>
      <c r="M36" s="190">
        <f t="shared" si="1"/>
        <v>12252820</v>
      </c>
      <c r="N36" s="190">
        <f t="shared" si="1"/>
        <v>44191354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75334289</v>
      </c>
      <c r="X36" s="190">
        <f t="shared" si="1"/>
        <v>0</v>
      </c>
      <c r="Y36" s="190">
        <f t="shared" si="1"/>
        <v>75334289</v>
      </c>
      <c r="Z36" s="191">
        <f>+IF(X36&lt;&gt;0,+(Y36/X36)*100,0)</f>
        <v>0</v>
      </c>
      <c r="AA36" s="188">
        <f>SUM(AA25:AA35)</f>
        <v>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48477149</v>
      </c>
      <c r="H38" s="106">
        <f t="shared" si="2"/>
        <v>-9444197</v>
      </c>
      <c r="I38" s="106">
        <f t="shared" si="2"/>
        <v>-7946496</v>
      </c>
      <c r="J38" s="106">
        <f t="shared" si="2"/>
        <v>31086456</v>
      </c>
      <c r="K38" s="106">
        <f t="shared" si="2"/>
        <v>-5504298</v>
      </c>
      <c r="L38" s="106">
        <f t="shared" si="2"/>
        <v>-19947881</v>
      </c>
      <c r="M38" s="106">
        <f t="shared" si="2"/>
        <v>-8788520</v>
      </c>
      <c r="N38" s="106">
        <f t="shared" si="2"/>
        <v>-34240699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-3154243</v>
      </c>
      <c r="X38" s="106">
        <f>IF(F22=F36,0,X22-X36)</f>
        <v>0</v>
      </c>
      <c r="Y38" s="106">
        <f t="shared" si="2"/>
        <v>-3154243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48477149</v>
      </c>
      <c r="H42" s="88">
        <f t="shared" si="3"/>
        <v>-9444197</v>
      </c>
      <c r="I42" s="88">
        <f t="shared" si="3"/>
        <v>-7946496</v>
      </c>
      <c r="J42" s="88">
        <f t="shared" si="3"/>
        <v>31086456</v>
      </c>
      <c r="K42" s="88">
        <f t="shared" si="3"/>
        <v>-5504298</v>
      </c>
      <c r="L42" s="88">
        <f t="shared" si="3"/>
        <v>-19947881</v>
      </c>
      <c r="M42" s="88">
        <f t="shared" si="3"/>
        <v>-8788520</v>
      </c>
      <c r="N42" s="88">
        <f t="shared" si="3"/>
        <v>-34240699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-3154243</v>
      </c>
      <c r="X42" s="88">
        <f t="shared" si="3"/>
        <v>0</v>
      </c>
      <c r="Y42" s="88">
        <f t="shared" si="3"/>
        <v>-3154243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48477149</v>
      </c>
      <c r="H44" s="77">
        <f t="shared" si="4"/>
        <v>-9444197</v>
      </c>
      <c r="I44" s="77">
        <f t="shared" si="4"/>
        <v>-7946496</v>
      </c>
      <c r="J44" s="77">
        <f t="shared" si="4"/>
        <v>31086456</v>
      </c>
      <c r="K44" s="77">
        <f t="shared" si="4"/>
        <v>-5504298</v>
      </c>
      <c r="L44" s="77">
        <f t="shared" si="4"/>
        <v>-19947881</v>
      </c>
      <c r="M44" s="77">
        <f t="shared" si="4"/>
        <v>-8788520</v>
      </c>
      <c r="N44" s="77">
        <f t="shared" si="4"/>
        <v>-34240699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-3154243</v>
      </c>
      <c r="X44" s="77">
        <f t="shared" si="4"/>
        <v>0</v>
      </c>
      <c r="Y44" s="77">
        <f t="shared" si="4"/>
        <v>-3154243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48477149</v>
      </c>
      <c r="H46" s="88">
        <f t="shared" si="5"/>
        <v>-9444197</v>
      </c>
      <c r="I46" s="88">
        <f t="shared" si="5"/>
        <v>-7946496</v>
      </c>
      <c r="J46" s="88">
        <f t="shared" si="5"/>
        <v>31086456</v>
      </c>
      <c r="K46" s="88">
        <f t="shared" si="5"/>
        <v>-5504298</v>
      </c>
      <c r="L46" s="88">
        <f t="shared" si="5"/>
        <v>-19947881</v>
      </c>
      <c r="M46" s="88">
        <f t="shared" si="5"/>
        <v>-8788520</v>
      </c>
      <c r="N46" s="88">
        <f t="shared" si="5"/>
        <v>-34240699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-3154243</v>
      </c>
      <c r="X46" s="88">
        <f t="shared" si="5"/>
        <v>0</v>
      </c>
      <c r="Y46" s="88">
        <f t="shared" si="5"/>
        <v>-3154243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48477149</v>
      </c>
      <c r="H48" s="220">
        <f t="shared" si="6"/>
        <v>-9444197</v>
      </c>
      <c r="I48" s="220">
        <f t="shared" si="6"/>
        <v>-7946496</v>
      </c>
      <c r="J48" s="220">
        <f t="shared" si="6"/>
        <v>31086456</v>
      </c>
      <c r="K48" s="220">
        <f t="shared" si="6"/>
        <v>-5504298</v>
      </c>
      <c r="L48" s="220">
        <f t="shared" si="6"/>
        <v>-19947881</v>
      </c>
      <c r="M48" s="219">
        <f t="shared" si="6"/>
        <v>-8788520</v>
      </c>
      <c r="N48" s="219">
        <f t="shared" si="6"/>
        <v>-34240699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-3154243</v>
      </c>
      <c r="X48" s="220">
        <f t="shared" si="6"/>
        <v>0</v>
      </c>
      <c r="Y48" s="220">
        <f t="shared" si="6"/>
        <v>-3154243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2249500</v>
      </c>
      <c r="F5" s="100">
        <f t="shared" si="0"/>
        <v>2249500</v>
      </c>
      <c r="G5" s="100">
        <f t="shared" si="0"/>
        <v>0</v>
      </c>
      <c r="H5" s="100">
        <f t="shared" si="0"/>
        <v>7378</v>
      </c>
      <c r="I5" s="100">
        <f t="shared" si="0"/>
        <v>38456</v>
      </c>
      <c r="J5" s="100">
        <f t="shared" si="0"/>
        <v>45834</v>
      </c>
      <c r="K5" s="100">
        <f t="shared" si="0"/>
        <v>9908</v>
      </c>
      <c r="L5" s="100">
        <f t="shared" si="0"/>
        <v>641712</v>
      </c>
      <c r="M5" s="100">
        <f t="shared" si="0"/>
        <v>88625</v>
      </c>
      <c r="N5" s="100">
        <f t="shared" si="0"/>
        <v>740245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786079</v>
      </c>
      <c r="X5" s="100">
        <f t="shared" si="0"/>
        <v>1124750</v>
      </c>
      <c r="Y5" s="100">
        <f t="shared" si="0"/>
        <v>-338671</v>
      </c>
      <c r="Z5" s="137">
        <f>+IF(X5&lt;&gt;0,+(Y5/X5)*100,0)</f>
        <v>-30.11078017337186</v>
      </c>
      <c r="AA5" s="153">
        <f>SUM(AA6:AA8)</f>
        <v>2249500</v>
      </c>
    </row>
    <row r="6" spans="1:27" ht="13.5">
      <c r="A6" s="138" t="s">
        <v>75</v>
      </c>
      <c r="B6" s="136"/>
      <c r="C6" s="155"/>
      <c r="D6" s="155"/>
      <c r="E6" s="156">
        <v>914500</v>
      </c>
      <c r="F6" s="60">
        <v>914500</v>
      </c>
      <c r="G6" s="60"/>
      <c r="H6" s="60">
        <v>3644</v>
      </c>
      <c r="I6" s="60"/>
      <c r="J6" s="60">
        <v>3644</v>
      </c>
      <c r="K6" s="60">
        <v>8131</v>
      </c>
      <c r="L6" s="60">
        <v>339409</v>
      </c>
      <c r="M6" s="60"/>
      <c r="N6" s="60">
        <v>347540</v>
      </c>
      <c r="O6" s="60"/>
      <c r="P6" s="60"/>
      <c r="Q6" s="60"/>
      <c r="R6" s="60"/>
      <c r="S6" s="60"/>
      <c r="T6" s="60"/>
      <c r="U6" s="60"/>
      <c r="V6" s="60"/>
      <c r="W6" s="60">
        <v>351184</v>
      </c>
      <c r="X6" s="60">
        <v>457250</v>
      </c>
      <c r="Y6" s="60">
        <v>-106066</v>
      </c>
      <c r="Z6" s="140">
        <v>-23.2</v>
      </c>
      <c r="AA6" s="62">
        <v>914500</v>
      </c>
    </row>
    <row r="7" spans="1:27" ht="13.5">
      <c r="A7" s="138" t="s">
        <v>76</v>
      </c>
      <c r="B7" s="136"/>
      <c r="C7" s="157"/>
      <c r="D7" s="157"/>
      <c r="E7" s="158">
        <v>240000</v>
      </c>
      <c r="F7" s="159">
        <v>240000</v>
      </c>
      <c r="G7" s="159"/>
      <c r="H7" s="159">
        <v>3734</v>
      </c>
      <c r="I7" s="159">
        <v>2129</v>
      </c>
      <c r="J7" s="159">
        <v>5863</v>
      </c>
      <c r="K7" s="159">
        <v>1777</v>
      </c>
      <c r="L7" s="159">
        <v>1566</v>
      </c>
      <c r="M7" s="159"/>
      <c r="N7" s="159">
        <v>3343</v>
      </c>
      <c r="O7" s="159"/>
      <c r="P7" s="159"/>
      <c r="Q7" s="159"/>
      <c r="R7" s="159"/>
      <c r="S7" s="159"/>
      <c r="T7" s="159"/>
      <c r="U7" s="159"/>
      <c r="V7" s="159"/>
      <c r="W7" s="159">
        <v>9206</v>
      </c>
      <c r="X7" s="159">
        <v>120000</v>
      </c>
      <c r="Y7" s="159">
        <v>-110794</v>
      </c>
      <c r="Z7" s="141">
        <v>-92.33</v>
      </c>
      <c r="AA7" s="225">
        <v>240000</v>
      </c>
    </row>
    <row r="8" spans="1:27" ht="13.5">
      <c r="A8" s="138" t="s">
        <v>77</v>
      </c>
      <c r="B8" s="136"/>
      <c r="C8" s="155"/>
      <c r="D8" s="155"/>
      <c r="E8" s="156">
        <v>1095000</v>
      </c>
      <c r="F8" s="60">
        <v>1095000</v>
      </c>
      <c r="G8" s="60"/>
      <c r="H8" s="60"/>
      <c r="I8" s="60">
        <v>36327</v>
      </c>
      <c r="J8" s="60">
        <v>36327</v>
      </c>
      <c r="K8" s="60"/>
      <c r="L8" s="60">
        <v>300737</v>
      </c>
      <c r="M8" s="60">
        <v>88625</v>
      </c>
      <c r="N8" s="60">
        <v>389362</v>
      </c>
      <c r="O8" s="60"/>
      <c r="P8" s="60"/>
      <c r="Q8" s="60"/>
      <c r="R8" s="60"/>
      <c r="S8" s="60"/>
      <c r="T8" s="60"/>
      <c r="U8" s="60"/>
      <c r="V8" s="60"/>
      <c r="W8" s="60">
        <v>425689</v>
      </c>
      <c r="X8" s="60">
        <v>547500</v>
      </c>
      <c r="Y8" s="60">
        <v>-121811</v>
      </c>
      <c r="Z8" s="140">
        <v>-22.25</v>
      </c>
      <c r="AA8" s="62">
        <v>1095000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13109780</v>
      </c>
      <c r="F9" s="100">
        <f t="shared" si="1"/>
        <v>13109780</v>
      </c>
      <c r="G9" s="100">
        <f t="shared" si="1"/>
        <v>0</v>
      </c>
      <c r="H9" s="100">
        <f t="shared" si="1"/>
        <v>54754</v>
      </c>
      <c r="I9" s="100">
        <f t="shared" si="1"/>
        <v>32946</v>
      </c>
      <c r="J9" s="100">
        <f t="shared" si="1"/>
        <v>87700</v>
      </c>
      <c r="K9" s="100">
        <f t="shared" si="1"/>
        <v>556112</v>
      </c>
      <c r="L9" s="100">
        <f t="shared" si="1"/>
        <v>1503</v>
      </c>
      <c r="M9" s="100">
        <f t="shared" si="1"/>
        <v>215501</v>
      </c>
      <c r="N9" s="100">
        <f t="shared" si="1"/>
        <v>773116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860816</v>
      </c>
      <c r="X9" s="100">
        <f t="shared" si="1"/>
        <v>6554890</v>
      </c>
      <c r="Y9" s="100">
        <f t="shared" si="1"/>
        <v>-5694074</v>
      </c>
      <c r="Z9" s="137">
        <f>+IF(X9&lt;&gt;0,+(Y9/X9)*100,0)</f>
        <v>-86.86757519958383</v>
      </c>
      <c r="AA9" s="102">
        <f>SUM(AA10:AA14)</f>
        <v>13109780</v>
      </c>
    </row>
    <row r="10" spans="1:27" ht="13.5">
      <c r="A10" s="138" t="s">
        <v>79</v>
      </c>
      <c r="B10" s="136"/>
      <c r="C10" s="155"/>
      <c r="D10" s="155"/>
      <c r="E10" s="156">
        <v>11106880</v>
      </c>
      <c r="F10" s="60">
        <v>11106880</v>
      </c>
      <c r="G10" s="60"/>
      <c r="H10" s="60">
        <v>7825</v>
      </c>
      <c r="I10" s="60">
        <v>10791</v>
      </c>
      <c r="J10" s="60">
        <v>18616</v>
      </c>
      <c r="K10" s="60">
        <v>3836</v>
      </c>
      <c r="L10" s="60">
        <v>1503</v>
      </c>
      <c r="M10" s="60">
        <v>60000</v>
      </c>
      <c r="N10" s="60">
        <v>65339</v>
      </c>
      <c r="O10" s="60"/>
      <c r="P10" s="60"/>
      <c r="Q10" s="60"/>
      <c r="R10" s="60"/>
      <c r="S10" s="60"/>
      <c r="T10" s="60"/>
      <c r="U10" s="60"/>
      <c r="V10" s="60"/>
      <c r="W10" s="60">
        <v>83955</v>
      </c>
      <c r="X10" s="60">
        <v>5553440</v>
      </c>
      <c r="Y10" s="60">
        <v>-5469485</v>
      </c>
      <c r="Z10" s="140">
        <v>-98.49</v>
      </c>
      <c r="AA10" s="62">
        <v>11106880</v>
      </c>
    </row>
    <row r="11" spans="1:27" ht="13.5">
      <c r="A11" s="138" t="s">
        <v>80</v>
      </c>
      <c r="B11" s="136"/>
      <c r="C11" s="155"/>
      <c r="D11" s="155"/>
      <c r="E11" s="156">
        <v>355000</v>
      </c>
      <c r="F11" s="60">
        <v>355000</v>
      </c>
      <c r="G11" s="60"/>
      <c r="H11" s="60"/>
      <c r="I11" s="60">
        <v>19530</v>
      </c>
      <c r="J11" s="60">
        <v>19530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19530</v>
      </c>
      <c r="X11" s="60">
        <v>177500</v>
      </c>
      <c r="Y11" s="60">
        <v>-157970</v>
      </c>
      <c r="Z11" s="140">
        <v>-89</v>
      </c>
      <c r="AA11" s="62">
        <v>355000</v>
      </c>
    </row>
    <row r="12" spans="1:27" ht="13.5">
      <c r="A12" s="138" t="s">
        <v>81</v>
      </c>
      <c r="B12" s="136"/>
      <c r="C12" s="155"/>
      <c r="D12" s="155"/>
      <c r="E12" s="156">
        <v>1630900</v>
      </c>
      <c r="F12" s="60">
        <v>1630900</v>
      </c>
      <c r="G12" s="60"/>
      <c r="H12" s="60">
        <v>46929</v>
      </c>
      <c r="I12" s="60">
        <v>1915</v>
      </c>
      <c r="J12" s="60">
        <v>48844</v>
      </c>
      <c r="K12" s="60">
        <v>552276</v>
      </c>
      <c r="L12" s="60"/>
      <c r="M12" s="60">
        <v>155501</v>
      </c>
      <c r="N12" s="60">
        <v>707777</v>
      </c>
      <c r="O12" s="60"/>
      <c r="P12" s="60"/>
      <c r="Q12" s="60"/>
      <c r="R12" s="60"/>
      <c r="S12" s="60"/>
      <c r="T12" s="60"/>
      <c r="U12" s="60"/>
      <c r="V12" s="60"/>
      <c r="W12" s="60">
        <v>756621</v>
      </c>
      <c r="X12" s="60">
        <v>815450</v>
      </c>
      <c r="Y12" s="60">
        <v>-58829</v>
      </c>
      <c r="Z12" s="140">
        <v>-7.21</v>
      </c>
      <c r="AA12" s="62">
        <v>1630900</v>
      </c>
    </row>
    <row r="13" spans="1:27" ht="13.5">
      <c r="A13" s="138" t="s">
        <v>82</v>
      </c>
      <c r="B13" s="136"/>
      <c r="C13" s="155"/>
      <c r="D13" s="155"/>
      <c r="E13" s="156">
        <v>17000</v>
      </c>
      <c r="F13" s="60">
        <v>17000</v>
      </c>
      <c r="G13" s="60"/>
      <c r="H13" s="60"/>
      <c r="I13" s="60">
        <v>710</v>
      </c>
      <c r="J13" s="60">
        <v>710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710</v>
      </c>
      <c r="X13" s="60">
        <v>8500</v>
      </c>
      <c r="Y13" s="60">
        <v>-7790</v>
      </c>
      <c r="Z13" s="140">
        <v>-91.65</v>
      </c>
      <c r="AA13" s="62">
        <v>17000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18350953</v>
      </c>
      <c r="F15" s="100">
        <f t="shared" si="2"/>
        <v>18350953</v>
      </c>
      <c r="G15" s="100">
        <f t="shared" si="2"/>
        <v>1311886</v>
      </c>
      <c r="H15" s="100">
        <f t="shared" si="2"/>
        <v>1803266</v>
      </c>
      <c r="I15" s="100">
        <f t="shared" si="2"/>
        <v>2060090</v>
      </c>
      <c r="J15" s="100">
        <f t="shared" si="2"/>
        <v>5175242</v>
      </c>
      <c r="K15" s="100">
        <f t="shared" si="2"/>
        <v>2177591</v>
      </c>
      <c r="L15" s="100">
        <f t="shared" si="2"/>
        <v>1180903</v>
      </c>
      <c r="M15" s="100">
        <f t="shared" si="2"/>
        <v>574624</v>
      </c>
      <c r="N15" s="100">
        <f t="shared" si="2"/>
        <v>3933118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9108360</v>
      </c>
      <c r="X15" s="100">
        <f t="shared" si="2"/>
        <v>9175477</v>
      </c>
      <c r="Y15" s="100">
        <f t="shared" si="2"/>
        <v>-67117</v>
      </c>
      <c r="Z15" s="137">
        <f>+IF(X15&lt;&gt;0,+(Y15/X15)*100,0)</f>
        <v>-0.7314824068547063</v>
      </c>
      <c r="AA15" s="102">
        <f>SUM(AA16:AA18)</f>
        <v>18350953</v>
      </c>
    </row>
    <row r="16" spans="1:27" ht="13.5">
      <c r="A16" s="138" t="s">
        <v>85</v>
      </c>
      <c r="B16" s="136"/>
      <c r="C16" s="155"/>
      <c r="D16" s="155"/>
      <c r="E16" s="156">
        <v>1324000</v>
      </c>
      <c r="F16" s="60">
        <v>1324000</v>
      </c>
      <c r="G16" s="60">
        <v>1960</v>
      </c>
      <c r="H16" s="60"/>
      <c r="I16" s="60">
        <v>4140</v>
      </c>
      <c r="J16" s="60">
        <v>6100</v>
      </c>
      <c r="K16" s="60">
        <v>14738</v>
      </c>
      <c r="L16" s="60">
        <v>15600</v>
      </c>
      <c r="M16" s="60">
        <v>399364</v>
      </c>
      <c r="N16" s="60">
        <v>429702</v>
      </c>
      <c r="O16" s="60"/>
      <c r="P16" s="60"/>
      <c r="Q16" s="60"/>
      <c r="R16" s="60"/>
      <c r="S16" s="60"/>
      <c r="T16" s="60"/>
      <c r="U16" s="60"/>
      <c r="V16" s="60"/>
      <c r="W16" s="60">
        <v>435802</v>
      </c>
      <c r="X16" s="60">
        <v>662000</v>
      </c>
      <c r="Y16" s="60">
        <v>-226198</v>
      </c>
      <c r="Z16" s="140">
        <v>-34.17</v>
      </c>
      <c r="AA16" s="62">
        <v>1324000</v>
      </c>
    </row>
    <row r="17" spans="1:27" ht="13.5">
      <c r="A17" s="138" t="s">
        <v>86</v>
      </c>
      <c r="B17" s="136"/>
      <c r="C17" s="155"/>
      <c r="D17" s="155"/>
      <c r="E17" s="156">
        <v>17026953</v>
      </c>
      <c r="F17" s="60">
        <v>17026953</v>
      </c>
      <c r="G17" s="60">
        <v>1309926</v>
      </c>
      <c r="H17" s="60">
        <v>1803266</v>
      </c>
      <c r="I17" s="60">
        <v>2055950</v>
      </c>
      <c r="J17" s="60">
        <v>5169142</v>
      </c>
      <c r="K17" s="60">
        <v>2162853</v>
      </c>
      <c r="L17" s="60">
        <v>1165303</v>
      </c>
      <c r="M17" s="60">
        <v>175260</v>
      </c>
      <c r="N17" s="60">
        <v>3503416</v>
      </c>
      <c r="O17" s="60"/>
      <c r="P17" s="60"/>
      <c r="Q17" s="60"/>
      <c r="R17" s="60"/>
      <c r="S17" s="60"/>
      <c r="T17" s="60"/>
      <c r="U17" s="60"/>
      <c r="V17" s="60"/>
      <c r="W17" s="60">
        <v>8672558</v>
      </c>
      <c r="X17" s="60">
        <v>8513477</v>
      </c>
      <c r="Y17" s="60">
        <v>159081</v>
      </c>
      <c r="Z17" s="140">
        <v>1.87</v>
      </c>
      <c r="AA17" s="62">
        <v>17026953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9259700</v>
      </c>
      <c r="F19" s="100">
        <f t="shared" si="3"/>
        <v>9259700</v>
      </c>
      <c r="G19" s="100">
        <f t="shared" si="3"/>
        <v>25509</v>
      </c>
      <c r="H19" s="100">
        <f t="shared" si="3"/>
        <v>13676</v>
      </c>
      <c r="I19" s="100">
        <f t="shared" si="3"/>
        <v>28460</v>
      </c>
      <c r="J19" s="100">
        <f t="shared" si="3"/>
        <v>67645</v>
      </c>
      <c r="K19" s="100">
        <f t="shared" si="3"/>
        <v>3598</v>
      </c>
      <c r="L19" s="100">
        <f t="shared" si="3"/>
        <v>5175</v>
      </c>
      <c r="M19" s="100">
        <f t="shared" si="3"/>
        <v>140706</v>
      </c>
      <c r="N19" s="100">
        <f t="shared" si="3"/>
        <v>149479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217124</v>
      </c>
      <c r="X19" s="100">
        <f t="shared" si="3"/>
        <v>4629850</v>
      </c>
      <c r="Y19" s="100">
        <f t="shared" si="3"/>
        <v>-4412726</v>
      </c>
      <c r="Z19" s="137">
        <f>+IF(X19&lt;&gt;0,+(Y19/X19)*100,0)</f>
        <v>-95.3103448275862</v>
      </c>
      <c r="AA19" s="102">
        <f>SUM(AA20:AA23)</f>
        <v>9259700</v>
      </c>
    </row>
    <row r="20" spans="1:27" ht="13.5">
      <c r="A20" s="138" t="s">
        <v>89</v>
      </c>
      <c r="B20" s="136"/>
      <c r="C20" s="155"/>
      <c r="D20" s="155"/>
      <c r="E20" s="156">
        <v>7384700</v>
      </c>
      <c r="F20" s="60">
        <v>7384700</v>
      </c>
      <c r="G20" s="60">
        <v>25509</v>
      </c>
      <c r="H20" s="60">
        <v>8501</v>
      </c>
      <c r="I20" s="60">
        <v>28065</v>
      </c>
      <c r="J20" s="60">
        <v>62075</v>
      </c>
      <c r="K20" s="60">
        <v>1697</v>
      </c>
      <c r="L20" s="60"/>
      <c r="M20" s="60">
        <v>11300</v>
      </c>
      <c r="N20" s="60">
        <v>12997</v>
      </c>
      <c r="O20" s="60"/>
      <c r="P20" s="60"/>
      <c r="Q20" s="60"/>
      <c r="R20" s="60"/>
      <c r="S20" s="60"/>
      <c r="T20" s="60"/>
      <c r="U20" s="60"/>
      <c r="V20" s="60"/>
      <c r="W20" s="60">
        <v>75072</v>
      </c>
      <c r="X20" s="60">
        <v>3692350</v>
      </c>
      <c r="Y20" s="60">
        <v>-3617278</v>
      </c>
      <c r="Z20" s="140">
        <v>-97.97</v>
      </c>
      <c r="AA20" s="62">
        <v>7384700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1875000</v>
      </c>
      <c r="F23" s="60">
        <v>1875000</v>
      </c>
      <c r="G23" s="60"/>
      <c r="H23" s="60">
        <v>5175</v>
      </c>
      <c r="I23" s="60">
        <v>395</v>
      </c>
      <c r="J23" s="60">
        <v>5570</v>
      </c>
      <c r="K23" s="60">
        <v>1901</v>
      </c>
      <c r="L23" s="60">
        <v>5175</v>
      </c>
      <c r="M23" s="60">
        <v>129406</v>
      </c>
      <c r="N23" s="60">
        <v>136482</v>
      </c>
      <c r="O23" s="60"/>
      <c r="P23" s="60"/>
      <c r="Q23" s="60"/>
      <c r="R23" s="60"/>
      <c r="S23" s="60"/>
      <c r="T23" s="60"/>
      <c r="U23" s="60"/>
      <c r="V23" s="60"/>
      <c r="W23" s="60">
        <v>142052</v>
      </c>
      <c r="X23" s="60">
        <v>937500</v>
      </c>
      <c r="Y23" s="60">
        <v>-795448</v>
      </c>
      <c r="Z23" s="140">
        <v>-84.85</v>
      </c>
      <c r="AA23" s="62">
        <v>1875000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42969933</v>
      </c>
      <c r="F25" s="219">
        <f t="shared" si="4"/>
        <v>42969933</v>
      </c>
      <c r="G25" s="219">
        <f t="shared" si="4"/>
        <v>1337395</v>
      </c>
      <c r="H25" s="219">
        <f t="shared" si="4"/>
        <v>1879074</v>
      </c>
      <c r="I25" s="219">
        <f t="shared" si="4"/>
        <v>2159952</v>
      </c>
      <c r="J25" s="219">
        <f t="shared" si="4"/>
        <v>5376421</v>
      </c>
      <c r="K25" s="219">
        <f t="shared" si="4"/>
        <v>2747209</v>
      </c>
      <c r="L25" s="219">
        <f t="shared" si="4"/>
        <v>1829293</v>
      </c>
      <c r="M25" s="219">
        <f t="shared" si="4"/>
        <v>1019456</v>
      </c>
      <c r="N25" s="219">
        <f t="shared" si="4"/>
        <v>5595958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10972379</v>
      </c>
      <c r="X25" s="219">
        <f t="shared" si="4"/>
        <v>21484967</v>
      </c>
      <c r="Y25" s="219">
        <f t="shared" si="4"/>
        <v>-10512588</v>
      </c>
      <c r="Z25" s="231">
        <f>+IF(X25&lt;&gt;0,+(Y25/X25)*100,0)</f>
        <v>-48.92997043002207</v>
      </c>
      <c r="AA25" s="232">
        <f>+AA5+AA9+AA15+AA19+AA24</f>
        <v>42969933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1309926</v>
      </c>
      <c r="H28" s="60">
        <v>1802710</v>
      </c>
      <c r="I28" s="60">
        <v>2051443</v>
      </c>
      <c r="J28" s="60">
        <v>5164079</v>
      </c>
      <c r="K28" s="60">
        <v>2162853</v>
      </c>
      <c r="L28" s="60">
        <v>986761</v>
      </c>
      <c r="M28" s="60">
        <v>268526</v>
      </c>
      <c r="N28" s="60">
        <v>3418140</v>
      </c>
      <c r="O28" s="60"/>
      <c r="P28" s="60"/>
      <c r="Q28" s="60"/>
      <c r="R28" s="60"/>
      <c r="S28" s="60"/>
      <c r="T28" s="60"/>
      <c r="U28" s="60"/>
      <c r="V28" s="60"/>
      <c r="W28" s="60">
        <v>8582219</v>
      </c>
      <c r="X28" s="60"/>
      <c r="Y28" s="60">
        <v>8582219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1309926</v>
      </c>
      <c r="H32" s="77">
        <f t="shared" si="5"/>
        <v>1802710</v>
      </c>
      <c r="I32" s="77">
        <f t="shared" si="5"/>
        <v>2051443</v>
      </c>
      <c r="J32" s="77">
        <f t="shared" si="5"/>
        <v>5164079</v>
      </c>
      <c r="K32" s="77">
        <f t="shared" si="5"/>
        <v>2162853</v>
      </c>
      <c r="L32" s="77">
        <f t="shared" si="5"/>
        <v>986761</v>
      </c>
      <c r="M32" s="77">
        <f t="shared" si="5"/>
        <v>268526</v>
      </c>
      <c r="N32" s="77">
        <f t="shared" si="5"/>
        <v>3418140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8582219</v>
      </c>
      <c r="X32" s="77">
        <f t="shared" si="5"/>
        <v>0</v>
      </c>
      <c r="Y32" s="77">
        <f t="shared" si="5"/>
        <v>8582219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42969933</v>
      </c>
      <c r="F35" s="60">
        <v>42969933</v>
      </c>
      <c r="G35" s="60">
        <v>27469</v>
      </c>
      <c r="H35" s="60">
        <v>76364</v>
      </c>
      <c r="I35" s="60">
        <v>108509</v>
      </c>
      <c r="J35" s="60">
        <v>212342</v>
      </c>
      <c r="K35" s="60">
        <v>584356</v>
      </c>
      <c r="L35" s="60">
        <v>842532</v>
      </c>
      <c r="M35" s="60">
        <v>750930</v>
      </c>
      <c r="N35" s="60">
        <v>2177818</v>
      </c>
      <c r="O35" s="60"/>
      <c r="P35" s="60"/>
      <c r="Q35" s="60"/>
      <c r="R35" s="60"/>
      <c r="S35" s="60"/>
      <c r="T35" s="60"/>
      <c r="U35" s="60"/>
      <c r="V35" s="60"/>
      <c r="W35" s="60">
        <v>2390160</v>
      </c>
      <c r="X35" s="60">
        <v>21484967</v>
      </c>
      <c r="Y35" s="60">
        <v>-19094807</v>
      </c>
      <c r="Z35" s="140">
        <v>-88.88</v>
      </c>
      <c r="AA35" s="62">
        <v>42969933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42969933</v>
      </c>
      <c r="F36" s="220">
        <f t="shared" si="6"/>
        <v>42969933</v>
      </c>
      <c r="G36" s="220">
        <f t="shared" si="6"/>
        <v>1337395</v>
      </c>
      <c r="H36" s="220">
        <f t="shared" si="6"/>
        <v>1879074</v>
      </c>
      <c r="I36" s="220">
        <f t="shared" si="6"/>
        <v>2159952</v>
      </c>
      <c r="J36" s="220">
        <f t="shared" si="6"/>
        <v>5376421</v>
      </c>
      <c r="K36" s="220">
        <f t="shared" si="6"/>
        <v>2747209</v>
      </c>
      <c r="L36" s="220">
        <f t="shared" si="6"/>
        <v>1829293</v>
      </c>
      <c r="M36" s="220">
        <f t="shared" si="6"/>
        <v>1019456</v>
      </c>
      <c r="N36" s="220">
        <f t="shared" si="6"/>
        <v>5595958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10972379</v>
      </c>
      <c r="X36" s="220">
        <f t="shared" si="6"/>
        <v>21484967</v>
      </c>
      <c r="Y36" s="220">
        <f t="shared" si="6"/>
        <v>-10512588</v>
      </c>
      <c r="Z36" s="221">
        <f>+IF(X36&lt;&gt;0,+(Y36/X36)*100,0)</f>
        <v>-48.92997043002207</v>
      </c>
      <c r="AA36" s="239">
        <f>SUM(AA32:AA35)</f>
        <v>42969933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6679356</v>
      </c>
      <c r="D6" s="155"/>
      <c r="E6" s="59">
        <v>5375000</v>
      </c>
      <c r="F6" s="60">
        <v>5375000</v>
      </c>
      <c r="G6" s="60">
        <v>36371000</v>
      </c>
      <c r="H6" s="60">
        <v>84662960</v>
      </c>
      <c r="I6" s="60">
        <v>35646980</v>
      </c>
      <c r="J6" s="60">
        <v>35646980</v>
      </c>
      <c r="K6" s="60">
        <v>28917890</v>
      </c>
      <c r="L6" s="60">
        <v>8663138</v>
      </c>
      <c r="M6" s="60">
        <v>28895794</v>
      </c>
      <c r="N6" s="60">
        <v>28895794</v>
      </c>
      <c r="O6" s="60"/>
      <c r="P6" s="60"/>
      <c r="Q6" s="60"/>
      <c r="R6" s="60"/>
      <c r="S6" s="60"/>
      <c r="T6" s="60"/>
      <c r="U6" s="60"/>
      <c r="V6" s="60"/>
      <c r="W6" s="60">
        <v>28895794</v>
      </c>
      <c r="X6" s="60">
        <v>2687500</v>
      </c>
      <c r="Y6" s="60">
        <v>26208294</v>
      </c>
      <c r="Z6" s="140">
        <v>975.19</v>
      </c>
      <c r="AA6" s="62">
        <v>5375000</v>
      </c>
    </row>
    <row r="7" spans="1:27" ht="13.5">
      <c r="A7" s="249" t="s">
        <v>144</v>
      </c>
      <c r="B7" s="182"/>
      <c r="C7" s="155">
        <v>113660104</v>
      </c>
      <c r="D7" s="155"/>
      <c r="E7" s="59">
        <v>85000000</v>
      </c>
      <c r="F7" s="60">
        <v>85000000</v>
      </c>
      <c r="G7" s="60"/>
      <c r="H7" s="60">
        <v>113660104</v>
      </c>
      <c r="I7" s="60">
        <v>137405969</v>
      </c>
      <c r="J7" s="60">
        <v>137405969</v>
      </c>
      <c r="K7" s="60">
        <v>137405969</v>
      </c>
      <c r="L7" s="60">
        <v>157601219</v>
      </c>
      <c r="M7" s="60">
        <v>160058854</v>
      </c>
      <c r="N7" s="60">
        <v>160058854</v>
      </c>
      <c r="O7" s="60"/>
      <c r="P7" s="60"/>
      <c r="Q7" s="60"/>
      <c r="R7" s="60"/>
      <c r="S7" s="60"/>
      <c r="T7" s="60"/>
      <c r="U7" s="60"/>
      <c r="V7" s="60"/>
      <c r="W7" s="60">
        <v>160058854</v>
      </c>
      <c r="X7" s="60">
        <v>42500000</v>
      </c>
      <c r="Y7" s="60">
        <v>117558854</v>
      </c>
      <c r="Z7" s="140">
        <v>276.61</v>
      </c>
      <c r="AA7" s="62">
        <v>85000000</v>
      </c>
    </row>
    <row r="8" spans="1:27" ht="13.5">
      <c r="A8" s="249" t="s">
        <v>145</v>
      </c>
      <c r="B8" s="182"/>
      <c r="C8" s="155">
        <v>4666619</v>
      </c>
      <c r="D8" s="155"/>
      <c r="E8" s="59">
        <v>53406000</v>
      </c>
      <c r="F8" s="60">
        <v>53406000</v>
      </c>
      <c r="G8" s="60">
        <v>10790000</v>
      </c>
      <c r="H8" s="60">
        <v>10535573</v>
      </c>
      <c r="I8" s="60">
        <v>4824149</v>
      </c>
      <c r="J8" s="60">
        <v>4824149</v>
      </c>
      <c r="K8" s="60">
        <v>4503591</v>
      </c>
      <c r="L8" s="60">
        <v>4567833</v>
      </c>
      <c r="M8" s="60">
        <v>4567833</v>
      </c>
      <c r="N8" s="60">
        <v>4567833</v>
      </c>
      <c r="O8" s="60"/>
      <c r="P8" s="60"/>
      <c r="Q8" s="60"/>
      <c r="R8" s="60"/>
      <c r="S8" s="60"/>
      <c r="T8" s="60"/>
      <c r="U8" s="60"/>
      <c r="V8" s="60"/>
      <c r="W8" s="60">
        <v>4567833</v>
      </c>
      <c r="X8" s="60">
        <v>26703000</v>
      </c>
      <c r="Y8" s="60">
        <v>-22135167</v>
      </c>
      <c r="Z8" s="140">
        <v>-82.89</v>
      </c>
      <c r="AA8" s="62">
        <v>53406000</v>
      </c>
    </row>
    <row r="9" spans="1:27" ht="13.5">
      <c r="A9" s="249" t="s">
        <v>146</v>
      </c>
      <c r="B9" s="182"/>
      <c r="C9" s="155">
        <v>9177719</v>
      </c>
      <c r="D9" s="155"/>
      <c r="E9" s="59"/>
      <c r="F9" s="60"/>
      <c r="G9" s="60">
        <v>-304000</v>
      </c>
      <c r="H9" s="60">
        <v>-11041559</v>
      </c>
      <c r="I9" s="60">
        <v>3921009</v>
      </c>
      <c r="J9" s="60">
        <v>3921009</v>
      </c>
      <c r="K9" s="60">
        <v>4316503</v>
      </c>
      <c r="L9" s="60">
        <v>4235446</v>
      </c>
      <c r="M9" s="60">
        <v>2331515</v>
      </c>
      <c r="N9" s="60">
        <v>2331515</v>
      </c>
      <c r="O9" s="60"/>
      <c r="P9" s="60"/>
      <c r="Q9" s="60"/>
      <c r="R9" s="60"/>
      <c r="S9" s="60"/>
      <c r="T9" s="60"/>
      <c r="U9" s="60"/>
      <c r="V9" s="60"/>
      <c r="W9" s="60">
        <v>2331515</v>
      </c>
      <c r="X9" s="60"/>
      <c r="Y9" s="60">
        <v>2331515</v>
      </c>
      <c r="Z9" s="140"/>
      <c r="AA9" s="62"/>
    </row>
    <row r="10" spans="1:27" ht="13.5">
      <c r="A10" s="249" t="s">
        <v>147</v>
      </c>
      <c r="B10" s="182"/>
      <c r="C10" s="155">
        <v>197330</v>
      </c>
      <c r="D10" s="155"/>
      <c r="E10" s="59"/>
      <c r="F10" s="60"/>
      <c r="G10" s="159"/>
      <c r="H10" s="159">
        <v>-207528</v>
      </c>
      <c r="I10" s="159">
        <v>202330</v>
      </c>
      <c r="J10" s="60">
        <v>202330</v>
      </c>
      <c r="K10" s="159">
        <v>202330</v>
      </c>
      <c r="L10" s="159">
        <v>202330</v>
      </c>
      <c r="M10" s="60">
        <v>202330</v>
      </c>
      <c r="N10" s="159">
        <v>202330</v>
      </c>
      <c r="O10" s="159"/>
      <c r="P10" s="159"/>
      <c r="Q10" s="60"/>
      <c r="R10" s="159"/>
      <c r="S10" s="159"/>
      <c r="T10" s="60"/>
      <c r="U10" s="159"/>
      <c r="V10" s="159"/>
      <c r="W10" s="159">
        <v>202330</v>
      </c>
      <c r="X10" s="60"/>
      <c r="Y10" s="159">
        <v>202330</v>
      </c>
      <c r="Z10" s="141"/>
      <c r="AA10" s="225"/>
    </row>
    <row r="11" spans="1:27" ht="13.5">
      <c r="A11" s="249" t="s">
        <v>148</v>
      </c>
      <c r="B11" s="182"/>
      <c r="C11" s="155">
        <v>1036361</v>
      </c>
      <c r="D11" s="155"/>
      <c r="E11" s="59">
        <v>172000</v>
      </c>
      <c r="F11" s="60">
        <v>172000</v>
      </c>
      <c r="G11" s="60">
        <v>-13000</v>
      </c>
      <c r="H11" s="60">
        <v>1010464</v>
      </c>
      <c r="I11" s="60">
        <v>1136484</v>
      </c>
      <c r="J11" s="60">
        <v>1136484</v>
      </c>
      <c r="K11" s="60">
        <v>1160013</v>
      </c>
      <c r="L11" s="60">
        <v>1160014</v>
      </c>
      <c r="M11" s="60">
        <v>1160013</v>
      </c>
      <c r="N11" s="60">
        <v>1160013</v>
      </c>
      <c r="O11" s="60"/>
      <c r="P11" s="60"/>
      <c r="Q11" s="60"/>
      <c r="R11" s="60"/>
      <c r="S11" s="60"/>
      <c r="T11" s="60"/>
      <c r="U11" s="60"/>
      <c r="V11" s="60"/>
      <c r="W11" s="60">
        <v>1160013</v>
      </c>
      <c r="X11" s="60">
        <v>86000</v>
      </c>
      <c r="Y11" s="60">
        <v>1074013</v>
      </c>
      <c r="Z11" s="140">
        <v>1248.85</v>
      </c>
      <c r="AA11" s="62">
        <v>172000</v>
      </c>
    </row>
    <row r="12" spans="1:27" ht="13.5">
      <c r="A12" s="250" t="s">
        <v>56</v>
      </c>
      <c r="B12" s="251"/>
      <c r="C12" s="168">
        <f aca="true" t="shared" si="0" ref="C12:Y12">SUM(C6:C11)</f>
        <v>135417489</v>
      </c>
      <c r="D12" s="168">
        <f>SUM(D6:D11)</f>
        <v>0</v>
      </c>
      <c r="E12" s="72">
        <f t="shared" si="0"/>
        <v>143953000</v>
      </c>
      <c r="F12" s="73">
        <f t="shared" si="0"/>
        <v>143953000</v>
      </c>
      <c r="G12" s="73">
        <f t="shared" si="0"/>
        <v>46844000</v>
      </c>
      <c r="H12" s="73">
        <f t="shared" si="0"/>
        <v>198620014</v>
      </c>
      <c r="I12" s="73">
        <f t="shared" si="0"/>
        <v>183136921</v>
      </c>
      <c r="J12" s="73">
        <f t="shared" si="0"/>
        <v>183136921</v>
      </c>
      <c r="K12" s="73">
        <f t="shared" si="0"/>
        <v>176506296</v>
      </c>
      <c r="L12" s="73">
        <f t="shared" si="0"/>
        <v>176429980</v>
      </c>
      <c r="M12" s="73">
        <f t="shared" si="0"/>
        <v>197216339</v>
      </c>
      <c r="N12" s="73">
        <f t="shared" si="0"/>
        <v>197216339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197216339</v>
      </c>
      <c r="X12" s="73">
        <f t="shared" si="0"/>
        <v>71976500</v>
      </c>
      <c r="Y12" s="73">
        <f t="shared" si="0"/>
        <v>125239839</v>
      </c>
      <c r="Z12" s="170">
        <f>+IF(X12&lt;&gt;0,+(Y12/X12)*100,0)</f>
        <v>174.00101283057666</v>
      </c>
      <c r="AA12" s="74">
        <f>SUM(AA6:AA11)</f>
        <v>143953000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222306</v>
      </c>
      <c r="D15" s="155"/>
      <c r="E15" s="59">
        <v>645000</v>
      </c>
      <c r="F15" s="60">
        <v>645000</v>
      </c>
      <c r="G15" s="60">
        <v>-17000</v>
      </c>
      <c r="H15" s="60">
        <v>610044</v>
      </c>
      <c r="I15" s="60">
        <v>222306</v>
      </c>
      <c r="J15" s="60">
        <v>222306</v>
      </c>
      <c r="K15" s="60">
        <v>222306</v>
      </c>
      <c r="L15" s="60">
        <v>222306</v>
      </c>
      <c r="M15" s="60">
        <v>222306</v>
      </c>
      <c r="N15" s="60">
        <v>222306</v>
      </c>
      <c r="O15" s="60"/>
      <c r="P15" s="60"/>
      <c r="Q15" s="60"/>
      <c r="R15" s="60"/>
      <c r="S15" s="60"/>
      <c r="T15" s="60"/>
      <c r="U15" s="60"/>
      <c r="V15" s="60"/>
      <c r="W15" s="60">
        <v>222306</v>
      </c>
      <c r="X15" s="60">
        <v>322500</v>
      </c>
      <c r="Y15" s="60">
        <v>-100194</v>
      </c>
      <c r="Z15" s="140">
        <v>-31.07</v>
      </c>
      <c r="AA15" s="62">
        <v>645000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3155311</v>
      </c>
      <c r="D17" s="155"/>
      <c r="E17" s="59"/>
      <c r="F17" s="60"/>
      <c r="G17" s="60"/>
      <c r="H17" s="60">
        <v>9841011</v>
      </c>
      <c r="I17" s="60">
        <v>3155311</v>
      </c>
      <c r="J17" s="60">
        <v>3155311</v>
      </c>
      <c r="K17" s="60">
        <v>3155311</v>
      </c>
      <c r="L17" s="60">
        <v>3155311</v>
      </c>
      <c r="M17" s="60">
        <v>3155311</v>
      </c>
      <c r="N17" s="60">
        <v>3155311</v>
      </c>
      <c r="O17" s="60"/>
      <c r="P17" s="60"/>
      <c r="Q17" s="60"/>
      <c r="R17" s="60"/>
      <c r="S17" s="60"/>
      <c r="T17" s="60"/>
      <c r="U17" s="60"/>
      <c r="V17" s="60"/>
      <c r="W17" s="60">
        <v>3155311</v>
      </c>
      <c r="X17" s="60"/>
      <c r="Y17" s="60">
        <v>3155311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353055327</v>
      </c>
      <c r="D19" s="155"/>
      <c r="E19" s="59">
        <v>127299000</v>
      </c>
      <c r="F19" s="60">
        <v>127299000</v>
      </c>
      <c r="G19" s="60"/>
      <c r="H19" s="60">
        <v>259298117</v>
      </c>
      <c r="I19" s="60">
        <v>354383052</v>
      </c>
      <c r="J19" s="60">
        <v>354383052</v>
      </c>
      <c r="K19" s="60">
        <v>355607846</v>
      </c>
      <c r="L19" s="60">
        <v>355914724</v>
      </c>
      <c r="M19" s="60">
        <v>355411766</v>
      </c>
      <c r="N19" s="60">
        <v>355411766</v>
      </c>
      <c r="O19" s="60"/>
      <c r="P19" s="60"/>
      <c r="Q19" s="60"/>
      <c r="R19" s="60"/>
      <c r="S19" s="60"/>
      <c r="T19" s="60"/>
      <c r="U19" s="60"/>
      <c r="V19" s="60"/>
      <c r="W19" s="60">
        <v>355411766</v>
      </c>
      <c r="X19" s="60">
        <v>63649500</v>
      </c>
      <c r="Y19" s="60">
        <v>291762266</v>
      </c>
      <c r="Z19" s="140">
        <v>458.39</v>
      </c>
      <c r="AA19" s="62">
        <v>127299000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174630</v>
      </c>
      <c r="D22" s="155"/>
      <c r="E22" s="59"/>
      <c r="F22" s="60"/>
      <c r="G22" s="60"/>
      <c r="H22" s="60">
        <v>101796</v>
      </c>
      <c r="I22" s="60">
        <v>174630</v>
      </c>
      <c r="J22" s="60">
        <v>174630</v>
      </c>
      <c r="K22" s="60">
        <v>174630</v>
      </c>
      <c r="L22" s="60">
        <v>174630</v>
      </c>
      <c r="M22" s="60">
        <v>174630</v>
      </c>
      <c r="N22" s="60">
        <v>174630</v>
      </c>
      <c r="O22" s="60"/>
      <c r="P22" s="60"/>
      <c r="Q22" s="60"/>
      <c r="R22" s="60"/>
      <c r="S22" s="60"/>
      <c r="T22" s="60"/>
      <c r="U22" s="60"/>
      <c r="V22" s="60"/>
      <c r="W22" s="60">
        <v>174630</v>
      </c>
      <c r="X22" s="60"/>
      <c r="Y22" s="60">
        <v>174630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356607574</v>
      </c>
      <c r="D24" s="168">
        <f>SUM(D15:D23)</f>
        <v>0</v>
      </c>
      <c r="E24" s="76">
        <f t="shared" si="1"/>
        <v>127944000</v>
      </c>
      <c r="F24" s="77">
        <f t="shared" si="1"/>
        <v>127944000</v>
      </c>
      <c r="G24" s="77">
        <f t="shared" si="1"/>
        <v>-17000</v>
      </c>
      <c r="H24" s="77">
        <f t="shared" si="1"/>
        <v>269850968</v>
      </c>
      <c r="I24" s="77">
        <f t="shared" si="1"/>
        <v>357935299</v>
      </c>
      <c r="J24" s="77">
        <f t="shared" si="1"/>
        <v>357935299</v>
      </c>
      <c r="K24" s="77">
        <f t="shared" si="1"/>
        <v>359160093</v>
      </c>
      <c r="L24" s="77">
        <f t="shared" si="1"/>
        <v>359466971</v>
      </c>
      <c r="M24" s="77">
        <f t="shared" si="1"/>
        <v>358964013</v>
      </c>
      <c r="N24" s="77">
        <f t="shared" si="1"/>
        <v>358964013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358964013</v>
      </c>
      <c r="X24" s="77">
        <f t="shared" si="1"/>
        <v>63972000</v>
      </c>
      <c r="Y24" s="77">
        <f t="shared" si="1"/>
        <v>294992013</v>
      </c>
      <c r="Z24" s="212">
        <f>+IF(X24&lt;&gt;0,+(Y24/X24)*100,0)</f>
        <v>461.1267632714313</v>
      </c>
      <c r="AA24" s="79">
        <f>SUM(AA15:AA23)</f>
        <v>127944000</v>
      </c>
    </row>
    <row r="25" spans="1:27" ht="13.5">
      <c r="A25" s="250" t="s">
        <v>159</v>
      </c>
      <c r="B25" s="251"/>
      <c r="C25" s="168">
        <f aca="true" t="shared" si="2" ref="C25:Y25">+C12+C24</f>
        <v>492025063</v>
      </c>
      <c r="D25" s="168">
        <f>+D12+D24</f>
        <v>0</v>
      </c>
      <c r="E25" s="72">
        <f t="shared" si="2"/>
        <v>271897000</v>
      </c>
      <c r="F25" s="73">
        <f t="shared" si="2"/>
        <v>271897000</v>
      </c>
      <c r="G25" s="73">
        <f t="shared" si="2"/>
        <v>46827000</v>
      </c>
      <c r="H25" s="73">
        <f t="shared" si="2"/>
        <v>468470982</v>
      </c>
      <c r="I25" s="73">
        <f t="shared" si="2"/>
        <v>541072220</v>
      </c>
      <c r="J25" s="73">
        <f t="shared" si="2"/>
        <v>541072220</v>
      </c>
      <c r="K25" s="73">
        <f t="shared" si="2"/>
        <v>535666389</v>
      </c>
      <c r="L25" s="73">
        <f t="shared" si="2"/>
        <v>535896951</v>
      </c>
      <c r="M25" s="73">
        <f t="shared" si="2"/>
        <v>556180352</v>
      </c>
      <c r="N25" s="73">
        <f t="shared" si="2"/>
        <v>556180352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556180352</v>
      </c>
      <c r="X25" s="73">
        <f t="shared" si="2"/>
        <v>135948500</v>
      </c>
      <c r="Y25" s="73">
        <f t="shared" si="2"/>
        <v>420231852</v>
      </c>
      <c r="Z25" s="170">
        <f>+IF(X25&lt;&gt;0,+(Y25/X25)*100,0)</f>
        <v>309.11106190947305</v>
      </c>
      <c r="AA25" s="74">
        <f>+AA12+AA24</f>
        <v>271897000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215940</v>
      </c>
      <c r="D30" s="155"/>
      <c r="E30" s="59">
        <v>12000</v>
      </c>
      <c r="F30" s="60">
        <v>12000</v>
      </c>
      <c r="G30" s="60"/>
      <c r="H30" s="60">
        <v>807167</v>
      </c>
      <c r="I30" s="60">
        <v>195954</v>
      </c>
      <c r="J30" s="60">
        <v>195954</v>
      </c>
      <c r="K30" s="60">
        <v>195954</v>
      </c>
      <c r="L30" s="60">
        <v>195954</v>
      </c>
      <c r="M30" s="60">
        <v>195954</v>
      </c>
      <c r="N30" s="60">
        <v>195954</v>
      </c>
      <c r="O30" s="60"/>
      <c r="P30" s="60"/>
      <c r="Q30" s="60"/>
      <c r="R30" s="60"/>
      <c r="S30" s="60"/>
      <c r="T30" s="60"/>
      <c r="U30" s="60"/>
      <c r="V30" s="60"/>
      <c r="W30" s="60">
        <v>195954</v>
      </c>
      <c r="X30" s="60">
        <v>6000</v>
      </c>
      <c r="Y30" s="60">
        <v>189954</v>
      </c>
      <c r="Z30" s="140">
        <v>3165.9</v>
      </c>
      <c r="AA30" s="62">
        <v>12000</v>
      </c>
    </row>
    <row r="31" spans="1:27" ht="13.5">
      <c r="A31" s="249" t="s">
        <v>163</v>
      </c>
      <c r="B31" s="182"/>
      <c r="C31" s="155">
        <v>438440</v>
      </c>
      <c r="D31" s="155"/>
      <c r="E31" s="59"/>
      <c r="F31" s="60"/>
      <c r="G31" s="60">
        <v>2000</v>
      </c>
      <c r="H31" s="60">
        <v>517417</v>
      </c>
      <c r="I31" s="60">
        <v>448440</v>
      </c>
      <c r="J31" s="60">
        <v>448440</v>
      </c>
      <c r="K31" s="60">
        <v>464072</v>
      </c>
      <c r="L31" s="60">
        <v>464072</v>
      </c>
      <c r="M31" s="60">
        <v>464072</v>
      </c>
      <c r="N31" s="60">
        <v>464072</v>
      </c>
      <c r="O31" s="60"/>
      <c r="P31" s="60"/>
      <c r="Q31" s="60"/>
      <c r="R31" s="60"/>
      <c r="S31" s="60"/>
      <c r="T31" s="60"/>
      <c r="U31" s="60"/>
      <c r="V31" s="60"/>
      <c r="W31" s="60">
        <v>464072</v>
      </c>
      <c r="X31" s="60"/>
      <c r="Y31" s="60">
        <v>464072</v>
      </c>
      <c r="Z31" s="140"/>
      <c r="AA31" s="62"/>
    </row>
    <row r="32" spans="1:27" ht="13.5">
      <c r="A32" s="249" t="s">
        <v>164</v>
      </c>
      <c r="B32" s="182"/>
      <c r="C32" s="155">
        <v>33616724</v>
      </c>
      <c r="D32" s="155"/>
      <c r="E32" s="59">
        <v>12148000</v>
      </c>
      <c r="F32" s="60">
        <v>12148000</v>
      </c>
      <c r="G32" s="60">
        <v>3819000</v>
      </c>
      <c r="H32" s="60">
        <v>24732289</v>
      </c>
      <c r="I32" s="60">
        <v>30982193</v>
      </c>
      <c r="J32" s="60">
        <v>30982193</v>
      </c>
      <c r="K32" s="60">
        <v>31556123</v>
      </c>
      <c r="L32" s="60">
        <v>26157697</v>
      </c>
      <c r="M32" s="60">
        <v>30496986</v>
      </c>
      <c r="N32" s="60">
        <v>30496986</v>
      </c>
      <c r="O32" s="60"/>
      <c r="P32" s="60"/>
      <c r="Q32" s="60"/>
      <c r="R32" s="60"/>
      <c r="S32" s="60"/>
      <c r="T32" s="60"/>
      <c r="U32" s="60"/>
      <c r="V32" s="60"/>
      <c r="W32" s="60">
        <v>30496986</v>
      </c>
      <c r="X32" s="60">
        <v>6074000</v>
      </c>
      <c r="Y32" s="60">
        <v>24422986</v>
      </c>
      <c r="Z32" s="140">
        <v>402.09</v>
      </c>
      <c r="AA32" s="62">
        <v>12148000</v>
      </c>
    </row>
    <row r="33" spans="1:27" ht="13.5">
      <c r="A33" s="249" t="s">
        <v>165</v>
      </c>
      <c r="B33" s="182"/>
      <c r="C33" s="155">
        <v>2833452</v>
      </c>
      <c r="D33" s="155"/>
      <c r="E33" s="59"/>
      <c r="F33" s="60"/>
      <c r="G33" s="60"/>
      <c r="H33" s="60">
        <v>4106868</v>
      </c>
      <c r="I33" s="60">
        <v>2853438</v>
      </c>
      <c r="J33" s="60">
        <v>2853438</v>
      </c>
      <c r="K33" s="60">
        <v>2853438</v>
      </c>
      <c r="L33" s="60">
        <v>2853438</v>
      </c>
      <c r="M33" s="60">
        <v>2853438</v>
      </c>
      <c r="N33" s="60">
        <v>2853438</v>
      </c>
      <c r="O33" s="60"/>
      <c r="P33" s="60"/>
      <c r="Q33" s="60"/>
      <c r="R33" s="60"/>
      <c r="S33" s="60"/>
      <c r="T33" s="60"/>
      <c r="U33" s="60"/>
      <c r="V33" s="60"/>
      <c r="W33" s="60">
        <v>2853438</v>
      </c>
      <c r="X33" s="60"/>
      <c r="Y33" s="60">
        <v>2853438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37104556</v>
      </c>
      <c r="D34" s="168">
        <f>SUM(D29:D33)</f>
        <v>0</v>
      </c>
      <c r="E34" s="72">
        <f t="shared" si="3"/>
        <v>12160000</v>
      </c>
      <c r="F34" s="73">
        <f t="shared" si="3"/>
        <v>12160000</v>
      </c>
      <c r="G34" s="73">
        <f t="shared" si="3"/>
        <v>3821000</v>
      </c>
      <c r="H34" s="73">
        <f t="shared" si="3"/>
        <v>30163741</v>
      </c>
      <c r="I34" s="73">
        <f t="shared" si="3"/>
        <v>34480025</v>
      </c>
      <c r="J34" s="73">
        <f t="shared" si="3"/>
        <v>34480025</v>
      </c>
      <c r="K34" s="73">
        <f t="shared" si="3"/>
        <v>35069587</v>
      </c>
      <c r="L34" s="73">
        <f t="shared" si="3"/>
        <v>29671161</v>
      </c>
      <c r="M34" s="73">
        <f t="shared" si="3"/>
        <v>34010450</v>
      </c>
      <c r="N34" s="73">
        <f t="shared" si="3"/>
        <v>34010450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34010450</v>
      </c>
      <c r="X34" s="73">
        <f t="shared" si="3"/>
        <v>6080000</v>
      </c>
      <c r="Y34" s="73">
        <f t="shared" si="3"/>
        <v>27930450</v>
      </c>
      <c r="Z34" s="170">
        <f>+IF(X34&lt;&gt;0,+(Y34/X34)*100,0)</f>
        <v>459.3824013157895</v>
      </c>
      <c r="AA34" s="74">
        <f>SUM(AA29:AA33)</f>
        <v>12160000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864739</v>
      </c>
      <c r="D37" s="155"/>
      <c r="E37" s="59">
        <v>645000</v>
      </c>
      <c r="F37" s="60">
        <v>645000</v>
      </c>
      <c r="G37" s="60"/>
      <c r="H37" s="60">
        <v>14525165</v>
      </c>
      <c r="I37" s="60">
        <v>220699</v>
      </c>
      <c r="J37" s="60">
        <v>220699</v>
      </c>
      <c r="K37" s="60">
        <v>220699</v>
      </c>
      <c r="L37" s="60">
        <v>220699</v>
      </c>
      <c r="M37" s="60">
        <v>220699</v>
      </c>
      <c r="N37" s="60">
        <v>220699</v>
      </c>
      <c r="O37" s="60"/>
      <c r="P37" s="60"/>
      <c r="Q37" s="60"/>
      <c r="R37" s="60"/>
      <c r="S37" s="60"/>
      <c r="T37" s="60"/>
      <c r="U37" s="60"/>
      <c r="V37" s="60"/>
      <c r="W37" s="60">
        <v>220699</v>
      </c>
      <c r="X37" s="60">
        <v>322500</v>
      </c>
      <c r="Y37" s="60">
        <v>-101801</v>
      </c>
      <c r="Z37" s="140">
        <v>-31.57</v>
      </c>
      <c r="AA37" s="62">
        <v>645000</v>
      </c>
    </row>
    <row r="38" spans="1:27" ht="13.5">
      <c r="A38" s="249" t="s">
        <v>165</v>
      </c>
      <c r="B38" s="182"/>
      <c r="C38" s="155">
        <v>17362718</v>
      </c>
      <c r="D38" s="155"/>
      <c r="E38" s="59">
        <v>13975000</v>
      </c>
      <c r="F38" s="60">
        <v>13975000</v>
      </c>
      <c r="G38" s="60"/>
      <c r="H38" s="60"/>
      <c r="I38" s="60">
        <v>18495625</v>
      </c>
      <c r="J38" s="60">
        <v>18495625</v>
      </c>
      <c r="K38" s="60">
        <v>18004528</v>
      </c>
      <c r="L38" s="60">
        <v>18004528</v>
      </c>
      <c r="M38" s="60">
        <v>18004528</v>
      </c>
      <c r="N38" s="60">
        <v>18004528</v>
      </c>
      <c r="O38" s="60"/>
      <c r="P38" s="60"/>
      <c r="Q38" s="60"/>
      <c r="R38" s="60"/>
      <c r="S38" s="60"/>
      <c r="T38" s="60"/>
      <c r="U38" s="60"/>
      <c r="V38" s="60"/>
      <c r="W38" s="60">
        <v>18004528</v>
      </c>
      <c r="X38" s="60">
        <v>6987500</v>
      </c>
      <c r="Y38" s="60">
        <v>11017028</v>
      </c>
      <c r="Z38" s="140">
        <v>157.67</v>
      </c>
      <c r="AA38" s="62">
        <v>13975000</v>
      </c>
    </row>
    <row r="39" spans="1:27" ht="13.5">
      <c r="A39" s="250" t="s">
        <v>59</v>
      </c>
      <c r="B39" s="253"/>
      <c r="C39" s="168">
        <f aca="true" t="shared" si="4" ref="C39:Y39">SUM(C37:C38)</f>
        <v>18227457</v>
      </c>
      <c r="D39" s="168">
        <f>SUM(D37:D38)</f>
        <v>0</v>
      </c>
      <c r="E39" s="76">
        <f t="shared" si="4"/>
        <v>14620000</v>
      </c>
      <c r="F39" s="77">
        <f t="shared" si="4"/>
        <v>14620000</v>
      </c>
      <c r="G39" s="77">
        <f t="shared" si="4"/>
        <v>0</v>
      </c>
      <c r="H39" s="77">
        <f t="shared" si="4"/>
        <v>14525165</v>
      </c>
      <c r="I39" s="77">
        <f t="shared" si="4"/>
        <v>18716324</v>
      </c>
      <c r="J39" s="77">
        <f t="shared" si="4"/>
        <v>18716324</v>
      </c>
      <c r="K39" s="77">
        <f t="shared" si="4"/>
        <v>18225227</v>
      </c>
      <c r="L39" s="77">
        <f t="shared" si="4"/>
        <v>18225227</v>
      </c>
      <c r="M39" s="77">
        <f t="shared" si="4"/>
        <v>18225227</v>
      </c>
      <c r="N39" s="77">
        <f t="shared" si="4"/>
        <v>18225227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18225227</v>
      </c>
      <c r="X39" s="77">
        <f t="shared" si="4"/>
        <v>7310000</v>
      </c>
      <c r="Y39" s="77">
        <f t="shared" si="4"/>
        <v>10915227</v>
      </c>
      <c r="Z39" s="212">
        <f>+IF(X39&lt;&gt;0,+(Y39/X39)*100,0)</f>
        <v>149.31911080711356</v>
      </c>
      <c r="AA39" s="79">
        <f>SUM(AA37:AA38)</f>
        <v>14620000</v>
      </c>
    </row>
    <row r="40" spans="1:27" ht="13.5">
      <c r="A40" s="250" t="s">
        <v>167</v>
      </c>
      <c r="B40" s="251"/>
      <c r="C40" s="168">
        <f aca="true" t="shared" si="5" ref="C40:Y40">+C34+C39</f>
        <v>55332013</v>
      </c>
      <c r="D40" s="168">
        <f>+D34+D39</f>
        <v>0</v>
      </c>
      <c r="E40" s="72">
        <f t="shared" si="5"/>
        <v>26780000</v>
      </c>
      <c r="F40" s="73">
        <f t="shared" si="5"/>
        <v>26780000</v>
      </c>
      <c r="G40" s="73">
        <f t="shared" si="5"/>
        <v>3821000</v>
      </c>
      <c r="H40" s="73">
        <f t="shared" si="5"/>
        <v>44688906</v>
      </c>
      <c r="I40" s="73">
        <f t="shared" si="5"/>
        <v>53196349</v>
      </c>
      <c r="J40" s="73">
        <f t="shared" si="5"/>
        <v>53196349</v>
      </c>
      <c r="K40" s="73">
        <f t="shared" si="5"/>
        <v>53294814</v>
      </c>
      <c r="L40" s="73">
        <f t="shared" si="5"/>
        <v>47896388</v>
      </c>
      <c r="M40" s="73">
        <f t="shared" si="5"/>
        <v>52235677</v>
      </c>
      <c r="N40" s="73">
        <f t="shared" si="5"/>
        <v>52235677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52235677</v>
      </c>
      <c r="X40" s="73">
        <f t="shared" si="5"/>
        <v>13390000</v>
      </c>
      <c r="Y40" s="73">
        <f t="shared" si="5"/>
        <v>38845677</v>
      </c>
      <c r="Z40" s="170">
        <f>+IF(X40&lt;&gt;0,+(Y40/X40)*100,0)</f>
        <v>290.1096116504855</v>
      </c>
      <c r="AA40" s="74">
        <f>+AA34+AA39</f>
        <v>26780000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436693050</v>
      </c>
      <c r="D42" s="257">
        <f>+D25-D40</f>
        <v>0</v>
      </c>
      <c r="E42" s="258">
        <f t="shared" si="6"/>
        <v>245117000</v>
      </c>
      <c r="F42" s="259">
        <f t="shared" si="6"/>
        <v>245117000</v>
      </c>
      <c r="G42" s="259">
        <f t="shared" si="6"/>
        <v>43006000</v>
      </c>
      <c r="H42" s="259">
        <f t="shared" si="6"/>
        <v>423782076</v>
      </c>
      <c r="I42" s="259">
        <f t="shared" si="6"/>
        <v>487875871</v>
      </c>
      <c r="J42" s="259">
        <f t="shared" si="6"/>
        <v>487875871</v>
      </c>
      <c r="K42" s="259">
        <f t="shared" si="6"/>
        <v>482371575</v>
      </c>
      <c r="L42" s="259">
        <f t="shared" si="6"/>
        <v>488000563</v>
      </c>
      <c r="M42" s="259">
        <f t="shared" si="6"/>
        <v>503944675</v>
      </c>
      <c r="N42" s="259">
        <f t="shared" si="6"/>
        <v>503944675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503944675</v>
      </c>
      <c r="X42" s="259">
        <f t="shared" si="6"/>
        <v>122558500</v>
      </c>
      <c r="Y42" s="259">
        <f t="shared" si="6"/>
        <v>381386175</v>
      </c>
      <c r="Z42" s="260">
        <f>+IF(X42&lt;&gt;0,+(Y42/X42)*100,0)</f>
        <v>311.18704537017015</v>
      </c>
      <c r="AA42" s="261">
        <f>+AA25-AA40</f>
        <v>245117000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436693050</v>
      </c>
      <c r="D45" s="155"/>
      <c r="E45" s="59">
        <v>245117000</v>
      </c>
      <c r="F45" s="60">
        <v>245117000</v>
      </c>
      <c r="G45" s="60">
        <v>43006000</v>
      </c>
      <c r="H45" s="60">
        <v>423782076</v>
      </c>
      <c r="I45" s="60">
        <v>487875871</v>
      </c>
      <c r="J45" s="60">
        <v>487875871</v>
      </c>
      <c r="K45" s="60">
        <v>482371575</v>
      </c>
      <c r="L45" s="60">
        <v>488000563</v>
      </c>
      <c r="M45" s="60">
        <v>503944675</v>
      </c>
      <c r="N45" s="60">
        <v>503944675</v>
      </c>
      <c r="O45" s="60"/>
      <c r="P45" s="60"/>
      <c r="Q45" s="60"/>
      <c r="R45" s="60"/>
      <c r="S45" s="60"/>
      <c r="T45" s="60"/>
      <c r="U45" s="60"/>
      <c r="V45" s="60"/>
      <c r="W45" s="60">
        <v>503944675</v>
      </c>
      <c r="X45" s="60">
        <v>122558500</v>
      </c>
      <c r="Y45" s="60">
        <v>381386175</v>
      </c>
      <c r="Z45" s="139">
        <v>311.19</v>
      </c>
      <c r="AA45" s="62">
        <v>245117000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436693050</v>
      </c>
      <c r="D48" s="217">
        <f>SUM(D45:D47)</f>
        <v>0</v>
      </c>
      <c r="E48" s="264">
        <f t="shared" si="7"/>
        <v>245117000</v>
      </c>
      <c r="F48" s="219">
        <f t="shared" si="7"/>
        <v>245117000</v>
      </c>
      <c r="G48" s="219">
        <f t="shared" si="7"/>
        <v>43006000</v>
      </c>
      <c r="H48" s="219">
        <f t="shared" si="7"/>
        <v>423782076</v>
      </c>
      <c r="I48" s="219">
        <f t="shared" si="7"/>
        <v>487875871</v>
      </c>
      <c r="J48" s="219">
        <f t="shared" si="7"/>
        <v>487875871</v>
      </c>
      <c r="K48" s="219">
        <f t="shared" si="7"/>
        <v>482371575</v>
      </c>
      <c r="L48" s="219">
        <f t="shared" si="7"/>
        <v>488000563</v>
      </c>
      <c r="M48" s="219">
        <f t="shared" si="7"/>
        <v>503944675</v>
      </c>
      <c r="N48" s="219">
        <f t="shared" si="7"/>
        <v>503944675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503944675</v>
      </c>
      <c r="X48" s="219">
        <f t="shared" si="7"/>
        <v>122558500</v>
      </c>
      <c r="Y48" s="219">
        <f t="shared" si="7"/>
        <v>381386175</v>
      </c>
      <c r="Z48" s="265">
        <f>+IF(X48&lt;&gt;0,+(Y48/X48)*100,0)</f>
        <v>311.18704537017015</v>
      </c>
      <c r="AA48" s="232">
        <f>SUM(AA45:AA47)</f>
        <v>245117000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40318577</v>
      </c>
      <c r="D6" s="155"/>
      <c r="E6" s="59">
        <v>47605233</v>
      </c>
      <c r="F6" s="60">
        <v>47605233</v>
      </c>
      <c r="G6" s="60">
        <v>12991438</v>
      </c>
      <c r="H6" s="60">
        <v>949383</v>
      </c>
      <c r="I6" s="60">
        <v>6540029</v>
      </c>
      <c r="J6" s="60">
        <v>20480850</v>
      </c>
      <c r="K6" s="60">
        <v>2590876</v>
      </c>
      <c r="L6" s="60">
        <v>3472060</v>
      </c>
      <c r="M6" s="60">
        <v>3003355</v>
      </c>
      <c r="N6" s="60">
        <v>9066291</v>
      </c>
      <c r="O6" s="60"/>
      <c r="P6" s="60"/>
      <c r="Q6" s="60"/>
      <c r="R6" s="60"/>
      <c r="S6" s="60"/>
      <c r="T6" s="60"/>
      <c r="U6" s="60"/>
      <c r="V6" s="60"/>
      <c r="W6" s="60">
        <v>29547141</v>
      </c>
      <c r="X6" s="60">
        <v>23802603</v>
      </c>
      <c r="Y6" s="60">
        <v>5744538</v>
      </c>
      <c r="Z6" s="140">
        <v>24.13</v>
      </c>
      <c r="AA6" s="62">
        <v>47605233</v>
      </c>
    </row>
    <row r="7" spans="1:27" ht="13.5">
      <c r="A7" s="249" t="s">
        <v>178</v>
      </c>
      <c r="B7" s="182"/>
      <c r="C7" s="155">
        <v>119800263</v>
      </c>
      <c r="D7" s="155"/>
      <c r="E7" s="59">
        <v>103052950</v>
      </c>
      <c r="F7" s="60">
        <v>103052950</v>
      </c>
      <c r="G7" s="60">
        <v>40300000</v>
      </c>
      <c r="H7" s="60"/>
      <c r="I7" s="60">
        <v>1105000</v>
      </c>
      <c r="J7" s="60">
        <v>41405000</v>
      </c>
      <c r="K7" s="60"/>
      <c r="L7" s="60"/>
      <c r="M7" s="60">
        <v>3140000</v>
      </c>
      <c r="N7" s="60">
        <v>3140000</v>
      </c>
      <c r="O7" s="60"/>
      <c r="P7" s="60"/>
      <c r="Q7" s="60"/>
      <c r="R7" s="60"/>
      <c r="S7" s="60"/>
      <c r="T7" s="60"/>
      <c r="U7" s="60"/>
      <c r="V7" s="60"/>
      <c r="W7" s="60">
        <v>44545000</v>
      </c>
      <c r="X7" s="60">
        <v>51526474</v>
      </c>
      <c r="Y7" s="60">
        <v>-6981474</v>
      </c>
      <c r="Z7" s="140">
        <v>-13.55</v>
      </c>
      <c r="AA7" s="62">
        <v>103052950</v>
      </c>
    </row>
    <row r="8" spans="1:27" ht="13.5">
      <c r="A8" s="249" t="s">
        <v>179</v>
      </c>
      <c r="B8" s="182"/>
      <c r="C8" s="155"/>
      <c r="D8" s="155"/>
      <c r="E8" s="59">
        <v>53105000</v>
      </c>
      <c r="F8" s="60">
        <v>53105000</v>
      </c>
      <c r="G8" s="60"/>
      <c r="H8" s="60"/>
      <c r="I8" s="60"/>
      <c r="J8" s="60"/>
      <c r="K8" s="60"/>
      <c r="L8" s="60"/>
      <c r="M8" s="60">
        <v>29110000</v>
      </c>
      <c r="N8" s="60">
        <v>29110000</v>
      </c>
      <c r="O8" s="60"/>
      <c r="P8" s="60"/>
      <c r="Q8" s="60"/>
      <c r="R8" s="60"/>
      <c r="S8" s="60"/>
      <c r="T8" s="60"/>
      <c r="U8" s="60"/>
      <c r="V8" s="60"/>
      <c r="W8" s="60">
        <v>29110000</v>
      </c>
      <c r="X8" s="60">
        <v>26552498</v>
      </c>
      <c r="Y8" s="60">
        <v>2557502</v>
      </c>
      <c r="Z8" s="140">
        <v>9.63</v>
      </c>
      <c r="AA8" s="62">
        <v>53105000</v>
      </c>
    </row>
    <row r="9" spans="1:27" ht="13.5">
      <c r="A9" s="249" t="s">
        <v>180</v>
      </c>
      <c r="B9" s="182"/>
      <c r="C9" s="155">
        <v>3871540</v>
      </c>
      <c r="D9" s="155"/>
      <c r="E9" s="59">
        <v>5500000</v>
      </c>
      <c r="F9" s="60">
        <v>5500000</v>
      </c>
      <c r="G9" s="60">
        <v>151190</v>
      </c>
      <c r="H9" s="60">
        <v>165198</v>
      </c>
      <c r="I9" s="60">
        <v>21842</v>
      </c>
      <c r="J9" s="60">
        <v>338230</v>
      </c>
      <c r="K9" s="60">
        <v>265811</v>
      </c>
      <c r="L9" s="60">
        <v>157608</v>
      </c>
      <c r="M9" s="60">
        <v>2104196</v>
      </c>
      <c r="N9" s="60">
        <v>2527615</v>
      </c>
      <c r="O9" s="60"/>
      <c r="P9" s="60"/>
      <c r="Q9" s="60"/>
      <c r="R9" s="60"/>
      <c r="S9" s="60"/>
      <c r="T9" s="60"/>
      <c r="U9" s="60"/>
      <c r="V9" s="60"/>
      <c r="W9" s="60">
        <v>2865845</v>
      </c>
      <c r="X9" s="60">
        <v>2749998</v>
      </c>
      <c r="Y9" s="60">
        <v>115847</v>
      </c>
      <c r="Z9" s="140">
        <v>4.21</v>
      </c>
      <c r="AA9" s="62">
        <v>5500000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-94217011</v>
      </c>
      <c r="D12" s="155"/>
      <c r="E12" s="59">
        <v>-156047492</v>
      </c>
      <c r="F12" s="60">
        <v>-156047492</v>
      </c>
      <c r="G12" s="60">
        <v>-4970795</v>
      </c>
      <c r="H12" s="60">
        <v>-10558778</v>
      </c>
      <c r="I12" s="60">
        <v>-11046125</v>
      </c>
      <c r="J12" s="60">
        <v>-26575698</v>
      </c>
      <c r="K12" s="60">
        <v>-6838573</v>
      </c>
      <c r="L12" s="60">
        <v>-22055137</v>
      </c>
      <c r="M12" s="60">
        <v>-10674953</v>
      </c>
      <c r="N12" s="60">
        <v>-39568663</v>
      </c>
      <c r="O12" s="60"/>
      <c r="P12" s="60"/>
      <c r="Q12" s="60"/>
      <c r="R12" s="60"/>
      <c r="S12" s="60"/>
      <c r="T12" s="60"/>
      <c r="U12" s="60"/>
      <c r="V12" s="60"/>
      <c r="W12" s="60">
        <v>-66144361</v>
      </c>
      <c r="X12" s="60">
        <v>-78023737</v>
      </c>
      <c r="Y12" s="60">
        <v>11879376</v>
      </c>
      <c r="Z12" s="140">
        <v>-15.23</v>
      </c>
      <c r="AA12" s="62">
        <v>-156047492</v>
      </c>
    </row>
    <row r="13" spans="1:27" ht="13.5">
      <c r="A13" s="249" t="s">
        <v>40</v>
      </c>
      <c r="B13" s="182"/>
      <c r="C13" s="155">
        <v>-108351</v>
      </c>
      <c r="D13" s="155"/>
      <c r="E13" s="59">
        <v>-110910</v>
      </c>
      <c r="F13" s="60">
        <v>-110910</v>
      </c>
      <c r="G13" s="60"/>
      <c r="H13" s="60"/>
      <c r="I13" s="60"/>
      <c r="J13" s="60"/>
      <c r="K13" s="60"/>
      <c r="L13" s="60"/>
      <c r="M13" s="60">
        <v>-55455</v>
      </c>
      <c r="N13" s="60">
        <v>-55455</v>
      </c>
      <c r="O13" s="60"/>
      <c r="P13" s="60"/>
      <c r="Q13" s="60"/>
      <c r="R13" s="60"/>
      <c r="S13" s="60"/>
      <c r="T13" s="60"/>
      <c r="U13" s="60"/>
      <c r="V13" s="60"/>
      <c r="W13" s="60">
        <v>-55455</v>
      </c>
      <c r="X13" s="60">
        <v>-55452</v>
      </c>
      <c r="Y13" s="60">
        <v>-3</v>
      </c>
      <c r="Z13" s="140">
        <v>0.01</v>
      </c>
      <c r="AA13" s="62">
        <v>-110910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69665018</v>
      </c>
      <c r="D15" s="168">
        <f>SUM(D6:D14)</f>
        <v>0</v>
      </c>
      <c r="E15" s="72">
        <f t="shared" si="0"/>
        <v>53104781</v>
      </c>
      <c r="F15" s="73">
        <f t="shared" si="0"/>
        <v>53104781</v>
      </c>
      <c r="G15" s="73">
        <f t="shared" si="0"/>
        <v>48471833</v>
      </c>
      <c r="H15" s="73">
        <f t="shared" si="0"/>
        <v>-9444197</v>
      </c>
      <c r="I15" s="73">
        <f t="shared" si="0"/>
        <v>-3379254</v>
      </c>
      <c r="J15" s="73">
        <f t="shared" si="0"/>
        <v>35648382</v>
      </c>
      <c r="K15" s="73">
        <f t="shared" si="0"/>
        <v>-3981886</v>
      </c>
      <c r="L15" s="73">
        <f t="shared" si="0"/>
        <v>-18425469</v>
      </c>
      <c r="M15" s="73">
        <f t="shared" si="0"/>
        <v>26627143</v>
      </c>
      <c r="N15" s="73">
        <f t="shared" si="0"/>
        <v>4219788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39868170</v>
      </c>
      <c r="X15" s="73">
        <f t="shared" si="0"/>
        <v>26552384</v>
      </c>
      <c r="Y15" s="73">
        <f t="shared" si="0"/>
        <v>13315786</v>
      </c>
      <c r="Z15" s="170">
        <f>+IF(X15&lt;&gt;0,+(Y15/X15)*100,0)</f>
        <v>50.149116553903404</v>
      </c>
      <c r="AA15" s="74">
        <f>SUM(AA6:AA14)</f>
        <v>53104781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10480358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226019</v>
      </c>
      <c r="D20" s="155"/>
      <c r="E20" s="268">
        <v>-2835000</v>
      </c>
      <c r="F20" s="159">
        <v>-2835000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-1417500</v>
      </c>
      <c r="Y20" s="60">
        <v>1417500</v>
      </c>
      <c r="Z20" s="140">
        <v>-100</v>
      </c>
      <c r="AA20" s="62">
        <v>-2835000</v>
      </c>
    </row>
    <row r="21" spans="1:27" ht="13.5">
      <c r="A21" s="249" t="s">
        <v>188</v>
      </c>
      <c r="B21" s="182"/>
      <c r="C21" s="157">
        <v>-86675913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-4200000</v>
      </c>
      <c r="F22" s="60">
        <v>-4200000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-2100000</v>
      </c>
      <c r="Y22" s="60">
        <v>2100000</v>
      </c>
      <c r="Z22" s="140">
        <v>-100</v>
      </c>
      <c r="AA22" s="62">
        <v>-4200000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76539750</v>
      </c>
      <c r="F24" s="60">
        <v>76539750</v>
      </c>
      <c r="G24" s="60">
        <v>-1337395</v>
      </c>
      <c r="H24" s="60">
        <v>-1873472</v>
      </c>
      <c r="I24" s="60">
        <v>-2159952</v>
      </c>
      <c r="J24" s="60">
        <v>-5370819</v>
      </c>
      <c r="K24" s="60">
        <v>-2747209</v>
      </c>
      <c r="L24" s="60">
        <v>-1829293</v>
      </c>
      <c r="M24" s="60">
        <v>-1019456</v>
      </c>
      <c r="N24" s="60">
        <v>-5595958</v>
      </c>
      <c r="O24" s="60"/>
      <c r="P24" s="60"/>
      <c r="Q24" s="60"/>
      <c r="R24" s="60"/>
      <c r="S24" s="60"/>
      <c r="T24" s="60"/>
      <c r="U24" s="60"/>
      <c r="V24" s="60"/>
      <c r="W24" s="60">
        <v>-10966777</v>
      </c>
      <c r="X24" s="60">
        <v>38269872</v>
      </c>
      <c r="Y24" s="60">
        <v>-49236649</v>
      </c>
      <c r="Z24" s="140">
        <v>-128.66</v>
      </c>
      <c r="AA24" s="62">
        <v>76539750</v>
      </c>
    </row>
    <row r="25" spans="1:27" ht="13.5">
      <c r="A25" s="250" t="s">
        <v>191</v>
      </c>
      <c r="B25" s="251"/>
      <c r="C25" s="168">
        <f aca="true" t="shared" si="1" ref="C25:Y25">SUM(C19:C24)</f>
        <v>-75969536</v>
      </c>
      <c r="D25" s="168">
        <f>SUM(D19:D24)</f>
        <v>0</v>
      </c>
      <c r="E25" s="72">
        <f t="shared" si="1"/>
        <v>69504750</v>
      </c>
      <c r="F25" s="73">
        <f t="shared" si="1"/>
        <v>69504750</v>
      </c>
      <c r="G25" s="73">
        <f t="shared" si="1"/>
        <v>-1337395</v>
      </c>
      <c r="H25" s="73">
        <f t="shared" si="1"/>
        <v>-1873472</v>
      </c>
      <c r="I25" s="73">
        <f t="shared" si="1"/>
        <v>-2159952</v>
      </c>
      <c r="J25" s="73">
        <f t="shared" si="1"/>
        <v>-5370819</v>
      </c>
      <c r="K25" s="73">
        <f t="shared" si="1"/>
        <v>-2747209</v>
      </c>
      <c r="L25" s="73">
        <f t="shared" si="1"/>
        <v>-1829293</v>
      </c>
      <c r="M25" s="73">
        <f t="shared" si="1"/>
        <v>-1019456</v>
      </c>
      <c r="N25" s="73">
        <f t="shared" si="1"/>
        <v>-5595958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-10966777</v>
      </c>
      <c r="X25" s="73">
        <f t="shared" si="1"/>
        <v>34752372</v>
      </c>
      <c r="Y25" s="73">
        <f t="shared" si="1"/>
        <v>-45719149</v>
      </c>
      <c r="Z25" s="170">
        <f>+IF(X25&lt;&gt;0,+(Y25/X25)*100,0)</f>
        <v>-131.5569164602635</v>
      </c>
      <c r="AA25" s="74">
        <f>SUM(AA19:AA24)</f>
        <v>69504750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10500</v>
      </c>
      <c r="F31" s="60">
        <v>10500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5250</v>
      </c>
      <c r="Y31" s="60">
        <v>-5250</v>
      </c>
      <c r="Z31" s="140">
        <v>-100</v>
      </c>
      <c r="AA31" s="62">
        <v>10500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-363737</v>
      </c>
      <c r="D33" s="155"/>
      <c r="E33" s="59">
        <v>-15750</v>
      </c>
      <c r="F33" s="60">
        <v>-15750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-7872</v>
      </c>
      <c r="Y33" s="60">
        <v>7872</v>
      </c>
      <c r="Z33" s="140">
        <v>-100</v>
      </c>
      <c r="AA33" s="62">
        <v>-15750</v>
      </c>
    </row>
    <row r="34" spans="1:27" ht="13.5">
      <c r="A34" s="250" t="s">
        <v>197</v>
      </c>
      <c r="B34" s="251"/>
      <c r="C34" s="168">
        <f aca="true" t="shared" si="2" ref="C34:Y34">SUM(C29:C33)</f>
        <v>-363737</v>
      </c>
      <c r="D34" s="168">
        <f>SUM(D29:D33)</f>
        <v>0</v>
      </c>
      <c r="E34" s="72">
        <f t="shared" si="2"/>
        <v>-5250</v>
      </c>
      <c r="F34" s="73">
        <f t="shared" si="2"/>
        <v>-5250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-2622</v>
      </c>
      <c r="Y34" s="73">
        <f t="shared" si="2"/>
        <v>2622</v>
      </c>
      <c r="Z34" s="170">
        <f>+IF(X34&lt;&gt;0,+(Y34/X34)*100,0)</f>
        <v>-100</v>
      </c>
      <c r="AA34" s="74">
        <f>SUM(AA29:AA33)</f>
        <v>-5250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-6668255</v>
      </c>
      <c r="D36" s="153">
        <f>+D15+D25+D34</f>
        <v>0</v>
      </c>
      <c r="E36" s="99">
        <f t="shared" si="3"/>
        <v>122604281</v>
      </c>
      <c r="F36" s="100">
        <f t="shared" si="3"/>
        <v>122604281</v>
      </c>
      <c r="G36" s="100">
        <f t="shared" si="3"/>
        <v>47134438</v>
      </c>
      <c r="H36" s="100">
        <f t="shared" si="3"/>
        <v>-11317669</v>
      </c>
      <c r="I36" s="100">
        <f t="shared" si="3"/>
        <v>-5539206</v>
      </c>
      <c r="J36" s="100">
        <f t="shared" si="3"/>
        <v>30277563</v>
      </c>
      <c r="K36" s="100">
        <f t="shared" si="3"/>
        <v>-6729095</v>
      </c>
      <c r="L36" s="100">
        <f t="shared" si="3"/>
        <v>-20254762</v>
      </c>
      <c r="M36" s="100">
        <f t="shared" si="3"/>
        <v>25607687</v>
      </c>
      <c r="N36" s="100">
        <f t="shared" si="3"/>
        <v>-1376170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28901393</v>
      </c>
      <c r="X36" s="100">
        <f t="shared" si="3"/>
        <v>61302134</v>
      </c>
      <c r="Y36" s="100">
        <f t="shared" si="3"/>
        <v>-32400741</v>
      </c>
      <c r="Z36" s="137">
        <f>+IF(X36&lt;&gt;0,+(Y36/X36)*100,0)</f>
        <v>-52.85418122638276</v>
      </c>
      <c r="AA36" s="102">
        <f>+AA15+AA25+AA34</f>
        <v>122604281</v>
      </c>
    </row>
    <row r="37" spans="1:27" ht="13.5">
      <c r="A37" s="249" t="s">
        <v>199</v>
      </c>
      <c r="B37" s="182"/>
      <c r="C37" s="153">
        <v>13347611</v>
      </c>
      <c r="D37" s="153"/>
      <c r="E37" s="99">
        <v>5375000</v>
      </c>
      <c r="F37" s="100">
        <v>5375000</v>
      </c>
      <c r="G37" s="100">
        <v>5375000</v>
      </c>
      <c r="H37" s="100">
        <v>52509438</v>
      </c>
      <c r="I37" s="100">
        <v>41191769</v>
      </c>
      <c r="J37" s="100">
        <v>5375000</v>
      </c>
      <c r="K37" s="100">
        <v>35652563</v>
      </c>
      <c r="L37" s="100">
        <v>28923468</v>
      </c>
      <c r="M37" s="100">
        <v>8668706</v>
      </c>
      <c r="N37" s="100">
        <v>35652563</v>
      </c>
      <c r="O37" s="100"/>
      <c r="P37" s="100"/>
      <c r="Q37" s="100"/>
      <c r="R37" s="100"/>
      <c r="S37" s="100"/>
      <c r="T37" s="100"/>
      <c r="U37" s="100"/>
      <c r="V37" s="100"/>
      <c r="W37" s="100">
        <v>5375000</v>
      </c>
      <c r="X37" s="100">
        <v>5375000</v>
      </c>
      <c r="Y37" s="100"/>
      <c r="Z37" s="137"/>
      <c r="AA37" s="102">
        <v>5375000</v>
      </c>
    </row>
    <row r="38" spans="1:27" ht="13.5">
      <c r="A38" s="269" t="s">
        <v>200</v>
      </c>
      <c r="B38" s="256"/>
      <c r="C38" s="257">
        <v>6679356</v>
      </c>
      <c r="D38" s="257"/>
      <c r="E38" s="258">
        <v>127979281</v>
      </c>
      <c r="F38" s="259">
        <v>127979281</v>
      </c>
      <c r="G38" s="259">
        <v>52509438</v>
      </c>
      <c r="H38" s="259">
        <v>41191769</v>
      </c>
      <c r="I38" s="259">
        <v>35652563</v>
      </c>
      <c r="J38" s="259">
        <v>35652563</v>
      </c>
      <c r="K38" s="259">
        <v>28923468</v>
      </c>
      <c r="L38" s="259">
        <v>8668706</v>
      </c>
      <c r="M38" s="259">
        <v>34276393</v>
      </c>
      <c r="N38" s="259">
        <v>34276393</v>
      </c>
      <c r="O38" s="259"/>
      <c r="P38" s="259"/>
      <c r="Q38" s="259"/>
      <c r="R38" s="259"/>
      <c r="S38" s="259"/>
      <c r="T38" s="259"/>
      <c r="U38" s="259"/>
      <c r="V38" s="259"/>
      <c r="W38" s="259">
        <v>34276393</v>
      </c>
      <c r="X38" s="259">
        <v>66677134</v>
      </c>
      <c r="Y38" s="259">
        <v>-32400741</v>
      </c>
      <c r="Z38" s="260">
        <v>-48.59</v>
      </c>
      <c r="AA38" s="261">
        <v>127979281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42969933</v>
      </c>
      <c r="F5" s="106">
        <f t="shared" si="0"/>
        <v>42969933</v>
      </c>
      <c r="G5" s="106">
        <f t="shared" si="0"/>
        <v>1337395</v>
      </c>
      <c r="H5" s="106">
        <f t="shared" si="0"/>
        <v>1879074</v>
      </c>
      <c r="I5" s="106">
        <f t="shared" si="0"/>
        <v>2159952</v>
      </c>
      <c r="J5" s="106">
        <f t="shared" si="0"/>
        <v>5376421</v>
      </c>
      <c r="K5" s="106">
        <f t="shared" si="0"/>
        <v>2747209</v>
      </c>
      <c r="L5" s="106">
        <f t="shared" si="0"/>
        <v>1829293</v>
      </c>
      <c r="M5" s="106">
        <f t="shared" si="0"/>
        <v>1019456</v>
      </c>
      <c r="N5" s="106">
        <f t="shared" si="0"/>
        <v>5595958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10972379</v>
      </c>
      <c r="X5" s="106">
        <f t="shared" si="0"/>
        <v>21484967</v>
      </c>
      <c r="Y5" s="106">
        <f t="shared" si="0"/>
        <v>-10512588</v>
      </c>
      <c r="Z5" s="201">
        <f>+IF(X5&lt;&gt;0,+(Y5/X5)*100,0)</f>
        <v>-48.92997043002207</v>
      </c>
      <c r="AA5" s="199">
        <f>SUM(AA11:AA18)</f>
        <v>42969933</v>
      </c>
    </row>
    <row r="6" spans="1:27" ht="13.5">
      <c r="A6" s="291" t="s">
        <v>204</v>
      </c>
      <c r="B6" s="142"/>
      <c r="C6" s="62"/>
      <c r="D6" s="156"/>
      <c r="E6" s="60">
        <v>14756953</v>
      </c>
      <c r="F6" s="60">
        <v>14756953</v>
      </c>
      <c r="G6" s="60">
        <v>1309926</v>
      </c>
      <c r="H6" s="60">
        <v>1802710</v>
      </c>
      <c r="I6" s="60">
        <v>2051443</v>
      </c>
      <c r="J6" s="60">
        <v>5164079</v>
      </c>
      <c r="K6" s="60">
        <v>2162853</v>
      </c>
      <c r="L6" s="60">
        <v>1144401</v>
      </c>
      <c r="M6" s="60">
        <v>175260</v>
      </c>
      <c r="N6" s="60">
        <v>3482514</v>
      </c>
      <c r="O6" s="60"/>
      <c r="P6" s="60"/>
      <c r="Q6" s="60"/>
      <c r="R6" s="60"/>
      <c r="S6" s="60"/>
      <c r="T6" s="60"/>
      <c r="U6" s="60"/>
      <c r="V6" s="60"/>
      <c r="W6" s="60">
        <v>8646593</v>
      </c>
      <c r="X6" s="60">
        <v>7378477</v>
      </c>
      <c r="Y6" s="60">
        <v>1268116</v>
      </c>
      <c r="Z6" s="140">
        <v>17.19</v>
      </c>
      <c r="AA6" s="155">
        <v>14756953</v>
      </c>
    </row>
    <row r="7" spans="1:27" ht="13.5">
      <c r="A7" s="291" t="s">
        <v>205</v>
      </c>
      <c r="B7" s="142"/>
      <c r="C7" s="62"/>
      <c r="D7" s="156"/>
      <c r="E7" s="60">
        <v>7866100</v>
      </c>
      <c r="F7" s="60">
        <v>7866100</v>
      </c>
      <c r="G7" s="60">
        <v>25509</v>
      </c>
      <c r="H7" s="60">
        <v>5413</v>
      </c>
      <c r="I7" s="60">
        <v>24376</v>
      </c>
      <c r="J7" s="60">
        <v>55298</v>
      </c>
      <c r="K7" s="60">
        <v>1697</v>
      </c>
      <c r="L7" s="60"/>
      <c r="M7" s="60">
        <v>11300</v>
      </c>
      <c r="N7" s="60">
        <v>12997</v>
      </c>
      <c r="O7" s="60"/>
      <c r="P7" s="60"/>
      <c r="Q7" s="60"/>
      <c r="R7" s="60"/>
      <c r="S7" s="60"/>
      <c r="T7" s="60"/>
      <c r="U7" s="60"/>
      <c r="V7" s="60"/>
      <c r="W7" s="60">
        <v>68295</v>
      </c>
      <c r="X7" s="60">
        <v>3933050</v>
      </c>
      <c r="Y7" s="60">
        <v>-3864755</v>
      </c>
      <c r="Z7" s="140">
        <v>-98.26</v>
      </c>
      <c r="AA7" s="155">
        <v>7866100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>
        <v>129406</v>
      </c>
      <c r="N10" s="60">
        <v>129406</v>
      </c>
      <c r="O10" s="60"/>
      <c r="P10" s="60"/>
      <c r="Q10" s="60"/>
      <c r="R10" s="60"/>
      <c r="S10" s="60"/>
      <c r="T10" s="60"/>
      <c r="U10" s="60"/>
      <c r="V10" s="60"/>
      <c r="W10" s="60">
        <v>129406</v>
      </c>
      <c r="X10" s="60"/>
      <c r="Y10" s="60">
        <v>129406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22623053</v>
      </c>
      <c r="F11" s="295">
        <f t="shared" si="1"/>
        <v>22623053</v>
      </c>
      <c r="G11" s="295">
        <f t="shared" si="1"/>
        <v>1335435</v>
      </c>
      <c r="H11" s="295">
        <f t="shared" si="1"/>
        <v>1808123</v>
      </c>
      <c r="I11" s="295">
        <f t="shared" si="1"/>
        <v>2075819</v>
      </c>
      <c r="J11" s="295">
        <f t="shared" si="1"/>
        <v>5219377</v>
      </c>
      <c r="K11" s="295">
        <f t="shared" si="1"/>
        <v>2164550</v>
      </c>
      <c r="L11" s="295">
        <f t="shared" si="1"/>
        <v>1144401</v>
      </c>
      <c r="M11" s="295">
        <f t="shared" si="1"/>
        <v>315966</v>
      </c>
      <c r="N11" s="295">
        <f t="shared" si="1"/>
        <v>3624917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8844294</v>
      </c>
      <c r="X11" s="295">
        <f t="shared" si="1"/>
        <v>11311527</v>
      </c>
      <c r="Y11" s="295">
        <f t="shared" si="1"/>
        <v>-2467233</v>
      </c>
      <c r="Z11" s="296">
        <f>+IF(X11&lt;&gt;0,+(Y11/X11)*100,0)</f>
        <v>-21.81167051981576</v>
      </c>
      <c r="AA11" s="297">
        <f>SUM(AA6:AA10)</f>
        <v>22623053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20346880</v>
      </c>
      <c r="F15" s="60">
        <v>20346880</v>
      </c>
      <c r="G15" s="60">
        <v>1960</v>
      </c>
      <c r="H15" s="60">
        <v>70951</v>
      </c>
      <c r="I15" s="60">
        <v>84133</v>
      </c>
      <c r="J15" s="60">
        <v>157044</v>
      </c>
      <c r="K15" s="60">
        <v>582659</v>
      </c>
      <c r="L15" s="60">
        <v>684892</v>
      </c>
      <c r="M15" s="60">
        <v>703490</v>
      </c>
      <c r="N15" s="60">
        <v>1971041</v>
      </c>
      <c r="O15" s="60"/>
      <c r="P15" s="60"/>
      <c r="Q15" s="60"/>
      <c r="R15" s="60"/>
      <c r="S15" s="60"/>
      <c r="T15" s="60"/>
      <c r="U15" s="60"/>
      <c r="V15" s="60"/>
      <c r="W15" s="60">
        <v>2128085</v>
      </c>
      <c r="X15" s="60">
        <v>10173440</v>
      </c>
      <c r="Y15" s="60">
        <v>-8045355</v>
      </c>
      <c r="Z15" s="140">
        <v>-79.08</v>
      </c>
      <c r="AA15" s="155">
        <v>20346880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14756953</v>
      </c>
      <c r="F36" s="60">
        <f t="shared" si="4"/>
        <v>14756953</v>
      </c>
      <c r="G36" s="60">
        <f t="shared" si="4"/>
        <v>1309926</v>
      </c>
      <c r="H36" s="60">
        <f t="shared" si="4"/>
        <v>1802710</v>
      </c>
      <c r="I36" s="60">
        <f t="shared" si="4"/>
        <v>2051443</v>
      </c>
      <c r="J36" s="60">
        <f t="shared" si="4"/>
        <v>5164079</v>
      </c>
      <c r="K36" s="60">
        <f t="shared" si="4"/>
        <v>2162853</v>
      </c>
      <c r="L36" s="60">
        <f t="shared" si="4"/>
        <v>1144401</v>
      </c>
      <c r="M36" s="60">
        <f t="shared" si="4"/>
        <v>175260</v>
      </c>
      <c r="N36" s="60">
        <f t="shared" si="4"/>
        <v>3482514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8646593</v>
      </c>
      <c r="X36" s="60">
        <f t="shared" si="4"/>
        <v>7378477</v>
      </c>
      <c r="Y36" s="60">
        <f t="shared" si="4"/>
        <v>1268116</v>
      </c>
      <c r="Z36" s="140">
        <f aca="true" t="shared" si="5" ref="Z36:Z49">+IF(X36&lt;&gt;0,+(Y36/X36)*100,0)</f>
        <v>17.186690424053637</v>
      </c>
      <c r="AA36" s="155">
        <f>AA6+AA21</f>
        <v>14756953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7866100</v>
      </c>
      <c r="F37" s="60">
        <f t="shared" si="4"/>
        <v>7866100</v>
      </c>
      <c r="G37" s="60">
        <f t="shared" si="4"/>
        <v>25509</v>
      </c>
      <c r="H37" s="60">
        <f t="shared" si="4"/>
        <v>5413</v>
      </c>
      <c r="I37" s="60">
        <f t="shared" si="4"/>
        <v>24376</v>
      </c>
      <c r="J37" s="60">
        <f t="shared" si="4"/>
        <v>55298</v>
      </c>
      <c r="K37" s="60">
        <f t="shared" si="4"/>
        <v>1697</v>
      </c>
      <c r="L37" s="60">
        <f t="shared" si="4"/>
        <v>0</v>
      </c>
      <c r="M37" s="60">
        <f t="shared" si="4"/>
        <v>11300</v>
      </c>
      <c r="N37" s="60">
        <f t="shared" si="4"/>
        <v>12997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68295</v>
      </c>
      <c r="X37" s="60">
        <f t="shared" si="4"/>
        <v>3933050</v>
      </c>
      <c r="Y37" s="60">
        <f t="shared" si="4"/>
        <v>-3864755</v>
      </c>
      <c r="Z37" s="140">
        <f t="shared" si="5"/>
        <v>-98.26356135823343</v>
      </c>
      <c r="AA37" s="155">
        <f>AA7+AA22</f>
        <v>7866100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129406</v>
      </c>
      <c r="N40" s="60">
        <f t="shared" si="4"/>
        <v>129406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129406</v>
      </c>
      <c r="X40" s="60">
        <f t="shared" si="4"/>
        <v>0</v>
      </c>
      <c r="Y40" s="60">
        <f t="shared" si="4"/>
        <v>129406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22623053</v>
      </c>
      <c r="F41" s="295">
        <f t="shared" si="6"/>
        <v>22623053</v>
      </c>
      <c r="G41" s="295">
        <f t="shared" si="6"/>
        <v>1335435</v>
      </c>
      <c r="H41" s="295">
        <f t="shared" si="6"/>
        <v>1808123</v>
      </c>
      <c r="I41" s="295">
        <f t="shared" si="6"/>
        <v>2075819</v>
      </c>
      <c r="J41" s="295">
        <f t="shared" si="6"/>
        <v>5219377</v>
      </c>
      <c r="K41" s="295">
        <f t="shared" si="6"/>
        <v>2164550</v>
      </c>
      <c r="L41" s="295">
        <f t="shared" si="6"/>
        <v>1144401</v>
      </c>
      <c r="M41" s="295">
        <f t="shared" si="6"/>
        <v>315966</v>
      </c>
      <c r="N41" s="295">
        <f t="shared" si="6"/>
        <v>3624917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8844294</v>
      </c>
      <c r="X41" s="295">
        <f t="shared" si="6"/>
        <v>11311527</v>
      </c>
      <c r="Y41" s="295">
        <f t="shared" si="6"/>
        <v>-2467233</v>
      </c>
      <c r="Z41" s="296">
        <f t="shared" si="5"/>
        <v>-21.81167051981576</v>
      </c>
      <c r="AA41" s="297">
        <f>SUM(AA36:AA40)</f>
        <v>22623053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20346880</v>
      </c>
      <c r="F45" s="54">
        <f t="shared" si="7"/>
        <v>20346880</v>
      </c>
      <c r="G45" s="54">
        <f t="shared" si="7"/>
        <v>1960</v>
      </c>
      <c r="H45" s="54">
        <f t="shared" si="7"/>
        <v>70951</v>
      </c>
      <c r="I45" s="54">
        <f t="shared" si="7"/>
        <v>84133</v>
      </c>
      <c r="J45" s="54">
        <f t="shared" si="7"/>
        <v>157044</v>
      </c>
      <c r="K45" s="54">
        <f t="shared" si="7"/>
        <v>582659</v>
      </c>
      <c r="L45" s="54">
        <f t="shared" si="7"/>
        <v>684892</v>
      </c>
      <c r="M45" s="54">
        <f t="shared" si="7"/>
        <v>703490</v>
      </c>
      <c r="N45" s="54">
        <f t="shared" si="7"/>
        <v>1971041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2128085</v>
      </c>
      <c r="X45" s="54">
        <f t="shared" si="7"/>
        <v>10173440</v>
      </c>
      <c r="Y45" s="54">
        <f t="shared" si="7"/>
        <v>-8045355</v>
      </c>
      <c r="Z45" s="184">
        <f t="shared" si="5"/>
        <v>-79.08195261386513</v>
      </c>
      <c r="AA45" s="130">
        <f t="shared" si="8"/>
        <v>20346880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42969933</v>
      </c>
      <c r="F49" s="220">
        <f t="shared" si="9"/>
        <v>42969933</v>
      </c>
      <c r="G49" s="220">
        <f t="shared" si="9"/>
        <v>1337395</v>
      </c>
      <c r="H49" s="220">
        <f t="shared" si="9"/>
        <v>1879074</v>
      </c>
      <c r="I49" s="220">
        <f t="shared" si="9"/>
        <v>2159952</v>
      </c>
      <c r="J49" s="220">
        <f t="shared" si="9"/>
        <v>5376421</v>
      </c>
      <c r="K49" s="220">
        <f t="shared" si="9"/>
        <v>2747209</v>
      </c>
      <c r="L49" s="220">
        <f t="shared" si="9"/>
        <v>1829293</v>
      </c>
      <c r="M49" s="220">
        <f t="shared" si="9"/>
        <v>1019456</v>
      </c>
      <c r="N49" s="220">
        <f t="shared" si="9"/>
        <v>5595958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10972379</v>
      </c>
      <c r="X49" s="220">
        <f t="shared" si="9"/>
        <v>21484967</v>
      </c>
      <c r="Y49" s="220">
        <f t="shared" si="9"/>
        <v>-10512588</v>
      </c>
      <c r="Z49" s="221">
        <f t="shared" si="5"/>
        <v>-48.92997043002207</v>
      </c>
      <c r="AA49" s="222">
        <f>SUM(AA41:AA48)</f>
        <v>42969933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21433143</v>
      </c>
      <c r="F51" s="54">
        <f t="shared" si="10"/>
        <v>21433143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10716572</v>
      </c>
      <c r="Y51" s="54">
        <f t="shared" si="10"/>
        <v>-10716572</v>
      </c>
      <c r="Z51" s="184">
        <f>+IF(X51&lt;&gt;0,+(Y51/X51)*100,0)</f>
        <v>-100</v>
      </c>
      <c r="AA51" s="130">
        <f>SUM(AA57:AA61)</f>
        <v>21433143</v>
      </c>
    </row>
    <row r="52" spans="1:27" ht="13.5">
      <c r="A52" s="310" t="s">
        <v>204</v>
      </c>
      <c r="B52" s="142"/>
      <c r="C52" s="62"/>
      <c r="D52" s="156"/>
      <c r="E52" s="60">
        <v>7125000</v>
      </c>
      <c r="F52" s="60">
        <v>7125000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3562500</v>
      </c>
      <c r="Y52" s="60">
        <v>-3562500</v>
      </c>
      <c r="Z52" s="140">
        <v>-100</v>
      </c>
      <c r="AA52" s="155">
        <v>7125000</v>
      </c>
    </row>
    <row r="53" spans="1:27" ht="13.5">
      <c r="A53" s="310" t="s">
        <v>205</v>
      </c>
      <c r="B53" s="142"/>
      <c r="C53" s="62"/>
      <c r="D53" s="156"/>
      <c r="E53" s="60">
        <v>5379837</v>
      </c>
      <c r="F53" s="60">
        <v>5379837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2689919</v>
      </c>
      <c r="Y53" s="60">
        <v>-2689919</v>
      </c>
      <c r="Z53" s="140">
        <v>-100</v>
      </c>
      <c r="AA53" s="155">
        <v>5379837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12504837</v>
      </c>
      <c r="F57" s="295">
        <f t="shared" si="11"/>
        <v>12504837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6252419</v>
      </c>
      <c r="Y57" s="295">
        <f t="shared" si="11"/>
        <v>-6252419</v>
      </c>
      <c r="Z57" s="296">
        <f>+IF(X57&lt;&gt;0,+(Y57/X57)*100,0)</f>
        <v>-100</v>
      </c>
      <c r="AA57" s="297">
        <f>SUM(AA52:AA56)</f>
        <v>12504837</v>
      </c>
    </row>
    <row r="58" spans="1:27" ht="13.5">
      <c r="A58" s="311" t="s">
        <v>210</v>
      </c>
      <c r="B58" s="136"/>
      <c r="C58" s="62"/>
      <c r="D58" s="156"/>
      <c r="E58" s="60">
        <v>198000</v>
      </c>
      <c r="F58" s="60">
        <v>198000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99000</v>
      </c>
      <c r="Y58" s="60">
        <v>-99000</v>
      </c>
      <c r="Z58" s="140">
        <v>-100</v>
      </c>
      <c r="AA58" s="155">
        <v>198000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8730306</v>
      </c>
      <c r="F61" s="60">
        <v>8730306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4365153</v>
      </c>
      <c r="Y61" s="60">
        <v>-4365153</v>
      </c>
      <c r="Z61" s="140">
        <v>-100</v>
      </c>
      <c r="AA61" s="155">
        <v>8730306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4460056</v>
      </c>
      <c r="F68" s="60"/>
      <c r="G68" s="60">
        <v>4757</v>
      </c>
      <c r="H68" s="60">
        <v>145042</v>
      </c>
      <c r="I68" s="60">
        <v>199967</v>
      </c>
      <c r="J68" s="60">
        <v>349766</v>
      </c>
      <c r="K68" s="60">
        <v>668170</v>
      </c>
      <c r="L68" s="60">
        <v>765656</v>
      </c>
      <c r="M68" s="60">
        <v>311112</v>
      </c>
      <c r="N68" s="60">
        <v>1744938</v>
      </c>
      <c r="O68" s="60"/>
      <c r="P68" s="60"/>
      <c r="Q68" s="60"/>
      <c r="R68" s="60"/>
      <c r="S68" s="60"/>
      <c r="T68" s="60"/>
      <c r="U68" s="60"/>
      <c r="V68" s="60"/>
      <c r="W68" s="60">
        <v>2094704</v>
      </c>
      <c r="X68" s="60"/>
      <c r="Y68" s="60">
        <v>2094704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4460056</v>
      </c>
      <c r="F69" s="220">
        <f t="shared" si="12"/>
        <v>0</v>
      </c>
      <c r="G69" s="220">
        <f t="shared" si="12"/>
        <v>4757</v>
      </c>
      <c r="H69" s="220">
        <f t="shared" si="12"/>
        <v>145042</v>
      </c>
      <c r="I69" s="220">
        <f t="shared" si="12"/>
        <v>199967</v>
      </c>
      <c r="J69" s="220">
        <f t="shared" si="12"/>
        <v>349766</v>
      </c>
      <c r="K69" s="220">
        <f t="shared" si="12"/>
        <v>668170</v>
      </c>
      <c r="L69" s="220">
        <f t="shared" si="12"/>
        <v>765656</v>
      </c>
      <c r="M69" s="220">
        <f t="shared" si="12"/>
        <v>311112</v>
      </c>
      <c r="N69" s="220">
        <f t="shared" si="12"/>
        <v>1744938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2094704</v>
      </c>
      <c r="X69" s="220">
        <f t="shared" si="12"/>
        <v>0</v>
      </c>
      <c r="Y69" s="220">
        <f t="shared" si="12"/>
        <v>2094704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22623053</v>
      </c>
      <c r="F5" s="358">
        <f t="shared" si="0"/>
        <v>22623053</v>
      </c>
      <c r="G5" s="358">
        <f t="shared" si="0"/>
        <v>1335435</v>
      </c>
      <c r="H5" s="356">
        <f t="shared" si="0"/>
        <v>1808123</v>
      </c>
      <c r="I5" s="356">
        <f t="shared" si="0"/>
        <v>2075819</v>
      </c>
      <c r="J5" s="358">
        <f t="shared" si="0"/>
        <v>5219377</v>
      </c>
      <c r="K5" s="358">
        <f t="shared" si="0"/>
        <v>2164550</v>
      </c>
      <c r="L5" s="356">
        <f t="shared" si="0"/>
        <v>1144401</v>
      </c>
      <c r="M5" s="356">
        <f t="shared" si="0"/>
        <v>315966</v>
      </c>
      <c r="N5" s="358">
        <f t="shared" si="0"/>
        <v>3624917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8844294</v>
      </c>
      <c r="X5" s="356">
        <f t="shared" si="0"/>
        <v>11311527</v>
      </c>
      <c r="Y5" s="358">
        <f t="shared" si="0"/>
        <v>-2467233</v>
      </c>
      <c r="Z5" s="359">
        <f>+IF(X5&lt;&gt;0,+(Y5/X5)*100,0)</f>
        <v>-21.81167051981576</v>
      </c>
      <c r="AA5" s="360">
        <f>+AA6+AA8+AA11+AA13+AA15</f>
        <v>22623053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14756953</v>
      </c>
      <c r="F6" s="59">
        <f t="shared" si="1"/>
        <v>14756953</v>
      </c>
      <c r="G6" s="59">
        <f t="shared" si="1"/>
        <v>1309926</v>
      </c>
      <c r="H6" s="60">
        <f t="shared" si="1"/>
        <v>1802710</v>
      </c>
      <c r="I6" s="60">
        <f t="shared" si="1"/>
        <v>2051443</v>
      </c>
      <c r="J6" s="59">
        <f t="shared" si="1"/>
        <v>5164079</v>
      </c>
      <c r="K6" s="59">
        <f t="shared" si="1"/>
        <v>2162853</v>
      </c>
      <c r="L6" s="60">
        <f t="shared" si="1"/>
        <v>1144401</v>
      </c>
      <c r="M6" s="60">
        <f t="shared" si="1"/>
        <v>175260</v>
      </c>
      <c r="N6" s="59">
        <f t="shared" si="1"/>
        <v>3482514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8646593</v>
      </c>
      <c r="X6" s="60">
        <f t="shared" si="1"/>
        <v>7378477</v>
      </c>
      <c r="Y6" s="59">
        <f t="shared" si="1"/>
        <v>1268116</v>
      </c>
      <c r="Z6" s="61">
        <f>+IF(X6&lt;&gt;0,+(Y6/X6)*100,0)</f>
        <v>17.186690424053637</v>
      </c>
      <c r="AA6" s="62">
        <f t="shared" si="1"/>
        <v>14756953</v>
      </c>
    </row>
    <row r="7" spans="1:27" ht="13.5">
      <c r="A7" s="291" t="s">
        <v>228</v>
      </c>
      <c r="B7" s="142"/>
      <c r="C7" s="60"/>
      <c r="D7" s="340"/>
      <c r="E7" s="60">
        <v>14756953</v>
      </c>
      <c r="F7" s="59">
        <v>14756953</v>
      </c>
      <c r="G7" s="59">
        <v>1309926</v>
      </c>
      <c r="H7" s="60">
        <v>1802710</v>
      </c>
      <c r="I7" s="60">
        <v>2051443</v>
      </c>
      <c r="J7" s="59">
        <v>5164079</v>
      </c>
      <c r="K7" s="59">
        <v>2162853</v>
      </c>
      <c r="L7" s="60">
        <v>1144401</v>
      </c>
      <c r="M7" s="60">
        <v>175260</v>
      </c>
      <c r="N7" s="59">
        <v>3482514</v>
      </c>
      <c r="O7" s="59"/>
      <c r="P7" s="60"/>
      <c r="Q7" s="60"/>
      <c r="R7" s="59"/>
      <c r="S7" s="59"/>
      <c r="T7" s="60"/>
      <c r="U7" s="60"/>
      <c r="V7" s="59"/>
      <c r="W7" s="59">
        <v>8646593</v>
      </c>
      <c r="X7" s="60">
        <v>7378477</v>
      </c>
      <c r="Y7" s="59">
        <v>1268116</v>
      </c>
      <c r="Z7" s="61">
        <v>17.19</v>
      </c>
      <c r="AA7" s="62">
        <v>14756953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7866100</v>
      </c>
      <c r="F8" s="59">
        <f t="shared" si="2"/>
        <v>7866100</v>
      </c>
      <c r="G8" s="59">
        <f t="shared" si="2"/>
        <v>25509</v>
      </c>
      <c r="H8" s="60">
        <f t="shared" si="2"/>
        <v>5413</v>
      </c>
      <c r="I8" s="60">
        <f t="shared" si="2"/>
        <v>24376</v>
      </c>
      <c r="J8" s="59">
        <f t="shared" si="2"/>
        <v>55298</v>
      </c>
      <c r="K8" s="59">
        <f t="shared" si="2"/>
        <v>1697</v>
      </c>
      <c r="L8" s="60">
        <f t="shared" si="2"/>
        <v>0</v>
      </c>
      <c r="M8" s="60">
        <f t="shared" si="2"/>
        <v>11300</v>
      </c>
      <c r="N8" s="59">
        <f t="shared" si="2"/>
        <v>12997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68295</v>
      </c>
      <c r="X8" s="60">
        <f t="shared" si="2"/>
        <v>3933050</v>
      </c>
      <c r="Y8" s="59">
        <f t="shared" si="2"/>
        <v>-3864755</v>
      </c>
      <c r="Z8" s="61">
        <f>+IF(X8&lt;&gt;0,+(Y8/X8)*100,0)</f>
        <v>-98.26356135823343</v>
      </c>
      <c r="AA8" s="62">
        <f>SUM(AA9:AA10)</f>
        <v>7866100</v>
      </c>
    </row>
    <row r="9" spans="1:27" ht="13.5">
      <c r="A9" s="291" t="s">
        <v>229</v>
      </c>
      <c r="B9" s="142"/>
      <c r="C9" s="60"/>
      <c r="D9" s="340"/>
      <c r="E9" s="60">
        <v>7866100</v>
      </c>
      <c r="F9" s="59">
        <v>7866100</v>
      </c>
      <c r="G9" s="59">
        <v>25509</v>
      </c>
      <c r="H9" s="60">
        <v>5413</v>
      </c>
      <c r="I9" s="60">
        <v>24376</v>
      </c>
      <c r="J9" s="59">
        <v>55298</v>
      </c>
      <c r="K9" s="59">
        <v>1697</v>
      </c>
      <c r="L9" s="60"/>
      <c r="M9" s="60">
        <v>11300</v>
      </c>
      <c r="N9" s="59">
        <v>12997</v>
      </c>
      <c r="O9" s="59"/>
      <c r="P9" s="60"/>
      <c r="Q9" s="60"/>
      <c r="R9" s="59"/>
      <c r="S9" s="59"/>
      <c r="T9" s="60"/>
      <c r="U9" s="60"/>
      <c r="V9" s="59"/>
      <c r="W9" s="59">
        <v>68295</v>
      </c>
      <c r="X9" s="60">
        <v>3933050</v>
      </c>
      <c r="Y9" s="59">
        <v>-3864755</v>
      </c>
      <c r="Z9" s="61">
        <v>-98.26</v>
      </c>
      <c r="AA9" s="62">
        <v>7866100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129406</v>
      </c>
      <c r="N15" s="59">
        <f t="shared" si="5"/>
        <v>129406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129406</v>
      </c>
      <c r="X15" s="60">
        <f t="shared" si="5"/>
        <v>0</v>
      </c>
      <c r="Y15" s="59">
        <f t="shared" si="5"/>
        <v>129406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>
        <v>129406</v>
      </c>
      <c r="N16" s="59">
        <v>129406</v>
      </c>
      <c r="O16" s="59"/>
      <c r="P16" s="60"/>
      <c r="Q16" s="60"/>
      <c r="R16" s="59"/>
      <c r="S16" s="59"/>
      <c r="T16" s="60"/>
      <c r="U16" s="60"/>
      <c r="V16" s="59"/>
      <c r="W16" s="59">
        <v>129406</v>
      </c>
      <c r="X16" s="60"/>
      <c r="Y16" s="59">
        <v>129406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20346880</v>
      </c>
      <c r="F40" s="345">
        <f t="shared" si="9"/>
        <v>20346880</v>
      </c>
      <c r="G40" s="345">
        <f t="shared" si="9"/>
        <v>1960</v>
      </c>
      <c r="H40" s="343">
        <f t="shared" si="9"/>
        <v>70951</v>
      </c>
      <c r="I40" s="343">
        <f t="shared" si="9"/>
        <v>84133</v>
      </c>
      <c r="J40" s="345">
        <f t="shared" si="9"/>
        <v>157044</v>
      </c>
      <c r="K40" s="345">
        <f t="shared" si="9"/>
        <v>582659</v>
      </c>
      <c r="L40" s="343">
        <f t="shared" si="9"/>
        <v>684892</v>
      </c>
      <c r="M40" s="343">
        <f t="shared" si="9"/>
        <v>703490</v>
      </c>
      <c r="N40" s="345">
        <f t="shared" si="9"/>
        <v>1971041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2128085</v>
      </c>
      <c r="X40" s="343">
        <f t="shared" si="9"/>
        <v>10173440</v>
      </c>
      <c r="Y40" s="345">
        <f t="shared" si="9"/>
        <v>-8045355</v>
      </c>
      <c r="Z40" s="336">
        <f>+IF(X40&lt;&gt;0,+(Y40/X40)*100,0)</f>
        <v>-79.08195261386513</v>
      </c>
      <c r="AA40" s="350">
        <f>SUM(AA41:AA49)</f>
        <v>20346880</v>
      </c>
    </row>
    <row r="41" spans="1:27" ht="13.5">
      <c r="A41" s="361" t="s">
        <v>247</v>
      </c>
      <c r="B41" s="142"/>
      <c r="C41" s="362"/>
      <c r="D41" s="363"/>
      <c r="E41" s="362">
        <v>2950000</v>
      </c>
      <c r="F41" s="364">
        <v>2950000</v>
      </c>
      <c r="G41" s="364"/>
      <c r="H41" s="362"/>
      <c r="I41" s="362">
        <v>4140</v>
      </c>
      <c r="J41" s="364">
        <v>4140</v>
      </c>
      <c r="K41" s="364">
        <v>536904</v>
      </c>
      <c r="L41" s="362">
        <v>570713</v>
      </c>
      <c r="M41" s="362"/>
      <c r="N41" s="364">
        <v>1107617</v>
      </c>
      <c r="O41" s="364"/>
      <c r="P41" s="362"/>
      <c r="Q41" s="362"/>
      <c r="R41" s="364"/>
      <c r="S41" s="364"/>
      <c r="T41" s="362"/>
      <c r="U41" s="362"/>
      <c r="V41" s="364"/>
      <c r="W41" s="364">
        <v>1111757</v>
      </c>
      <c r="X41" s="362">
        <v>1475000</v>
      </c>
      <c r="Y41" s="364">
        <v>-363243</v>
      </c>
      <c r="Z41" s="365">
        <v>-24.63</v>
      </c>
      <c r="AA41" s="366">
        <v>2950000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1680000</v>
      </c>
      <c r="F42" s="53">
        <f t="shared" si="10"/>
        <v>1680000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5175</v>
      </c>
      <c r="M42" s="54">
        <f t="shared" si="10"/>
        <v>0</v>
      </c>
      <c r="N42" s="53">
        <f t="shared" si="10"/>
        <v>5175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5175</v>
      </c>
      <c r="X42" s="54">
        <f t="shared" si="10"/>
        <v>840000</v>
      </c>
      <c r="Y42" s="53">
        <f t="shared" si="10"/>
        <v>-834825</v>
      </c>
      <c r="Z42" s="94">
        <f>+IF(X42&lt;&gt;0,+(Y42/X42)*100,0)</f>
        <v>-99.38392857142857</v>
      </c>
      <c r="AA42" s="95">
        <f>+AA62</f>
        <v>1680000</v>
      </c>
    </row>
    <row r="43" spans="1:27" ht="13.5">
      <c r="A43" s="361" t="s">
        <v>249</v>
      </c>
      <c r="B43" s="136"/>
      <c r="C43" s="275"/>
      <c r="D43" s="369"/>
      <c r="E43" s="305">
        <v>2619500</v>
      </c>
      <c r="F43" s="370">
        <v>2619500</v>
      </c>
      <c r="G43" s="370"/>
      <c r="H43" s="305">
        <v>3088</v>
      </c>
      <c r="I43" s="305">
        <v>31324</v>
      </c>
      <c r="J43" s="370">
        <v>34412</v>
      </c>
      <c r="K43" s="370"/>
      <c r="L43" s="305">
        <v>2875</v>
      </c>
      <c r="M43" s="305">
        <v>399364</v>
      </c>
      <c r="N43" s="370">
        <v>402239</v>
      </c>
      <c r="O43" s="370"/>
      <c r="P43" s="305"/>
      <c r="Q43" s="305"/>
      <c r="R43" s="370"/>
      <c r="S43" s="370"/>
      <c r="T43" s="305"/>
      <c r="U43" s="305"/>
      <c r="V43" s="370"/>
      <c r="W43" s="370">
        <v>436651</v>
      </c>
      <c r="X43" s="305">
        <v>1309750</v>
      </c>
      <c r="Y43" s="370">
        <v>-873099</v>
      </c>
      <c r="Z43" s="371">
        <v>-66.66</v>
      </c>
      <c r="AA43" s="303">
        <v>2619500</v>
      </c>
    </row>
    <row r="44" spans="1:27" ht="13.5">
      <c r="A44" s="361" t="s">
        <v>250</v>
      </c>
      <c r="B44" s="136"/>
      <c r="C44" s="60"/>
      <c r="D44" s="368"/>
      <c r="E44" s="54">
        <v>637880</v>
      </c>
      <c r="F44" s="53">
        <v>637880</v>
      </c>
      <c r="G44" s="53">
        <v>1960</v>
      </c>
      <c r="H44" s="54">
        <v>15759</v>
      </c>
      <c r="I44" s="54">
        <v>37815</v>
      </c>
      <c r="J44" s="53">
        <v>55534</v>
      </c>
      <c r="K44" s="53">
        <v>28482</v>
      </c>
      <c r="L44" s="54">
        <v>90529</v>
      </c>
      <c r="M44" s="54">
        <v>88625</v>
      </c>
      <c r="N44" s="53">
        <v>207636</v>
      </c>
      <c r="O44" s="53"/>
      <c r="P44" s="54"/>
      <c r="Q44" s="54"/>
      <c r="R44" s="53"/>
      <c r="S44" s="53"/>
      <c r="T44" s="54"/>
      <c r="U44" s="54"/>
      <c r="V44" s="53"/>
      <c r="W44" s="53">
        <v>263170</v>
      </c>
      <c r="X44" s="54">
        <v>318940</v>
      </c>
      <c r="Y44" s="53">
        <v>-55770</v>
      </c>
      <c r="Z44" s="94">
        <v>-17.49</v>
      </c>
      <c r="AA44" s="95">
        <v>637880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10450000</v>
      </c>
      <c r="F48" s="53">
        <v>10450000</v>
      </c>
      <c r="G48" s="53"/>
      <c r="H48" s="54"/>
      <c r="I48" s="54">
        <v>8544</v>
      </c>
      <c r="J48" s="53">
        <v>8544</v>
      </c>
      <c r="K48" s="53"/>
      <c r="L48" s="54"/>
      <c r="M48" s="54">
        <v>60000</v>
      </c>
      <c r="N48" s="53">
        <v>60000</v>
      </c>
      <c r="O48" s="53"/>
      <c r="P48" s="54"/>
      <c r="Q48" s="54"/>
      <c r="R48" s="53"/>
      <c r="S48" s="53"/>
      <c r="T48" s="54"/>
      <c r="U48" s="54"/>
      <c r="V48" s="53"/>
      <c r="W48" s="53">
        <v>68544</v>
      </c>
      <c r="X48" s="54">
        <v>5225000</v>
      </c>
      <c r="Y48" s="53">
        <v>-5156456</v>
      </c>
      <c r="Z48" s="94">
        <v>-98.69</v>
      </c>
      <c r="AA48" s="95">
        <v>10450000</v>
      </c>
    </row>
    <row r="49" spans="1:27" ht="13.5">
      <c r="A49" s="361" t="s">
        <v>93</v>
      </c>
      <c r="B49" s="136"/>
      <c r="C49" s="54"/>
      <c r="D49" s="368"/>
      <c r="E49" s="54">
        <v>2009500</v>
      </c>
      <c r="F49" s="53">
        <v>2009500</v>
      </c>
      <c r="G49" s="53"/>
      <c r="H49" s="54">
        <v>52104</v>
      </c>
      <c r="I49" s="54">
        <v>2310</v>
      </c>
      <c r="J49" s="53">
        <v>54414</v>
      </c>
      <c r="K49" s="53">
        <v>17273</v>
      </c>
      <c r="L49" s="54">
        <v>15600</v>
      </c>
      <c r="M49" s="54">
        <v>155501</v>
      </c>
      <c r="N49" s="53">
        <v>188374</v>
      </c>
      <c r="O49" s="53"/>
      <c r="P49" s="54"/>
      <c r="Q49" s="54"/>
      <c r="R49" s="53"/>
      <c r="S49" s="53"/>
      <c r="T49" s="54"/>
      <c r="U49" s="54"/>
      <c r="V49" s="53"/>
      <c r="W49" s="53">
        <v>242788</v>
      </c>
      <c r="X49" s="54">
        <v>1004750</v>
      </c>
      <c r="Y49" s="53">
        <v>-761962</v>
      </c>
      <c r="Z49" s="94">
        <v>-75.84</v>
      </c>
      <c r="AA49" s="95">
        <v>2009500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42969933</v>
      </c>
      <c r="F60" s="264">
        <f t="shared" si="14"/>
        <v>42969933</v>
      </c>
      <c r="G60" s="264">
        <f t="shared" si="14"/>
        <v>1337395</v>
      </c>
      <c r="H60" s="219">
        <f t="shared" si="14"/>
        <v>1879074</v>
      </c>
      <c r="I60" s="219">
        <f t="shared" si="14"/>
        <v>2159952</v>
      </c>
      <c r="J60" s="264">
        <f t="shared" si="14"/>
        <v>5376421</v>
      </c>
      <c r="K60" s="264">
        <f t="shared" si="14"/>
        <v>2747209</v>
      </c>
      <c r="L60" s="219">
        <f t="shared" si="14"/>
        <v>1829293</v>
      </c>
      <c r="M60" s="219">
        <f t="shared" si="14"/>
        <v>1019456</v>
      </c>
      <c r="N60" s="264">
        <f t="shared" si="14"/>
        <v>5595958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10972379</v>
      </c>
      <c r="X60" s="219">
        <f t="shared" si="14"/>
        <v>21484967</v>
      </c>
      <c r="Y60" s="264">
        <f t="shared" si="14"/>
        <v>-10512588</v>
      </c>
      <c r="Z60" s="337">
        <f>+IF(X60&lt;&gt;0,+(Y60/X60)*100,0)</f>
        <v>-48.92997043002207</v>
      </c>
      <c r="AA60" s="232">
        <f>+AA57+AA54+AA51+AA40+AA37+AA34+AA22+AA5</f>
        <v>42969933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1680000</v>
      </c>
      <c r="F62" s="349">
        <f t="shared" si="15"/>
        <v>1680000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5175</v>
      </c>
      <c r="M62" s="347">
        <f t="shared" si="15"/>
        <v>0</v>
      </c>
      <c r="N62" s="349">
        <f t="shared" si="15"/>
        <v>5175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5175</v>
      </c>
      <c r="X62" s="347">
        <f t="shared" si="15"/>
        <v>840000</v>
      </c>
      <c r="Y62" s="349">
        <f t="shared" si="15"/>
        <v>-834825</v>
      </c>
      <c r="Z62" s="338">
        <f>+IF(X62&lt;&gt;0,+(Y62/X62)*100,0)</f>
        <v>-99.38392857142857</v>
      </c>
      <c r="AA62" s="351">
        <f>SUM(AA63:AA66)</f>
        <v>1680000</v>
      </c>
    </row>
    <row r="63" spans="1:27" ht="13.5">
      <c r="A63" s="361" t="s">
        <v>258</v>
      </c>
      <c r="B63" s="136"/>
      <c r="C63" s="60"/>
      <c r="D63" s="340"/>
      <c r="E63" s="60">
        <v>1680000</v>
      </c>
      <c r="F63" s="59">
        <v>1680000</v>
      </c>
      <c r="G63" s="59"/>
      <c r="H63" s="60"/>
      <c r="I63" s="60"/>
      <c r="J63" s="59"/>
      <c r="K63" s="59"/>
      <c r="L63" s="60">
        <v>5175</v>
      </c>
      <c r="M63" s="60"/>
      <c r="N63" s="59">
        <v>5175</v>
      </c>
      <c r="O63" s="59"/>
      <c r="P63" s="60"/>
      <c r="Q63" s="60"/>
      <c r="R63" s="59"/>
      <c r="S63" s="59"/>
      <c r="T63" s="60"/>
      <c r="U63" s="60"/>
      <c r="V63" s="59"/>
      <c r="W63" s="59">
        <v>5175</v>
      </c>
      <c r="X63" s="60">
        <v>840000</v>
      </c>
      <c r="Y63" s="59">
        <v>-834825</v>
      </c>
      <c r="Z63" s="61">
        <v>-99.38</v>
      </c>
      <c r="AA63" s="62">
        <v>1680000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2014-02-04T07:57:43Z</dcterms:created>
  <dcterms:modified xsi:type="dcterms:W3CDTF">2014-02-04T07:57:47Z</dcterms:modified>
  <cp:category/>
  <cp:version/>
  <cp:contentType/>
  <cp:contentStatus/>
</cp:coreProperties>
</file>