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<sst xmlns="http://schemas.openxmlformats.org/spreadsheetml/2006/main" count="855" uniqueCount="302">
  <si>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Ngqushwa(EC126)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</si>
  <si>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</si>
  <si>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</si>
  <si>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</si>
  <si>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</si>
  <si>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</si>
  <si>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</si>
  <si>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</si>
  <si>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</si>
  <si>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</si>
  <si>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</si>
  <si>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</si>
  <si>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</si>
  <si>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</si>
  <si>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</si>
  <si>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</si>
  <si>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</si>
  <si>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</si>
  <si>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</si>
  <si>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</si>
  <si>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</si>
  <si>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</si>
  <si>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</si>
  <si>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</si>
  <si>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</si>
  <si>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</si>
  <si>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</si>
  <si>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</si>
  <si>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</si>
  <si>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</si>
  <si>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</si>
  <si>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</si>
  <si>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</si>
  <si>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</si>
  <si>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</si>
  <si>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</si>
  <si>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</si>
  <si>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</si>
  <si>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</si>
  <si>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</si>
  <si>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</si>
  <si>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</si>
  <si>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</si>
  <si>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</si>
  <si>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</si>
  <si>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</si>
  <si>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</si>
  <si>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</si>
  <si>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</si>
  <si>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</si>
  <si>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</si>
  <si>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</si>
  <si>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</si>
  <si>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</si>
  <si>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</si>
  <si>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</si>
  <si>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</si>
  <si>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</si>
  <si>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</si>
  <si>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</si>
  <si>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</si>
  <si>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</si>
  <si>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</si>
  <si>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</si>
  <si>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</si>
  <si>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</si>
  <si>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</si>
  <si>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</si>
  <si>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</si>
  <si>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</si>
  <si>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Ngqushwa(EC126)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</si>
  <si>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</si>
  <si>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</si>
  <si>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</si>
  <si>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</si>
  <si>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</si>
  <si>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</si>
  <si>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</si>
  <si>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</si>
  <si>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</si>
  <si>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</si>
  <si>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</si>
  <si>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</si>
  <si>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</si>
  <si>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</si>
  <si>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</si>
  <si>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</si>
  <si>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</si>
  <si>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</si>
  <si>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</si>
  <si>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</si>
  <si>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</si>
  <si>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</si>
  <si>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</si>
  <si>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</si>
  <si>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</si>
  <si>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</si>
  <si>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</si>
  <si>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</si>
  <si>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</si>
  <si>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Ngqushwa(EC126)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</si>
  <si>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</si>
  <si>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</si>
  <si>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</si>
  <si>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</si>
  <si>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</si>
  <si>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</si>
  <si>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</si>
  <si>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</si>
  <si>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</si>
  <si>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</si>
  <si>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</si>
  <si>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</si>
  <si>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</si>
  <si>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</si>
  <si>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</si>
  <si>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</si>
  <si>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</si>
  <si>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</si>
  <si>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</si>
  <si>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</si>
  <si>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</si>
  <si>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</si>
  <si>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</si>
  <si>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</si>
  <si>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</si>
  <si>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</si>
  <si>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</si>
  <si>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</si>
  <si>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Ngqushwa(EC126)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</si>
  <si>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</si>
  <si>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</si>
  <si>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</si>
  <si>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</si>
  <si>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</si>
  <si>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</si>
  <si>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</si>
  <si>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</si>
  <si>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</si>
  <si>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</si>
  <si>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Ngqushwa(EC126)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</si>
  <si>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</si>
  <si>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</si>
  <si>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</si>
  <si>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</si>
  <si>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</si>
  <si>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</si>
  <si>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</si>
  <si>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</si>
  <si>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</si>
  <si>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</si>
  <si>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</si>
  <si>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</si>
  <si>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</si>
  <si>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</si>
  <si>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</si>
  <si>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</si>
  <si>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</si>
  <si>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</si>
  <si>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</si>
  <si>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</si>
  <si>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</si>
  <si>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</si>
  <si>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</si>
  <si>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</si>
  <si>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</si>
  <si>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</si>
  <si>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</si>
  <si>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</si>
  <si>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</si>
  <si>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</si>
  <si>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</si>
  <si>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</si>
  <si>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</si>
  <si>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Ngqushwa(EC126)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</si>
  <si>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</si>
  <si>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</si>
  <si>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</si>
  <si>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</si>
  <si>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</si>
  <si>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</si>
  <si>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</si>
  <si>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</si>
  <si>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</si>
  <si>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</si>
  <si>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</si>
  <si>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</si>
  <si>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</si>
  <si>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</si>
  <si>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</si>
  <si>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</si>
  <si>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</si>
  <si>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</si>
  <si>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</si>
  <si>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</si>
  <si>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</si>
  <si>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</si>
  <si>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</si>
  <si>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</si>
  <si>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</si>
  <si>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</si>
  <si>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Ngqushwa(EC126)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</si>
  <si>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</si>
  <si>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</si>
  <si>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</si>
  <si>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</si>
  <si>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</si>
  <si>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</si>
  <si>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</si>
  <si>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</si>
  <si>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</si>
  <si>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</si>
  <si>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</si>
  <si>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</si>
  <si>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</si>
  <si>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</si>
  <si>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</si>
  <si>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</si>
  <si>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</si>
  <si>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</si>
  <si>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</si>
  <si>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</si>
  <si>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</si>
  <si>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</si>
  <si>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</si>
  <si>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</si>
  <si>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Ngqushwa(EC126)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</si>
  <si>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</si>
  <si>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</si>
  <si>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</si>
  <si>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</si>
  <si>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</si>
  <si>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</si>
  <si>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</si>
  <si>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</si>
  <si>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</si>
  <si>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</si>
  <si>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</si>
  <si>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</si>
  <si>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</si>
  <si>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</si>
  <si>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</si>
  <si>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</si>
  <si>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</si>
  <si>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</si>
  <si>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</si>
  <si>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</si>
  <si>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</si>
  <si>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</si>
  <si>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</si>
  <si>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</si>
  <si>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</si>
  <si>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</si>
  <si>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</si>
  <si>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</si>
  <si>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</si>
  <si>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</si>
  <si>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</si>
  <si>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</si>
  <si>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</si>
  <si>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</si>
  <si>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</si>
  <si>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Ngqushwa(EC126)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</si>
  <si>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</si>
  <si>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</si>
  <si>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Eastern Cape: Ngqushwa(EC126)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</si>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</sst>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24747948</v>
      </c>
      <c r="E5" s="60">
        <v>24747948</v>
      </c>
      <c r="F5" s="60">
        <v>22324414</v>
      </c>
      <c r="G5" s="60">
        <v>749422</v>
      </c>
      <c r="H5" s="60">
        <v>1316168</v>
      </c>
      <c r="I5" s="60">
        <v>24390004</v>
      </c>
      <c r="J5" s="60">
        <v>559609</v>
      </c>
      <c r="K5" s="60">
        <v>2726693</v>
      </c>
      <c r="L5" s="60">
        <v>867845</v>
      </c>
      <c r="M5" s="60">
        <v>4154147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28544151</v>
      </c>
      <c r="W5" s="60">
        <v>12373974</v>
      </c>
      <c r="X5" s="60">
        <v>16170177</v>
      </c>
      <c r="Y5" s="61">
        <v>130.68</v>
      </c>
      <c r="Z5" s="62">
        <v>24747948</v>
      </c>
    </row>
    <row r="6" spans="1:26" ht="13.5">
      <c r="A6" s="58" t="s">
        <v>32</v>
      </c>
      <c r="B6" s="19">
        <v>0</v>
      </c>
      <c r="C6" s="19">
        <v>0</v>
      </c>
      <c r="D6" s="59">
        <v>395612</v>
      </c>
      <c r="E6" s="60">
        <v>395612</v>
      </c>
      <c r="F6" s="60">
        <v>39277</v>
      </c>
      <c r="G6" s="60">
        <v>45277</v>
      </c>
      <c r="H6" s="60">
        <v>45338</v>
      </c>
      <c r="I6" s="60">
        <v>129892</v>
      </c>
      <c r="J6" s="60">
        <v>45459</v>
      </c>
      <c r="K6" s="60">
        <v>45663</v>
      </c>
      <c r="L6" s="60">
        <v>40192</v>
      </c>
      <c r="M6" s="60">
        <v>131314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261206</v>
      </c>
      <c r="W6" s="60">
        <v>197806</v>
      </c>
      <c r="X6" s="60">
        <v>63400</v>
      </c>
      <c r="Y6" s="61">
        <v>32.05</v>
      </c>
      <c r="Z6" s="62">
        <v>395612</v>
      </c>
    </row>
    <row r="7" spans="1:26" ht="13.5">
      <c r="A7" s="58" t="s">
        <v>33</v>
      </c>
      <c r="B7" s="19">
        <v>0</v>
      </c>
      <c r="C7" s="19">
        <v>0</v>
      </c>
      <c r="D7" s="59">
        <v>2586681</v>
      </c>
      <c r="E7" s="60">
        <v>2586681</v>
      </c>
      <c r="F7" s="60">
        <v>13330</v>
      </c>
      <c r="G7" s="60">
        <v>19830</v>
      </c>
      <c r="H7" s="60">
        <v>20739</v>
      </c>
      <c r="I7" s="60">
        <v>53899</v>
      </c>
      <c r="J7" s="60">
        <v>62142</v>
      </c>
      <c r="K7" s="60">
        <v>53687</v>
      </c>
      <c r="L7" s="60">
        <v>56626</v>
      </c>
      <c r="M7" s="60">
        <v>172455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226354</v>
      </c>
      <c r="W7" s="60">
        <v>1293341</v>
      </c>
      <c r="X7" s="60">
        <v>-1066987</v>
      </c>
      <c r="Y7" s="61">
        <v>-82.5</v>
      </c>
      <c r="Z7" s="62">
        <v>2586681</v>
      </c>
    </row>
    <row r="8" spans="1:26" ht="13.5">
      <c r="A8" s="58" t="s">
        <v>34</v>
      </c>
      <c r="B8" s="19">
        <v>0</v>
      </c>
      <c r="C8" s="19">
        <v>0</v>
      </c>
      <c r="D8" s="59">
        <v>70455650</v>
      </c>
      <c r="E8" s="60">
        <v>70455650</v>
      </c>
      <c r="F8" s="60">
        <v>30046200</v>
      </c>
      <c r="G8" s="60">
        <v>936963</v>
      </c>
      <c r="H8" s="60">
        <v>0</v>
      </c>
      <c r="I8" s="60">
        <v>30983163</v>
      </c>
      <c r="J8" s="60">
        <v>40000</v>
      </c>
      <c r="K8" s="60">
        <v>19704000</v>
      </c>
      <c r="L8" s="60">
        <v>358200</v>
      </c>
      <c r="M8" s="60">
        <v>20102200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51085363</v>
      </c>
      <c r="W8" s="60">
        <v>35227825</v>
      </c>
      <c r="X8" s="60">
        <v>15857538</v>
      </c>
      <c r="Y8" s="61">
        <v>45.01</v>
      </c>
      <c r="Z8" s="62">
        <v>70455650</v>
      </c>
    </row>
    <row r="9" spans="1:26" ht="13.5">
      <c r="A9" s="58" t="s">
        <v>35</v>
      </c>
      <c r="B9" s="19">
        <v>0</v>
      </c>
      <c r="C9" s="19">
        <v>0</v>
      </c>
      <c r="D9" s="59">
        <v>9516238</v>
      </c>
      <c r="E9" s="60">
        <v>9516238</v>
      </c>
      <c r="F9" s="60">
        <v>654945</v>
      </c>
      <c r="G9" s="60">
        <v>238357</v>
      </c>
      <c r="H9" s="60">
        <v>496721</v>
      </c>
      <c r="I9" s="60">
        <v>1390023</v>
      </c>
      <c r="J9" s="60">
        <v>420369</v>
      </c>
      <c r="K9" s="60">
        <v>739467</v>
      </c>
      <c r="L9" s="60">
        <v>153698</v>
      </c>
      <c r="M9" s="60">
        <v>1313534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2703557</v>
      </c>
      <c r="W9" s="60">
        <v>4758119</v>
      </c>
      <c r="X9" s="60">
        <v>-2054562</v>
      </c>
      <c r="Y9" s="61">
        <v>-43.18</v>
      </c>
      <c r="Z9" s="62">
        <v>9516238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107702129</v>
      </c>
      <c r="E10" s="66">
        <f t="shared" si="0"/>
        <v>107702129</v>
      </c>
      <c r="F10" s="66">
        <f t="shared" si="0"/>
        <v>53078166</v>
      </c>
      <c r="G10" s="66">
        <f t="shared" si="0"/>
        <v>1989849</v>
      </c>
      <c r="H10" s="66">
        <f t="shared" si="0"/>
        <v>1878966</v>
      </c>
      <c r="I10" s="66">
        <f t="shared" si="0"/>
        <v>56946981</v>
      </c>
      <c r="J10" s="66">
        <f t="shared" si="0"/>
        <v>1127579</v>
      </c>
      <c r="K10" s="66">
        <f t="shared" si="0"/>
        <v>23269510</v>
      </c>
      <c r="L10" s="66">
        <f t="shared" si="0"/>
        <v>1476561</v>
      </c>
      <c r="M10" s="66">
        <f t="shared" si="0"/>
        <v>25873650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82820631</v>
      </c>
      <c r="W10" s="66">
        <f t="shared" si="0"/>
        <v>53851065</v>
      </c>
      <c r="X10" s="66">
        <f t="shared" si="0"/>
        <v>28969566</v>
      </c>
      <c r="Y10" s="67">
        <f>+IF(W10&lt;&gt;0,(X10/W10)*100,0)</f>
        <v>53.79571601787263</v>
      </c>
      <c r="Z10" s="68">
        <f t="shared" si="0"/>
        <v>107702129</v>
      </c>
    </row>
    <row r="11" spans="1:26" ht="13.5">
      <c r="A11" s="58" t="s">
        <v>37</v>
      </c>
      <c r="B11" s="19">
        <v>0</v>
      </c>
      <c r="C11" s="19">
        <v>0</v>
      </c>
      <c r="D11" s="59">
        <v>42283920</v>
      </c>
      <c r="E11" s="60">
        <v>42283920</v>
      </c>
      <c r="F11" s="60">
        <v>2630101</v>
      </c>
      <c r="G11" s="60">
        <v>2792751</v>
      </c>
      <c r="H11" s="60">
        <v>2616100</v>
      </c>
      <c r="I11" s="60">
        <v>8038952</v>
      </c>
      <c r="J11" s="60">
        <v>3256792</v>
      </c>
      <c r="K11" s="60">
        <v>1528918</v>
      </c>
      <c r="L11" s="60">
        <v>2848773</v>
      </c>
      <c r="M11" s="60">
        <v>7634483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15673435</v>
      </c>
      <c r="W11" s="60">
        <v>21141960</v>
      </c>
      <c r="X11" s="60">
        <v>-5468525</v>
      </c>
      <c r="Y11" s="61">
        <v>-25.87</v>
      </c>
      <c r="Z11" s="62">
        <v>42283920</v>
      </c>
    </row>
    <row r="12" spans="1:26" ht="13.5">
      <c r="A12" s="58" t="s">
        <v>38</v>
      </c>
      <c r="B12" s="19">
        <v>0</v>
      </c>
      <c r="C12" s="19">
        <v>0</v>
      </c>
      <c r="D12" s="59">
        <v>6878289</v>
      </c>
      <c r="E12" s="60">
        <v>6878289</v>
      </c>
      <c r="F12" s="60">
        <v>599539</v>
      </c>
      <c r="G12" s="60">
        <v>598539</v>
      </c>
      <c r="H12" s="60">
        <v>602539</v>
      </c>
      <c r="I12" s="60">
        <v>1800617</v>
      </c>
      <c r="J12" s="60">
        <v>0</v>
      </c>
      <c r="K12" s="60">
        <v>598539</v>
      </c>
      <c r="L12" s="60">
        <v>758876</v>
      </c>
      <c r="M12" s="60">
        <v>1357415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3158032</v>
      </c>
      <c r="W12" s="60">
        <v>3439145</v>
      </c>
      <c r="X12" s="60">
        <v>-281113</v>
      </c>
      <c r="Y12" s="61">
        <v>-8.17</v>
      </c>
      <c r="Z12" s="62">
        <v>6878289</v>
      </c>
    </row>
    <row r="13" spans="1:26" ht="13.5">
      <c r="A13" s="58" t="s">
        <v>278</v>
      </c>
      <c r="B13" s="19">
        <v>0</v>
      </c>
      <c r="C13" s="19">
        <v>0</v>
      </c>
      <c r="D13" s="59">
        <v>6401150</v>
      </c>
      <c r="E13" s="60">
        <v>6401150</v>
      </c>
      <c r="F13" s="60">
        <v>501918</v>
      </c>
      <c r="G13" s="60">
        <v>501918</v>
      </c>
      <c r="H13" s="60">
        <v>501918</v>
      </c>
      <c r="I13" s="60">
        <v>1505754</v>
      </c>
      <c r="J13" s="60">
        <v>501918</v>
      </c>
      <c r="K13" s="60">
        <v>501918</v>
      </c>
      <c r="L13" s="60">
        <v>501918</v>
      </c>
      <c r="M13" s="60">
        <v>1505754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3011508</v>
      </c>
      <c r="W13" s="60">
        <v>3200575</v>
      </c>
      <c r="X13" s="60">
        <v>-189067</v>
      </c>
      <c r="Y13" s="61">
        <v>-5.91</v>
      </c>
      <c r="Z13" s="62">
        <v>6401150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130060</v>
      </c>
      <c r="G16" s="60">
        <v>95563</v>
      </c>
      <c r="H16" s="60">
        <v>187612</v>
      </c>
      <c r="I16" s="60">
        <v>413235</v>
      </c>
      <c r="J16" s="60">
        <v>22800</v>
      </c>
      <c r="K16" s="60">
        <v>115100</v>
      </c>
      <c r="L16" s="60">
        <v>800</v>
      </c>
      <c r="M16" s="60">
        <v>138700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551935</v>
      </c>
      <c r="W16" s="60">
        <v>0</v>
      </c>
      <c r="X16" s="60">
        <v>551935</v>
      </c>
      <c r="Y16" s="61">
        <v>0</v>
      </c>
      <c r="Z16" s="62">
        <v>0</v>
      </c>
    </row>
    <row r="17" spans="1:26" ht="13.5">
      <c r="A17" s="58" t="s">
        <v>43</v>
      </c>
      <c r="B17" s="19">
        <v>0</v>
      </c>
      <c r="C17" s="19">
        <v>0</v>
      </c>
      <c r="D17" s="59">
        <v>81785579</v>
      </c>
      <c r="E17" s="60">
        <v>81785579</v>
      </c>
      <c r="F17" s="60">
        <v>3006542</v>
      </c>
      <c r="G17" s="60">
        <v>2671800</v>
      </c>
      <c r="H17" s="60">
        <v>9064333</v>
      </c>
      <c r="I17" s="60">
        <v>14742675</v>
      </c>
      <c r="J17" s="60">
        <v>2499577</v>
      </c>
      <c r="K17" s="60">
        <v>4512630</v>
      </c>
      <c r="L17" s="60">
        <v>1555630</v>
      </c>
      <c r="M17" s="60">
        <v>8567837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23310512</v>
      </c>
      <c r="W17" s="60">
        <v>40892790</v>
      </c>
      <c r="X17" s="60">
        <v>-17582278</v>
      </c>
      <c r="Y17" s="61">
        <v>-43</v>
      </c>
      <c r="Z17" s="62">
        <v>81785579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137348938</v>
      </c>
      <c r="E18" s="73">
        <f t="shared" si="1"/>
        <v>137348938</v>
      </c>
      <c r="F18" s="73">
        <f t="shared" si="1"/>
        <v>6868160</v>
      </c>
      <c r="G18" s="73">
        <f t="shared" si="1"/>
        <v>6660571</v>
      </c>
      <c r="H18" s="73">
        <f t="shared" si="1"/>
        <v>12972502</v>
      </c>
      <c r="I18" s="73">
        <f t="shared" si="1"/>
        <v>26501233</v>
      </c>
      <c r="J18" s="73">
        <f t="shared" si="1"/>
        <v>6281087</v>
      </c>
      <c r="K18" s="73">
        <f t="shared" si="1"/>
        <v>7257105</v>
      </c>
      <c r="L18" s="73">
        <f t="shared" si="1"/>
        <v>5665997</v>
      </c>
      <c r="M18" s="73">
        <f t="shared" si="1"/>
        <v>19204189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45705422</v>
      </c>
      <c r="W18" s="73">
        <f t="shared" si="1"/>
        <v>68674470</v>
      </c>
      <c r="X18" s="73">
        <f t="shared" si="1"/>
        <v>-22969048</v>
      </c>
      <c r="Y18" s="67">
        <f>+IF(W18&lt;&gt;0,(X18/W18)*100,0)</f>
        <v>-33.4462690429209</v>
      </c>
      <c r="Z18" s="74">
        <f t="shared" si="1"/>
        <v>137348938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-29646809</v>
      </c>
      <c r="E19" s="77">
        <f t="shared" si="2"/>
        <v>-29646809</v>
      </c>
      <c r="F19" s="77">
        <f t="shared" si="2"/>
        <v>46210006</v>
      </c>
      <c r="G19" s="77">
        <f t="shared" si="2"/>
        <v>-4670722</v>
      </c>
      <c r="H19" s="77">
        <f t="shared" si="2"/>
        <v>-11093536</v>
      </c>
      <c r="I19" s="77">
        <f t="shared" si="2"/>
        <v>30445748</v>
      </c>
      <c r="J19" s="77">
        <f t="shared" si="2"/>
        <v>-5153508</v>
      </c>
      <c r="K19" s="77">
        <f t="shared" si="2"/>
        <v>16012405</v>
      </c>
      <c r="L19" s="77">
        <f t="shared" si="2"/>
        <v>-4189436</v>
      </c>
      <c r="M19" s="77">
        <f t="shared" si="2"/>
        <v>6669461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37115209</v>
      </c>
      <c r="W19" s="77">
        <f>IF(E10=E18,0,W10-W18)</f>
        <v>-14823405</v>
      </c>
      <c r="X19" s="77">
        <f t="shared" si="2"/>
        <v>51938614</v>
      </c>
      <c r="Y19" s="78">
        <f>+IF(W19&lt;&gt;0,(X19/W19)*100,0)</f>
        <v>-350.3824795989855</v>
      </c>
      <c r="Z19" s="79">
        <f t="shared" si="2"/>
        <v>-29646809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6805800</v>
      </c>
      <c r="G20" s="60">
        <v>0</v>
      </c>
      <c r="H20" s="60">
        <v>400000</v>
      </c>
      <c r="I20" s="60">
        <v>7205800</v>
      </c>
      <c r="J20" s="60">
        <v>0</v>
      </c>
      <c r="K20" s="60">
        <v>300000</v>
      </c>
      <c r="L20" s="60">
        <v>6805800</v>
      </c>
      <c r="M20" s="60">
        <v>7105800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14311600</v>
      </c>
      <c r="W20" s="60">
        <v>0</v>
      </c>
      <c r="X20" s="60">
        <v>14311600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-29646809</v>
      </c>
      <c r="E22" s="88">
        <f t="shared" si="3"/>
        <v>-29646809</v>
      </c>
      <c r="F22" s="88">
        <f t="shared" si="3"/>
        <v>53015806</v>
      </c>
      <c r="G22" s="88">
        <f t="shared" si="3"/>
        <v>-4670722</v>
      </c>
      <c r="H22" s="88">
        <f t="shared" si="3"/>
        <v>-10693536</v>
      </c>
      <c r="I22" s="88">
        <f t="shared" si="3"/>
        <v>37651548</v>
      </c>
      <c r="J22" s="88">
        <f t="shared" si="3"/>
        <v>-5153508</v>
      </c>
      <c r="K22" s="88">
        <f t="shared" si="3"/>
        <v>16312405</v>
      </c>
      <c r="L22" s="88">
        <f t="shared" si="3"/>
        <v>2616364</v>
      </c>
      <c r="M22" s="88">
        <f t="shared" si="3"/>
        <v>13775261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51426809</v>
      </c>
      <c r="W22" s="88">
        <f t="shared" si="3"/>
        <v>-14823405</v>
      </c>
      <c r="X22" s="88">
        <f t="shared" si="3"/>
        <v>66250214</v>
      </c>
      <c r="Y22" s="89">
        <f>+IF(W22&lt;&gt;0,(X22/W22)*100,0)</f>
        <v>-446.929797843343</v>
      </c>
      <c r="Z22" s="90">
        <f t="shared" si="3"/>
        <v>-29646809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-29646809</v>
      </c>
      <c r="E24" s="77">
        <f t="shared" si="4"/>
        <v>-29646809</v>
      </c>
      <c r="F24" s="77">
        <f t="shared" si="4"/>
        <v>53015806</v>
      </c>
      <c r="G24" s="77">
        <f t="shared" si="4"/>
        <v>-4670722</v>
      </c>
      <c r="H24" s="77">
        <f t="shared" si="4"/>
        <v>-10693536</v>
      </c>
      <c r="I24" s="77">
        <f t="shared" si="4"/>
        <v>37651548</v>
      </c>
      <c r="J24" s="77">
        <f t="shared" si="4"/>
        <v>-5153508</v>
      </c>
      <c r="K24" s="77">
        <f t="shared" si="4"/>
        <v>16312405</v>
      </c>
      <c r="L24" s="77">
        <f t="shared" si="4"/>
        <v>2616364</v>
      </c>
      <c r="M24" s="77">
        <f t="shared" si="4"/>
        <v>13775261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51426809</v>
      </c>
      <c r="W24" s="77">
        <f t="shared" si="4"/>
        <v>-14823405</v>
      </c>
      <c r="X24" s="77">
        <f t="shared" si="4"/>
        <v>66250214</v>
      </c>
      <c r="Y24" s="78">
        <f>+IF(W24&lt;&gt;0,(X24/W24)*100,0)</f>
        <v>-446.929797843343</v>
      </c>
      <c r="Z24" s="79">
        <f t="shared" si="4"/>
        <v>-29646809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32089781</v>
      </c>
      <c r="E27" s="100">
        <v>32089781</v>
      </c>
      <c r="F27" s="100">
        <v>102654</v>
      </c>
      <c r="G27" s="100">
        <v>111009</v>
      </c>
      <c r="H27" s="100">
        <v>87749</v>
      </c>
      <c r="I27" s="100">
        <v>301412</v>
      </c>
      <c r="J27" s="100">
        <v>71785</v>
      </c>
      <c r="K27" s="100">
        <v>380384</v>
      </c>
      <c r="L27" s="100">
        <v>1442905</v>
      </c>
      <c r="M27" s="100">
        <v>1895074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2196486</v>
      </c>
      <c r="W27" s="100">
        <v>16044891</v>
      </c>
      <c r="X27" s="100">
        <v>-13848405</v>
      </c>
      <c r="Y27" s="101">
        <v>-86.31</v>
      </c>
      <c r="Z27" s="102">
        <v>32089781</v>
      </c>
    </row>
    <row r="28" spans="1:26" ht="13.5">
      <c r="A28" s="103" t="s">
        <v>46</v>
      </c>
      <c r="B28" s="19">
        <v>0</v>
      </c>
      <c r="C28" s="19">
        <v>0</v>
      </c>
      <c r="D28" s="59">
        <v>30504350</v>
      </c>
      <c r="E28" s="60">
        <v>30504350</v>
      </c>
      <c r="F28" s="60">
        <v>78054</v>
      </c>
      <c r="G28" s="60">
        <v>111009</v>
      </c>
      <c r="H28" s="60">
        <v>87749</v>
      </c>
      <c r="I28" s="60">
        <v>276812</v>
      </c>
      <c r="J28" s="60">
        <v>0</v>
      </c>
      <c r="K28" s="60">
        <v>351963</v>
      </c>
      <c r="L28" s="60">
        <v>1442905</v>
      </c>
      <c r="M28" s="60">
        <v>1794868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2071680</v>
      </c>
      <c r="W28" s="60">
        <v>15252175</v>
      </c>
      <c r="X28" s="60">
        <v>-13180495</v>
      </c>
      <c r="Y28" s="61">
        <v>-86.42</v>
      </c>
      <c r="Z28" s="62">
        <v>30504350</v>
      </c>
    </row>
    <row r="29" spans="1:26" ht="13.5">
      <c r="A29" s="58" t="s">
        <v>282</v>
      </c>
      <c r="B29" s="19">
        <v>0</v>
      </c>
      <c r="C29" s="19">
        <v>0</v>
      </c>
      <c r="D29" s="59">
        <v>1585431</v>
      </c>
      <c r="E29" s="60">
        <v>1585431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792716</v>
      </c>
      <c r="X29" s="60">
        <v>-792716</v>
      </c>
      <c r="Y29" s="61">
        <v>-100</v>
      </c>
      <c r="Z29" s="62">
        <v>1585431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24600</v>
      </c>
      <c r="G31" s="60">
        <v>0</v>
      </c>
      <c r="H31" s="60">
        <v>0</v>
      </c>
      <c r="I31" s="60">
        <v>24600</v>
      </c>
      <c r="J31" s="60">
        <v>71785</v>
      </c>
      <c r="K31" s="60">
        <v>28421</v>
      </c>
      <c r="L31" s="60">
        <v>0</v>
      </c>
      <c r="M31" s="60">
        <v>100206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124806</v>
      </c>
      <c r="W31" s="60">
        <v>0</v>
      </c>
      <c r="X31" s="60">
        <v>124806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32089781</v>
      </c>
      <c r="E32" s="100">
        <f t="shared" si="5"/>
        <v>32089781</v>
      </c>
      <c r="F32" s="100">
        <f t="shared" si="5"/>
        <v>102654</v>
      </c>
      <c r="G32" s="100">
        <f t="shared" si="5"/>
        <v>111009</v>
      </c>
      <c r="H32" s="100">
        <f t="shared" si="5"/>
        <v>87749</v>
      </c>
      <c r="I32" s="100">
        <f t="shared" si="5"/>
        <v>301412</v>
      </c>
      <c r="J32" s="100">
        <f t="shared" si="5"/>
        <v>71785</v>
      </c>
      <c r="K32" s="100">
        <f t="shared" si="5"/>
        <v>380384</v>
      </c>
      <c r="L32" s="100">
        <f t="shared" si="5"/>
        <v>1442905</v>
      </c>
      <c r="M32" s="100">
        <f t="shared" si="5"/>
        <v>1895074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2196486</v>
      </c>
      <c r="W32" s="100">
        <f t="shared" si="5"/>
        <v>16044891</v>
      </c>
      <c r="X32" s="100">
        <f t="shared" si="5"/>
        <v>-13848405</v>
      </c>
      <c r="Y32" s="101">
        <f>+IF(W32&lt;&gt;0,(X32/W32)*100,0)</f>
        <v>-86.31037132006692</v>
      </c>
      <c r="Z32" s="102">
        <f t="shared" si="5"/>
        <v>32089781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0</v>
      </c>
      <c r="C35" s="19">
        <v>0</v>
      </c>
      <c r="D35" s="59">
        <v>0</v>
      </c>
      <c r="E35" s="60">
        <v>0</v>
      </c>
      <c r="F35" s="60">
        <v>66515206</v>
      </c>
      <c r="G35" s="60">
        <v>97868299</v>
      </c>
      <c r="H35" s="60">
        <v>76917677</v>
      </c>
      <c r="I35" s="60">
        <v>76917677</v>
      </c>
      <c r="J35" s="60">
        <v>58399036</v>
      </c>
      <c r="K35" s="60">
        <v>47585604</v>
      </c>
      <c r="L35" s="60">
        <v>62819870</v>
      </c>
      <c r="M35" s="60">
        <v>62819870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62819870</v>
      </c>
      <c r="W35" s="60">
        <v>0</v>
      </c>
      <c r="X35" s="60">
        <v>62819870</v>
      </c>
      <c r="Y35" s="61">
        <v>0</v>
      </c>
      <c r="Z35" s="62">
        <v>0</v>
      </c>
    </row>
    <row r="36" spans="1:26" ht="13.5">
      <c r="A36" s="58" t="s">
        <v>57</v>
      </c>
      <c r="B36" s="19">
        <v>0</v>
      </c>
      <c r="C36" s="19">
        <v>0</v>
      </c>
      <c r="D36" s="59">
        <v>0</v>
      </c>
      <c r="E36" s="60">
        <v>0</v>
      </c>
      <c r="F36" s="60">
        <v>181715913</v>
      </c>
      <c r="G36" s="60">
        <v>183098251</v>
      </c>
      <c r="H36" s="60">
        <v>179942124</v>
      </c>
      <c r="I36" s="60">
        <v>179942124</v>
      </c>
      <c r="J36" s="60">
        <v>181232034</v>
      </c>
      <c r="K36" s="60">
        <v>177682559</v>
      </c>
      <c r="L36" s="60">
        <v>180851908</v>
      </c>
      <c r="M36" s="60">
        <v>180851908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180851908</v>
      </c>
      <c r="W36" s="60">
        <v>0</v>
      </c>
      <c r="X36" s="60">
        <v>180851908</v>
      </c>
      <c r="Y36" s="61">
        <v>0</v>
      </c>
      <c r="Z36" s="62">
        <v>0</v>
      </c>
    </row>
    <row r="37" spans="1:26" ht="13.5">
      <c r="A37" s="58" t="s">
        <v>58</v>
      </c>
      <c r="B37" s="19">
        <v>0</v>
      </c>
      <c r="C37" s="19">
        <v>0</v>
      </c>
      <c r="D37" s="59">
        <v>0</v>
      </c>
      <c r="E37" s="60">
        <v>0</v>
      </c>
      <c r="F37" s="60">
        <v>4145351</v>
      </c>
      <c r="G37" s="60">
        <v>273835876</v>
      </c>
      <c r="H37" s="60">
        <v>18954932</v>
      </c>
      <c r="I37" s="60">
        <v>18954932</v>
      </c>
      <c r="J37" s="60">
        <v>6012168</v>
      </c>
      <c r="K37" s="60">
        <v>218689587</v>
      </c>
      <c r="L37" s="60">
        <v>246637896</v>
      </c>
      <c r="M37" s="60">
        <v>246637896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246637896</v>
      </c>
      <c r="W37" s="60">
        <v>0</v>
      </c>
      <c r="X37" s="60">
        <v>246637896</v>
      </c>
      <c r="Y37" s="61">
        <v>0</v>
      </c>
      <c r="Z37" s="62">
        <v>0</v>
      </c>
    </row>
    <row r="38" spans="1:26" ht="13.5">
      <c r="A38" s="58" t="s">
        <v>59</v>
      </c>
      <c r="B38" s="19">
        <v>0</v>
      </c>
      <c r="C38" s="19">
        <v>0</v>
      </c>
      <c r="D38" s="59">
        <v>0</v>
      </c>
      <c r="E38" s="60">
        <v>0</v>
      </c>
      <c r="F38" s="60">
        <v>0</v>
      </c>
      <c r="G38" s="60">
        <v>71345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0</v>
      </c>
      <c r="C39" s="19">
        <v>0</v>
      </c>
      <c r="D39" s="59">
        <v>0</v>
      </c>
      <c r="E39" s="60">
        <v>0</v>
      </c>
      <c r="F39" s="60">
        <v>244085768</v>
      </c>
      <c r="G39" s="60">
        <v>7059329</v>
      </c>
      <c r="H39" s="60">
        <v>237904869</v>
      </c>
      <c r="I39" s="60">
        <v>237904869</v>
      </c>
      <c r="J39" s="60">
        <v>233618902</v>
      </c>
      <c r="K39" s="60">
        <v>6578576</v>
      </c>
      <c r="L39" s="60">
        <v>-2966118</v>
      </c>
      <c r="M39" s="60">
        <v>-2966118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-2966118</v>
      </c>
      <c r="W39" s="60">
        <v>0</v>
      </c>
      <c r="X39" s="60">
        <v>-2966118</v>
      </c>
      <c r="Y39" s="61">
        <v>0</v>
      </c>
      <c r="Z39" s="62">
        <v>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>
        <v>0</v>
      </c>
      <c r="D42" s="59">
        <v>-10279044</v>
      </c>
      <c r="E42" s="60">
        <v>-10279044</v>
      </c>
      <c r="F42" s="60">
        <v>31269286</v>
      </c>
      <c r="G42" s="60">
        <v>-4651009</v>
      </c>
      <c r="H42" s="60">
        <v>-11243825</v>
      </c>
      <c r="I42" s="60">
        <v>15374452</v>
      </c>
      <c r="J42" s="60">
        <v>-5193179</v>
      </c>
      <c r="K42" s="60">
        <v>16736580</v>
      </c>
      <c r="L42" s="60">
        <v>2396915</v>
      </c>
      <c r="M42" s="60">
        <v>13940316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29314768</v>
      </c>
      <c r="W42" s="60">
        <v>-5139522</v>
      </c>
      <c r="X42" s="60">
        <v>34454290</v>
      </c>
      <c r="Y42" s="61">
        <v>-670.38</v>
      </c>
      <c r="Z42" s="62">
        <v>-10279044</v>
      </c>
    </row>
    <row r="43" spans="1:26" ht="13.5">
      <c r="A43" s="58" t="s">
        <v>63</v>
      </c>
      <c r="B43" s="19">
        <v>0</v>
      </c>
      <c r="C43" s="19">
        <v>0</v>
      </c>
      <c r="D43" s="59">
        <v>32089776</v>
      </c>
      <c r="E43" s="60">
        <v>32089776</v>
      </c>
      <c r="F43" s="60">
        <v>-102654</v>
      </c>
      <c r="G43" s="60">
        <v>-111009</v>
      </c>
      <c r="H43" s="60">
        <v>-87749</v>
      </c>
      <c r="I43" s="60">
        <v>-301412</v>
      </c>
      <c r="J43" s="60">
        <v>-71785</v>
      </c>
      <c r="K43" s="60">
        <v>-380384</v>
      </c>
      <c r="L43" s="60">
        <v>-1442905</v>
      </c>
      <c r="M43" s="60">
        <v>-1895074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-2196486</v>
      </c>
      <c r="W43" s="60">
        <v>16044888</v>
      </c>
      <c r="X43" s="60">
        <v>-18241374</v>
      </c>
      <c r="Y43" s="61">
        <v>-113.69</v>
      </c>
      <c r="Z43" s="62">
        <v>32089776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0</v>
      </c>
      <c r="C45" s="22">
        <v>0</v>
      </c>
      <c r="D45" s="99">
        <v>27737110</v>
      </c>
      <c r="E45" s="100">
        <v>27737110</v>
      </c>
      <c r="F45" s="100">
        <v>38559684</v>
      </c>
      <c r="G45" s="100">
        <v>33797666</v>
      </c>
      <c r="H45" s="100">
        <v>22466092</v>
      </c>
      <c r="I45" s="100">
        <v>22466092</v>
      </c>
      <c r="J45" s="100">
        <v>17201128</v>
      </c>
      <c r="K45" s="100">
        <v>33557324</v>
      </c>
      <c r="L45" s="100">
        <v>34511334</v>
      </c>
      <c r="M45" s="100">
        <v>34511334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34511334</v>
      </c>
      <c r="W45" s="100">
        <v>16831744</v>
      </c>
      <c r="X45" s="100">
        <v>17679590</v>
      </c>
      <c r="Y45" s="101">
        <v>105.04</v>
      </c>
      <c r="Z45" s="102">
        <v>27737110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-110113</v>
      </c>
      <c r="C49" s="52">
        <v>0</v>
      </c>
      <c r="D49" s="129">
        <v>256888</v>
      </c>
      <c r="E49" s="54">
        <v>55053503</v>
      </c>
      <c r="F49" s="54">
        <v>0</v>
      </c>
      <c r="G49" s="54">
        <v>0</v>
      </c>
      <c r="H49" s="54">
        <v>0</v>
      </c>
      <c r="I49" s="54">
        <v>-5141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55195137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-677721</v>
      </c>
      <c r="C51" s="52">
        <v>0</v>
      </c>
      <c r="D51" s="129">
        <v>24263</v>
      </c>
      <c r="E51" s="54">
        <v>172857</v>
      </c>
      <c r="F51" s="54">
        <v>0</v>
      </c>
      <c r="G51" s="54">
        <v>0</v>
      </c>
      <c r="H51" s="54">
        <v>0</v>
      </c>
      <c r="I51" s="54">
        <v>-131952</v>
      </c>
      <c r="J51" s="54">
        <v>0</v>
      </c>
      <c r="K51" s="54">
        <v>0</v>
      </c>
      <c r="L51" s="54">
        <v>0</v>
      </c>
      <c r="M51" s="54">
        <v>159963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946919</v>
      </c>
      <c r="W51" s="54">
        <v>0</v>
      </c>
      <c r="X51" s="54">
        <v>0</v>
      </c>
      <c r="Y51" s="54">
        <v>494329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55.708054070306666</v>
      </c>
      <c r="E58" s="7">
        <f t="shared" si="6"/>
        <v>55.708054070306666</v>
      </c>
      <c r="F58" s="7">
        <f t="shared" si="6"/>
        <v>1.0308763432655192</v>
      </c>
      <c r="G58" s="7">
        <f t="shared" si="6"/>
        <v>50.02082549493581</v>
      </c>
      <c r="H58" s="7">
        <f t="shared" si="6"/>
        <v>41.04387889241737</v>
      </c>
      <c r="I58" s="7">
        <f t="shared" si="6"/>
        <v>5.2964834315458935</v>
      </c>
      <c r="J58" s="7">
        <f t="shared" si="6"/>
        <v>60.426209663214735</v>
      </c>
      <c r="K58" s="7">
        <f t="shared" si="6"/>
        <v>100</v>
      </c>
      <c r="L58" s="7">
        <f t="shared" si="6"/>
        <v>27.576959969692865</v>
      </c>
      <c r="M58" s="7">
        <f t="shared" si="6"/>
        <v>79.95095471226446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18.076506649791867</v>
      </c>
      <c r="W58" s="7">
        <f t="shared" si="6"/>
        <v>55.708054070306666</v>
      </c>
      <c r="X58" s="7">
        <f t="shared" si="6"/>
        <v>0</v>
      </c>
      <c r="Y58" s="7">
        <f t="shared" si="6"/>
        <v>0</v>
      </c>
      <c r="Z58" s="8">
        <f t="shared" si="6"/>
        <v>55.708054070306666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55.00000242444343</v>
      </c>
      <c r="E59" s="10">
        <f t="shared" si="7"/>
        <v>55.00000242444343</v>
      </c>
      <c r="F59" s="10">
        <f t="shared" si="7"/>
        <v>0.9626590870425534</v>
      </c>
      <c r="G59" s="10">
        <f t="shared" si="7"/>
        <v>52.14605389219958</v>
      </c>
      <c r="H59" s="10">
        <f t="shared" si="7"/>
        <v>25.80749569963713</v>
      </c>
      <c r="I59" s="10">
        <f t="shared" si="7"/>
        <v>3.8760633249588645</v>
      </c>
      <c r="J59" s="10">
        <f t="shared" si="7"/>
        <v>41.00362931975719</v>
      </c>
      <c r="K59" s="10">
        <f t="shared" si="7"/>
        <v>100</v>
      </c>
      <c r="L59" s="10">
        <f t="shared" si="7"/>
        <v>25.533246144184734</v>
      </c>
      <c r="M59" s="10">
        <f t="shared" si="7"/>
        <v>76.49565602757919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14.444689561794988</v>
      </c>
      <c r="W59" s="10">
        <f t="shared" si="7"/>
        <v>55.00000242444343</v>
      </c>
      <c r="X59" s="10">
        <f t="shared" si="7"/>
        <v>0</v>
      </c>
      <c r="Y59" s="10">
        <f t="shared" si="7"/>
        <v>0</v>
      </c>
      <c r="Z59" s="11">
        <f t="shared" si="7"/>
        <v>55.00000242444343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100.00101109167568</v>
      </c>
      <c r="E60" s="13">
        <f t="shared" si="7"/>
        <v>100.00101109167568</v>
      </c>
      <c r="F60" s="13">
        <f t="shared" si="7"/>
        <v>39.80446571785014</v>
      </c>
      <c r="G60" s="13">
        <f t="shared" si="7"/>
        <v>14.844181372440755</v>
      </c>
      <c r="H60" s="13">
        <f t="shared" si="7"/>
        <v>76.59358595438704</v>
      </c>
      <c r="I60" s="13">
        <f t="shared" si="7"/>
        <v>43.944969667108055</v>
      </c>
      <c r="J60" s="13">
        <f t="shared" si="7"/>
        <v>10.763545172573089</v>
      </c>
      <c r="K60" s="13">
        <f t="shared" si="7"/>
        <v>100</v>
      </c>
      <c r="L60" s="13">
        <f t="shared" si="7"/>
        <v>71.70581210191082</v>
      </c>
      <c r="M60" s="13">
        <f t="shared" si="7"/>
        <v>60.44747703976727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52.24114300590339</v>
      </c>
      <c r="W60" s="13">
        <f t="shared" si="7"/>
        <v>100.00101109167568</v>
      </c>
      <c r="X60" s="13">
        <f t="shared" si="7"/>
        <v>0</v>
      </c>
      <c r="Y60" s="13">
        <f t="shared" si="7"/>
        <v>0</v>
      </c>
      <c r="Z60" s="14">
        <f t="shared" si="7"/>
        <v>100.00101109167568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100.00101109167568</v>
      </c>
      <c r="E64" s="13">
        <f t="shared" si="7"/>
        <v>100.00101109167568</v>
      </c>
      <c r="F64" s="13">
        <f t="shared" si="7"/>
        <v>39.80446571785014</v>
      </c>
      <c r="G64" s="13">
        <f t="shared" si="7"/>
        <v>14.844181372440755</v>
      </c>
      <c r="H64" s="13">
        <f t="shared" si="7"/>
        <v>76.59358595438704</v>
      </c>
      <c r="I64" s="13">
        <f t="shared" si="7"/>
        <v>43.944969667108055</v>
      </c>
      <c r="J64" s="13">
        <f t="shared" si="7"/>
        <v>10.763545172573089</v>
      </c>
      <c r="K64" s="13">
        <f t="shared" si="7"/>
        <v>100</v>
      </c>
      <c r="L64" s="13">
        <f t="shared" si="7"/>
        <v>71.70581210191082</v>
      </c>
      <c r="M64" s="13">
        <f t="shared" si="7"/>
        <v>60.44747703976727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52.24114300590339</v>
      </c>
      <c r="W64" s="13">
        <f t="shared" si="7"/>
        <v>100.00101109167568</v>
      </c>
      <c r="X64" s="13">
        <f t="shared" si="7"/>
        <v>0</v>
      </c>
      <c r="Y64" s="13">
        <f t="shared" si="7"/>
        <v>0</v>
      </c>
      <c r="Z64" s="14">
        <f t="shared" si="7"/>
        <v>100.00101109167568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>
        <v>25143560</v>
      </c>
      <c r="E67" s="26">
        <v>25143560</v>
      </c>
      <c r="F67" s="26">
        <v>22363691</v>
      </c>
      <c r="G67" s="26">
        <v>794699</v>
      </c>
      <c r="H67" s="26">
        <v>1674313</v>
      </c>
      <c r="I67" s="26">
        <v>24832703</v>
      </c>
      <c r="J67" s="26">
        <v>936769</v>
      </c>
      <c r="K67" s="26">
        <v>3284331</v>
      </c>
      <c r="L67" s="26">
        <v>908037</v>
      </c>
      <c r="M67" s="26">
        <v>5129137</v>
      </c>
      <c r="N67" s="26"/>
      <c r="O67" s="26"/>
      <c r="P67" s="26"/>
      <c r="Q67" s="26"/>
      <c r="R67" s="26"/>
      <c r="S67" s="26"/>
      <c r="T67" s="26"/>
      <c r="U67" s="26"/>
      <c r="V67" s="26">
        <v>29961840</v>
      </c>
      <c r="W67" s="26">
        <v>12571780</v>
      </c>
      <c r="X67" s="26"/>
      <c r="Y67" s="25"/>
      <c r="Z67" s="27">
        <v>25143560</v>
      </c>
    </row>
    <row r="68" spans="1:26" ht="13.5" hidden="1">
      <c r="A68" s="37" t="s">
        <v>31</v>
      </c>
      <c r="B68" s="19"/>
      <c r="C68" s="19"/>
      <c r="D68" s="20">
        <v>24747948</v>
      </c>
      <c r="E68" s="21">
        <v>24747948</v>
      </c>
      <c r="F68" s="21">
        <v>22324414</v>
      </c>
      <c r="G68" s="21">
        <v>749422</v>
      </c>
      <c r="H68" s="21">
        <v>1316168</v>
      </c>
      <c r="I68" s="21">
        <v>24390004</v>
      </c>
      <c r="J68" s="21">
        <v>559609</v>
      </c>
      <c r="K68" s="21">
        <v>2726693</v>
      </c>
      <c r="L68" s="21">
        <v>867845</v>
      </c>
      <c r="M68" s="21">
        <v>4154147</v>
      </c>
      <c r="N68" s="21"/>
      <c r="O68" s="21"/>
      <c r="P68" s="21"/>
      <c r="Q68" s="21"/>
      <c r="R68" s="21"/>
      <c r="S68" s="21"/>
      <c r="T68" s="21"/>
      <c r="U68" s="21"/>
      <c r="V68" s="21">
        <v>28544151</v>
      </c>
      <c r="W68" s="21">
        <v>12373974</v>
      </c>
      <c r="X68" s="21"/>
      <c r="Y68" s="20"/>
      <c r="Z68" s="23">
        <v>24747948</v>
      </c>
    </row>
    <row r="69" spans="1:26" ht="13.5" hidden="1">
      <c r="A69" s="38" t="s">
        <v>32</v>
      </c>
      <c r="B69" s="19"/>
      <c r="C69" s="19"/>
      <c r="D69" s="20">
        <v>395612</v>
      </c>
      <c r="E69" s="21">
        <v>395612</v>
      </c>
      <c r="F69" s="21">
        <v>39277</v>
      </c>
      <c r="G69" s="21">
        <v>45277</v>
      </c>
      <c r="H69" s="21">
        <v>45338</v>
      </c>
      <c r="I69" s="21">
        <v>129892</v>
      </c>
      <c r="J69" s="21">
        <v>45459</v>
      </c>
      <c r="K69" s="21">
        <v>45663</v>
      </c>
      <c r="L69" s="21">
        <v>40192</v>
      </c>
      <c r="M69" s="21">
        <v>131314</v>
      </c>
      <c r="N69" s="21"/>
      <c r="O69" s="21"/>
      <c r="P69" s="21"/>
      <c r="Q69" s="21"/>
      <c r="R69" s="21"/>
      <c r="S69" s="21"/>
      <c r="T69" s="21"/>
      <c r="U69" s="21"/>
      <c r="V69" s="21">
        <v>261206</v>
      </c>
      <c r="W69" s="21">
        <v>197806</v>
      </c>
      <c r="X69" s="21"/>
      <c r="Y69" s="20"/>
      <c r="Z69" s="23">
        <v>395612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>
        <v>395612</v>
      </c>
      <c r="E73" s="21">
        <v>395612</v>
      </c>
      <c r="F73" s="21">
        <v>39277</v>
      </c>
      <c r="G73" s="21">
        <v>45277</v>
      </c>
      <c r="H73" s="21">
        <v>45338</v>
      </c>
      <c r="I73" s="21">
        <v>129892</v>
      </c>
      <c r="J73" s="21">
        <v>45459</v>
      </c>
      <c r="K73" s="21">
        <v>45663</v>
      </c>
      <c r="L73" s="21">
        <v>40192</v>
      </c>
      <c r="M73" s="21">
        <v>131314</v>
      </c>
      <c r="N73" s="21"/>
      <c r="O73" s="21"/>
      <c r="P73" s="21"/>
      <c r="Q73" s="21"/>
      <c r="R73" s="21"/>
      <c r="S73" s="21"/>
      <c r="T73" s="21"/>
      <c r="U73" s="21"/>
      <c r="V73" s="21">
        <v>261206</v>
      </c>
      <c r="W73" s="21">
        <v>197806</v>
      </c>
      <c r="X73" s="21"/>
      <c r="Y73" s="20"/>
      <c r="Z73" s="23">
        <v>395612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>
        <v>312807</v>
      </c>
      <c r="I75" s="30">
        <v>312807</v>
      </c>
      <c r="J75" s="30">
        <v>331701</v>
      </c>
      <c r="K75" s="30">
        <v>511975</v>
      </c>
      <c r="L75" s="30"/>
      <c r="M75" s="30">
        <v>843676</v>
      </c>
      <c r="N75" s="30"/>
      <c r="O75" s="30"/>
      <c r="P75" s="30"/>
      <c r="Q75" s="30"/>
      <c r="R75" s="30"/>
      <c r="S75" s="30"/>
      <c r="T75" s="30"/>
      <c r="U75" s="30"/>
      <c r="V75" s="30">
        <v>1156483</v>
      </c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>
        <v>14006988</v>
      </c>
      <c r="E76" s="34">
        <v>14006988</v>
      </c>
      <c r="F76" s="34">
        <v>230542</v>
      </c>
      <c r="G76" s="34">
        <v>397515</v>
      </c>
      <c r="H76" s="34">
        <v>687203</v>
      </c>
      <c r="I76" s="34">
        <v>1315260</v>
      </c>
      <c r="J76" s="34">
        <v>566054</v>
      </c>
      <c r="K76" s="34">
        <v>3284331</v>
      </c>
      <c r="L76" s="34">
        <v>250409</v>
      </c>
      <c r="M76" s="34">
        <v>4100794</v>
      </c>
      <c r="N76" s="34"/>
      <c r="O76" s="34"/>
      <c r="P76" s="34"/>
      <c r="Q76" s="34"/>
      <c r="R76" s="34"/>
      <c r="S76" s="34"/>
      <c r="T76" s="34"/>
      <c r="U76" s="34"/>
      <c r="V76" s="34">
        <v>5416054</v>
      </c>
      <c r="W76" s="34">
        <v>7003494</v>
      </c>
      <c r="X76" s="34"/>
      <c r="Y76" s="33"/>
      <c r="Z76" s="35">
        <v>14006988</v>
      </c>
    </row>
    <row r="77" spans="1:26" ht="13.5" hidden="1">
      <c r="A77" s="37" t="s">
        <v>31</v>
      </c>
      <c r="B77" s="19"/>
      <c r="C77" s="19"/>
      <c r="D77" s="20">
        <v>13611372</v>
      </c>
      <c r="E77" s="21">
        <v>13611372</v>
      </c>
      <c r="F77" s="21">
        <v>214908</v>
      </c>
      <c r="G77" s="21">
        <v>390794</v>
      </c>
      <c r="H77" s="21">
        <v>339670</v>
      </c>
      <c r="I77" s="21">
        <v>945372</v>
      </c>
      <c r="J77" s="21">
        <v>229460</v>
      </c>
      <c r="K77" s="21">
        <v>2726693</v>
      </c>
      <c r="L77" s="21">
        <v>221589</v>
      </c>
      <c r="M77" s="21">
        <v>3177742</v>
      </c>
      <c r="N77" s="21"/>
      <c r="O77" s="21"/>
      <c r="P77" s="21"/>
      <c r="Q77" s="21"/>
      <c r="R77" s="21"/>
      <c r="S77" s="21"/>
      <c r="T77" s="21"/>
      <c r="U77" s="21"/>
      <c r="V77" s="21">
        <v>4123114</v>
      </c>
      <c r="W77" s="21">
        <v>6805686</v>
      </c>
      <c r="X77" s="21"/>
      <c r="Y77" s="20"/>
      <c r="Z77" s="23">
        <v>13611372</v>
      </c>
    </row>
    <row r="78" spans="1:26" ht="13.5" hidden="1">
      <c r="A78" s="38" t="s">
        <v>32</v>
      </c>
      <c r="B78" s="19"/>
      <c r="C78" s="19"/>
      <c r="D78" s="20">
        <v>395616</v>
      </c>
      <c r="E78" s="21">
        <v>395616</v>
      </c>
      <c r="F78" s="21">
        <v>15634</v>
      </c>
      <c r="G78" s="21">
        <v>6721</v>
      </c>
      <c r="H78" s="21">
        <v>34726</v>
      </c>
      <c r="I78" s="21">
        <v>57081</v>
      </c>
      <c r="J78" s="21">
        <v>4893</v>
      </c>
      <c r="K78" s="21">
        <v>45663</v>
      </c>
      <c r="L78" s="21">
        <v>28820</v>
      </c>
      <c r="M78" s="21">
        <v>79376</v>
      </c>
      <c r="N78" s="21"/>
      <c r="O78" s="21"/>
      <c r="P78" s="21"/>
      <c r="Q78" s="21"/>
      <c r="R78" s="21"/>
      <c r="S78" s="21"/>
      <c r="T78" s="21"/>
      <c r="U78" s="21"/>
      <c r="V78" s="21">
        <v>136457</v>
      </c>
      <c r="W78" s="21">
        <v>197808</v>
      </c>
      <c r="X78" s="21"/>
      <c r="Y78" s="20"/>
      <c r="Z78" s="23">
        <v>395616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395616</v>
      </c>
      <c r="E82" s="21">
        <v>395616</v>
      </c>
      <c r="F82" s="21">
        <v>15634</v>
      </c>
      <c r="G82" s="21">
        <v>6721</v>
      </c>
      <c r="H82" s="21">
        <v>34726</v>
      </c>
      <c r="I82" s="21">
        <v>57081</v>
      </c>
      <c r="J82" s="21">
        <v>4893</v>
      </c>
      <c r="K82" s="21">
        <v>45663</v>
      </c>
      <c r="L82" s="21">
        <v>28820</v>
      </c>
      <c r="M82" s="21">
        <v>79376</v>
      </c>
      <c r="N82" s="21"/>
      <c r="O82" s="21"/>
      <c r="P82" s="21"/>
      <c r="Q82" s="21"/>
      <c r="R82" s="21"/>
      <c r="S82" s="21"/>
      <c r="T82" s="21"/>
      <c r="U82" s="21"/>
      <c r="V82" s="21">
        <v>136457</v>
      </c>
      <c r="W82" s="21">
        <v>197808</v>
      </c>
      <c r="X82" s="21"/>
      <c r="Y82" s="20"/>
      <c r="Z82" s="23">
        <v>395616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>
        <v>312807</v>
      </c>
      <c r="I84" s="30">
        <v>312807</v>
      </c>
      <c r="J84" s="30">
        <v>331701</v>
      </c>
      <c r="K84" s="30">
        <v>511975</v>
      </c>
      <c r="L84" s="30"/>
      <c r="M84" s="30">
        <v>843676</v>
      </c>
      <c r="N84" s="30"/>
      <c r="O84" s="30"/>
      <c r="P84" s="30"/>
      <c r="Q84" s="30"/>
      <c r="R84" s="30"/>
      <c r="S84" s="30"/>
      <c r="T84" s="30"/>
      <c r="U84" s="30"/>
      <c r="V84" s="30">
        <v>1156483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103617785</v>
      </c>
      <c r="F5" s="100">
        <f t="shared" si="0"/>
        <v>103617785</v>
      </c>
      <c r="G5" s="100">
        <f t="shared" si="0"/>
        <v>52110361</v>
      </c>
      <c r="H5" s="100">
        <f t="shared" si="0"/>
        <v>1729717</v>
      </c>
      <c r="I5" s="100">
        <f t="shared" si="0"/>
        <v>1663100</v>
      </c>
      <c r="J5" s="100">
        <f t="shared" si="0"/>
        <v>55503178</v>
      </c>
      <c r="K5" s="100">
        <f t="shared" si="0"/>
        <v>827967</v>
      </c>
      <c r="L5" s="100">
        <f t="shared" si="0"/>
        <v>23027388</v>
      </c>
      <c r="M5" s="100">
        <f t="shared" si="0"/>
        <v>967912</v>
      </c>
      <c r="N5" s="100">
        <f t="shared" si="0"/>
        <v>24823267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80326445</v>
      </c>
      <c r="X5" s="100">
        <f t="shared" si="0"/>
        <v>51808893</v>
      </c>
      <c r="Y5" s="100">
        <f t="shared" si="0"/>
        <v>28517552</v>
      </c>
      <c r="Z5" s="137">
        <f>+IF(X5&lt;&gt;0,+(Y5/X5)*100,0)</f>
        <v>55.043739305528106</v>
      </c>
      <c r="AA5" s="153">
        <f>SUM(AA6:AA8)</f>
        <v>103617785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/>
      <c r="D7" s="157"/>
      <c r="E7" s="158">
        <v>103577785</v>
      </c>
      <c r="F7" s="159">
        <v>103577785</v>
      </c>
      <c r="G7" s="159">
        <v>51677778</v>
      </c>
      <c r="H7" s="159">
        <v>1678416</v>
      </c>
      <c r="I7" s="159">
        <v>1658762</v>
      </c>
      <c r="J7" s="159">
        <v>55014956</v>
      </c>
      <c r="K7" s="159">
        <v>826912</v>
      </c>
      <c r="L7" s="159">
        <v>23009341</v>
      </c>
      <c r="M7" s="159">
        <v>931186</v>
      </c>
      <c r="N7" s="159">
        <v>24767439</v>
      </c>
      <c r="O7" s="159"/>
      <c r="P7" s="159"/>
      <c r="Q7" s="159"/>
      <c r="R7" s="159"/>
      <c r="S7" s="159"/>
      <c r="T7" s="159"/>
      <c r="U7" s="159"/>
      <c r="V7" s="159"/>
      <c r="W7" s="159">
        <v>79782395</v>
      </c>
      <c r="X7" s="159">
        <v>51788893</v>
      </c>
      <c r="Y7" s="159">
        <v>27993502</v>
      </c>
      <c r="Z7" s="141">
        <v>54.05</v>
      </c>
      <c r="AA7" s="157">
        <v>103577785</v>
      </c>
    </row>
    <row r="8" spans="1:27" ht="13.5">
      <c r="A8" s="138" t="s">
        <v>77</v>
      </c>
      <c r="B8" s="136"/>
      <c r="C8" s="155"/>
      <c r="D8" s="155"/>
      <c r="E8" s="156">
        <v>40000</v>
      </c>
      <c r="F8" s="60">
        <v>40000</v>
      </c>
      <c r="G8" s="60">
        <v>432583</v>
      </c>
      <c r="H8" s="60">
        <v>51301</v>
      </c>
      <c r="I8" s="60">
        <v>4338</v>
      </c>
      <c r="J8" s="60">
        <v>488222</v>
      </c>
      <c r="K8" s="60">
        <v>1055</v>
      </c>
      <c r="L8" s="60">
        <v>18047</v>
      </c>
      <c r="M8" s="60">
        <v>36726</v>
      </c>
      <c r="N8" s="60">
        <v>55828</v>
      </c>
      <c r="O8" s="60"/>
      <c r="P8" s="60"/>
      <c r="Q8" s="60"/>
      <c r="R8" s="60"/>
      <c r="S8" s="60"/>
      <c r="T8" s="60"/>
      <c r="U8" s="60"/>
      <c r="V8" s="60"/>
      <c r="W8" s="60">
        <v>544050</v>
      </c>
      <c r="X8" s="60">
        <v>20000</v>
      </c>
      <c r="Y8" s="60">
        <v>524050</v>
      </c>
      <c r="Z8" s="140">
        <v>2620.25</v>
      </c>
      <c r="AA8" s="155">
        <v>40000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2144105</v>
      </c>
      <c r="F9" s="100">
        <f t="shared" si="1"/>
        <v>2144105</v>
      </c>
      <c r="G9" s="100">
        <f t="shared" si="1"/>
        <v>220328</v>
      </c>
      <c r="H9" s="100">
        <f t="shared" si="1"/>
        <v>214855</v>
      </c>
      <c r="I9" s="100">
        <f t="shared" si="1"/>
        <v>170528</v>
      </c>
      <c r="J9" s="100">
        <f t="shared" si="1"/>
        <v>605711</v>
      </c>
      <c r="K9" s="100">
        <f t="shared" si="1"/>
        <v>214153</v>
      </c>
      <c r="L9" s="100">
        <f t="shared" si="1"/>
        <v>196459</v>
      </c>
      <c r="M9" s="100">
        <f t="shared" si="1"/>
        <v>110257</v>
      </c>
      <c r="N9" s="100">
        <f t="shared" si="1"/>
        <v>520869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1126580</v>
      </c>
      <c r="X9" s="100">
        <f t="shared" si="1"/>
        <v>1072053</v>
      </c>
      <c r="Y9" s="100">
        <f t="shared" si="1"/>
        <v>54527</v>
      </c>
      <c r="Z9" s="137">
        <f>+IF(X9&lt;&gt;0,+(Y9/X9)*100,0)</f>
        <v>5.086222416242481</v>
      </c>
      <c r="AA9" s="153">
        <f>SUM(AA10:AA14)</f>
        <v>2144105</v>
      </c>
    </row>
    <row r="10" spans="1:27" ht="13.5">
      <c r="A10" s="138" t="s">
        <v>79</v>
      </c>
      <c r="B10" s="136"/>
      <c r="C10" s="155"/>
      <c r="D10" s="155"/>
      <c r="E10" s="156">
        <v>2144105</v>
      </c>
      <c r="F10" s="60">
        <v>2144105</v>
      </c>
      <c r="G10" s="60">
        <v>220328</v>
      </c>
      <c r="H10" s="60">
        <v>214855</v>
      </c>
      <c r="I10" s="60">
        <v>170528</v>
      </c>
      <c r="J10" s="60">
        <v>605711</v>
      </c>
      <c r="K10" s="60">
        <v>214153</v>
      </c>
      <c r="L10" s="60">
        <v>196459</v>
      </c>
      <c r="M10" s="60">
        <v>110257</v>
      </c>
      <c r="N10" s="60">
        <v>520869</v>
      </c>
      <c r="O10" s="60"/>
      <c r="P10" s="60"/>
      <c r="Q10" s="60"/>
      <c r="R10" s="60"/>
      <c r="S10" s="60"/>
      <c r="T10" s="60"/>
      <c r="U10" s="60"/>
      <c r="V10" s="60"/>
      <c r="W10" s="60">
        <v>1126580</v>
      </c>
      <c r="X10" s="60">
        <v>1072053</v>
      </c>
      <c r="Y10" s="60">
        <v>54527</v>
      </c>
      <c r="Z10" s="140">
        <v>5.09</v>
      </c>
      <c r="AA10" s="155">
        <v>2144105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1544627</v>
      </c>
      <c r="F15" s="100">
        <f t="shared" si="2"/>
        <v>1544627</v>
      </c>
      <c r="G15" s="100">
        <f t="shared" si="2"/>
        <v>7514000</v>
      </c>
      <c r="H15" s="100">
        <f t="shared" si="2"/>
        <v>0</v>
      </c>
      <c r="I15" s="100">
        <f t="shared" si="2"/>
        <v>400000</v>
      </c>
      <c r="J15" s="100">
        <f t="shared" si="2"/>
        <v>7914000</v>
      </c>
      <c r="K15" s="100">
        <f t="shared" si="2"/>
        <v>40000</v>
      </c>
      <c r="L15" s="100">
        <f t="shared" si="2"/>
        <v>300000</v>
      </c>
      <c r="M15" s="100">
        <f t="shared" si="2"/>
        <v>7164000</v>
      </c>
      <c r="N15" s="100">
        <f t="shared" si="2"/>
        <v>7504000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15418000</v>
      </c>
      <c r="X15" s="100">
        <f t="shared" si="2"/>
        <v>772314</v>
      </c>
      <c r="Y15" s="100">
        <f t="shared" si="2"/>
        <v>14645686</v>
      </c>
      <c r="Z15" s="137">
        <f>+IF(X15&lt;&gt;0,+(Y15/X15)*100,0)</f>
        <v>1896.3382769184554</v>
      </c>
      <c r="AA15" s="153">
        <f>SUM(AA16:AA18)</f>
        <v>1544627</v>
      </c>
    </row>
    <row r="16" spans="1:27" ht="13.5">
      <c r="A16" s="138" t="s">
        <v>85</v>
      </c>
      <c r="B16" s="136"/>
      <c r="C16" s="155"/>
      <c r="D16" s="155"/>
      <c r="E16" s="156">
        <v>469977</v>
      </c>
      <c r="F16" s="60">
        <v>469977</v>
      </c>
      <c r="G16" s="60">
        <v>350000</v>
      </c>
      <c r="H16" s="60"/>
      <c r="I16" s="60"/>
      <c r="J16" s="60">
        <v>350000</v>
      </c>
      <c r="K16" s="60">
        <v>40000</v>
      </c>
      <c r="L16" s="60"/>
      <c r="M16" s="60"/>
      <c r="N16" s="60">
        <v>40000</v>
      </c>
      <c r="O16" s="60"/>
      <c r="P16" s="60"/>
      <c r="Q16" s="60"/>
      <c r="R16" s="60"/>
      <c r="S16" s="60"/>
      <c r="T16" s="60"/>
      <c r="U16" s="60"/>
      <c r="V16" s="60"/>
      <c r="W16" s="60">
        <v>390000</v>
      </c>
      <c r="X16" s="60">
        <v>234989</v>
      </c>
      <c r="Y16" s="60">
        <v>155011</v>
      </c>
      <c r="Z16" s="140">
        <v>65.97</v>
      </c>
      <c r="AA16" s="155">
        <v>469977</v>
      </c>
    </row>
    <row r="17" spans="1:27" ht="13.5">
      <c r="A17" s="138" t="s">
        <v>86</v>
      </c>
      <c r="B17" s="136"/>
      <c r="C17" s="155"/>
      <c r="D17" s="155"/>
      <c r="E17" s="156">
        <v>1074650</v>
      </c>
      <c r="F17" s="60">
        <v>1074650</v>
      </c>
      <c r="G17" s="60">
        <v>7164000</v>
      </c>
      <c r="H17" s="60"/>
      <c r="I17" s="60">
        <v>400000</v>
      </c>
      <c r="J17" s="60">
        <v>7564000</v>
      </c>
      <c r="K17" s="60"/>
      <c r="L17" s="60">
        <v>300000</v>
      </c>
      <c r="M17" s="60">
        <v>7164000</v>
      </c>
      <c r="N17" s="60">
        <v>7464000</v>
      </c>
      <c r="O17" s="60"/>
      <c r="P17" s="60"/>
      <c r="Q17" s="60"/>
      <c r="R17" s="60"/>
      <c r="S17" s="60"/>
      <c r="T17" s="60"/>
      <c r="U17" s="60"/>
      <c r="V17" s="60"/>
      <c r="W17" s="60">
        <v>15028000</v>
      </c>
      <c r="X17" s="60">
        <v>537325</v>
      </c>
      <c r="Y17" s="60">
        <v>14490675</v>
      </c>
      <c r="Z17" s="140">
        <v>2696.82</v>
      </c>
      <c r="AA17" s="155">
        <v>1074650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395612</v>
      </c>
      <c r="F19" s="100">
        <f t="shared" si="3"/>
        <v>395612</v>
      </c>
      <c r="G19" s="100">
        <f t="shared" si="3"/>
        <v>39277</v>
      </c>
      <c r="H19" s="100">
        <f t="shared" si="3"/>
        <v>45277</v>
      </c>
      <c r="I19" s="100">
        <f t="shared" si="3"/>
        <v>45338</v>
      </c>
      <c r="J19" s="100">
        <f t="shared" si="3"/>
        <v>129892</v>
      </c>
      <c r="K19" s="100">
        <f t="shared" si="3"/>
        <v>45459</v>
      </c>
      <c r="L19" s="100">
        <f t="shared" si="3"/>
        <v>45663</v>
      </c>
      <c r="M19" s="100">
        <f t="shared" si="3"/>
        <v>40192</v>
      </c>
      <c r="N19" s="100">
        <f t="shared" si="3"/>
        <v>131314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261206</v>
      </c>
      <c r="X19" s="100">
        <f t="shared" si="3"/>
        <v>197806</v>
      </c>
      <c r="Y19" s="100">
        <f t="shared" si="3"/>
        <v>63400</v>
      </c>
      <c r="Z19" s="137">
        <f>+IF(X19&lt;&gt;0,+(Y19/X19)*100,0)</f>
        <v>32.05160611912682</v>
      </c>
      <c r="AA19" s="153">
        <f>SUM(AA20:AA23)</f>
        <v>395612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>
        <v>395612</v>
      </c>
      <c r="F23" s="60">
        <v>395612</v>
      </c>
      <c r="G23" s="60">
        <v>39277</v>
      </c>
      <c r="H23" s="60">
        <v>45277</v>
      </c>
      <c r="I23" s="60">
        <v>45338</v>
      </c>
      <c r="J23" s="60">
        <v>129892</v>
      </c>
      <c r="K23" s="60">
        <v>45459</v>
      </c>
      <c r="L23" s="60">
        <v>45663</v>
      </c>
      <c r="M23" s="60">
        <v>40192</v>
      </c>
      <c r="N23" s="60">
        <v>131314</v>
      </c>
      <c r="O23" s="60"/>
      <c r="P23" s="60"/>
      <c r="Q23" s="60"/>
      <c r="R23" s="60"/>
      <c r="S23" s="60"/>
      <c r="T23" s="60"/>
      <c r="U23" s="60"/>
      <c r="V23" s="60"/>
      <c r="W23" s="60">
        <v>261206</v>
      </c>
      <c r="X23" s="60">
        <v>197806</v>
      </c>
      <c r="Y23" s="60">
        <v>63400</v>
      </c>
      <c r="Z23" s="140">
        <v>32.05</v>
      </c>
      <c r="AA23" s="155">
        <v>395612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107702129</v>
      </c>
      <c r="F25" s="73">
        <f t="shared" si="4"/>
        <v>107702129</v>
      </c>
      <c r="G25" s="73">
        <f t="shared" si="4"/>
        <v>59883966</v>
      </c>
      <c r="H25" s="73">
        <f t="shared" si="4"/>
        <v>1989849</v>
      </c>
      <c r="I25" s="73">
        <f t="shared" si="4"/>
        <v>2278966</v>
      </c>
      <c r="J25" s="73">
        <f t="shared" si="4"/>
        <v>64152781</v>
      </c>
      <c r="K25" s="73">
        <f t="shared" si="4"/>
        <v>1127579</v>
      </c>
      <c r="L25" s="73">
        <f t="shared" si="4"/>
        <v>23569510</v>
      </c>
      <c r="M25" s="73">
        <f t="shared" si="4"/>
        <v>8282361</v>
      </c>
      <c r="N25" s="73">
        <f t="shared" si="4"/>
        <v>32979450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97132231</v>
      </c>
      <c r="X25" s="73">
        <f t="shared" si="4"/>
        <v>53851066</v>
      </c>
      <c r="Y25" s="73">
        <f t="shared" si="4"/>
        <v>43281165</v>
      </c>
      <c r="Z25" s="170">
        <f>+IF(X25&lt;&gt;0,+(Y25/X25)*100,0)</f>
        <v>80.37197443779479</v>
      </c>
      <c r="AA25" s="168">
        <f>+AA5+AA9+AA15+AA19+AA24</f>
        <v>107702129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80693435</v>
      </c>
      <c r="F28" s="100">
        <f t="shared" si="5"/>
        <v>80693435</v>
      </c>
      <c r="G28" s="100">
        <f t="shared" si="5"/>
        <v>4602829</v>
      </c>
      <c r="H28" s="100">
        <f t="shared" si="5"/>
        <v>4619916</v>
      </c>
      <c r="I28" s="100">
        <f t="shared" si="5"/>
        <v>11030153</v>
      </c>
      <c r="J28" s="100">
        <f t="shared" si="5"/>
        <v>20252898</v>
      </c>
      <c r="K28" s="100">
        <f t="shared" si="5"/>
        <v>3923024</v>
      </c>
      <c r="L28" s="100">
        <f t="shared" si="5"/>
        <v>5733148</v>
      </c>
      <c r="M28" s="100">
        <f t="shared" si="5"/>
        <v>3166111</v>
      </c>
      <c r="N28" s="100">
        <f t="shared" si="5"/>
        <v>12822283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33075181</v>
      </c>
      <c r="X28" s="100">
        <f t="shared" si="5"/>
        <v>40346718</v>
      </c>
      <c r="Y28" s="100">
        <f t="shared" si="5"/>
        <v>-7271537</v>
      </c>
      <c r="Z28" s="137">
        <f>+IF(X28&lt;&gt;0,+(Y28/X28)*100,0)</f>
        <v>-18.022623302346428</v>
      </c>
      <c r="AA28" s="153">
        <f>SUM(AA29:AA31)</f>
        <v>80693435</v>
      </c>
    </row>
    <row r="29" spans="1:27" ht="13.5">
      <c r="A29" s="138" t="s">
        <v>75</v>
      </c>
      <c r="B29" s="136"/>
      <c r="C29" s="155"/>
      <c r="D29" s="155"/>
      <c r="E29" s="156">
        <v>27907687</v>
      </c>
      <c r="F29" s="60">
        <v>27907687</v>
      </c>
      <c r="G29" s="60">
        <v>1259064</v>
      </c>
      <c r="H29" s="60">
        <v>1396044</v>
      </c>
      <c r="I29" s="60">
        <v>1141368</v>
      </c>
      <c r="J29" s="60">
        <v>3796476</v>
      </c>
      <c r="K29" s="60">
        <v>1436355</v>
      </c>
      <c r="L29" s="60">
        <v>1647122</v>
      </c>
      <c r="M29" s="60">
        <v>1720909</v>
      </c>
      <c r="N29" s="60">
        <v>4804386</v>
      </c>
      <c r="O29" s="60"/>
      <c r="P29" s="60"/>
      <c r="Q29" s="60"/>
      <c r="R29" s="60"/>
      <c r="S29" s="60"/>
      <c r="T29" s="60"/>
      <c r="U29" s="60"/>
      <c r="V29" s="60"/>
      <c r="W29" s="60">
        <v>8600862</v>
      </c>
      <c r="X29" s="60">
        <v>13953844</v>
      </c>
      <c r="Y29" s="60">
        <v>-5352982</v>
      </c>
      <c r="Z29" s="140">
        <v>-38.36</v>
      </c>
      <c r="AA29" s="155">
        <v>27907687</v>
      </c>
    </row>
    <row r="30" spans="1:27" ht="13.5">
      <c r="A30" s="138" t="s">
        <v>76</v>
      </c>
      <c r="B30" s="136"/>
      <c r="C30" s="157"/>
      <c r="D30" s="157"/>
      <c r="E30" s="158">
        <v>29362924</v>
      </c>
      <c r="F30" s="159">
        <v>29362924</v>
      </c>
      <c r="G30" s="159">
        <v>1311348</v>
      </c>
      <c r="H30" s="159">
        <v>1824602</v>
      </c>
      <c r="I30" s="159">
        <v>8816185</v>
      </c>
      <c r="J30" s="159">
        <v>11952135</v>
      </c>
      <c r="K30" s="159">
        <v>1025787</v>
      </c>
      <c r="L30" s="159">
        <v>2936869</v>
      </c>
      <c r="M30" s="159">
        <v>723656</v>
      </c>
      <c r="N30" s="159">
        <v>4686312</v>
      </c>
      <c r="O30" s="159"/>
      <c r="P30" s="159"/>
      <c r="Q30" s="159"/>
      <c r="R30" s="159"/>
      <c r="S30" s="159"/>
      <c r="T30" s="159"/>
      <c r="U30" s="159"/>
      <c r="V30" s="159"/>
      <c r="W30" s="159">
        <v>16638447</v>
      </c>
      <c r="X30" s="159">
        <v>14681462</v>
      </c>
      <c r="Y30" s="159">
        <v>1956985</v>
      </c>
      <c r="Z30" s="141">
        <v>13.33</v>
      </c>
      <c r="AA30" s="157">
        <v>29362924</v>
      </c>
    </row>
    <row r="31" spans="1:27" ht="13.5">
      <c r="A31" s="138" t="s">
        <v>77</v>
      </c>
      <c r="B31" s="136"/>
      <c r="C31" s="155"/>
      <c r="D31" s="155"/>
      <c r="E31" s="156">
        <v>23422824</v>
      </c>
      <c r="F31" s="60">
        <v>23422824</v>
      </c>
      <c r="G31" s="60">
        <v>2032417</v>
      </c>
      <c r="H31" s="60">
        <v>1399270</v>
      </c>
      <c r="I31" s="60">
        <v>1072600</v>
      </c>
      <c r="J31" s="60">
        <v>4504287</v>
      </c>
      <c r="K31" s="60">
        <v>1460882</v>
      </c>
      <c r="L31" s="60">
        <v>1149157</v>
      </c>
      <c r="M31" s="60">
        <v>721546</v>
      </c>
      <c r="N31" s="60">
        <v>3331585</v>
      </c>
      <c r="O31" s="60"/>
      <c r="P31" s="60"/>
      <c r="Q31" s="60"/>
      <c r="R31" s="60"/>
      <c r="S31" s="60"/>
      <c r="T31" s="60"/>
      <c r="U31" s="60"/>
      <c r="V31" s="60"/>
      <c r="W31" s="60">
        <v>7835872</v>
      </c>
      <c r="X31" s="60">
        <v>11711412</v>
      </c>
      <c r="Y31" s="60">
        <v>-3875540</v>
      </c>
      <c r="Z31" s="140">
        <v>-33.09</v>
      </c>
      <c r="AA31" s="155">
        <v>23422824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20234912</v>
      </c>
      <c r="F32" s="100">
        <f t="shared" si="6"/>
        <v>20234912</v>
      </c>
      <c r="G32" s="100">
        <f t="shared" si="6"/>
        <v>1086494</v>
      </c>
      <c r="H32" s="100">
        <f t="shared" si="6"/>
        <v>978235</v>
      </c>
      <c r="I32" s="100">
        <f t="shared" si="6"/>
        <v>840366</v>
      </c>
      <c r="J32" s="100">
        <f t="shared" si="6"/>
        <v>2905095</v>
      </c>
      <c r="K32" s="100">
        <f t="shared" si="6"/>
        <v>985650</v>
      </c>
      <c r="L32" s="100">
        <f t="shared" si="6"/>
        <v>716352</v>
      </c>
      <c r="M32" s="100">
        <f t="shared" si="6"/>
        <v>526624</v>
      </c>
      <c r="N32" s="100">
        <f t="shared" si="6"/>
        <v>2228626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5133721</v>
      </c>
      <c r="X32" s="100">
        <f t="shared" si="6"/>
        <v>10117456</v>
      </c>
      <c r="Y32" s="100">
        <f t="shared" si="6"/>
        <v>-4983735</v>
      </c>
      <c r="Z32" s="137">
        <f>+IF(X32&lt;&gt;0,+(Y32/X32)*100,0)</f>
        <v>-49.25877611921416</v>
      </c>
      <c r="AA32" s="153">
        <f>SUM(AA33:AA37)</f>
        <v>20234912</v>
      </c>
    </row>
    <row r="33" spans="1:27" ht="13.5">
      <c r="A33" s="138" t="s">
        <v>79</v>
      </c>
      <c r="B33" s="136"/>
      <c r="C33" s="155"/>
      <c r="D33" s="155"/>
      <c r="E33" s="156">
        <v>20234912</v>
      </c>
      <c r="F33" s="60">
        <v>20234912</v>
      </c>
      <c r="G33" s="60">
        <v>1086494</v>
      </c>
      <c r="H33" s="60">
        <v>978235</v>
      </c>
      <c r="I33" s="60">
        <v>840366</v>
      </c>
      <c r="J33" s="60">
        <v>2905095</v>
      </c>
      <c r="K33" s="60">
        <v>985650</v>
      </c>
      <c r="L33" s="60">
        <v>716352</v>
      </c>
      <c r="M33" s="60">
        <v>526624</v>
      </c>
      <c r="N33" s="60">
        <v>2228626</v>
      </c>
      <c r="O33" s="60"/>
      <c r="P33" s="60"/>
      <c r="Q33" s="60"/>
      <c r="R33" s="60"/>
      <c r="S33" s="60"/>
      <c r="T33" s="60"/>
      <c r="U33" s="60"/>
      <c r="V33" s="60"/>
      <c r="W33" s="60">
        <v>5133721</v>
      </c>
      <c r="X33" s="60">
        <v>10117456</v>
      </c>
      <c r="Y33" s="60">
        <v>-4983735</v>
      </c>
      <c r="Z33" s="140">
        <v>-49.26</v>
      </c>
      <c r="AA33" s="155">
        <v>20234912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26972575</v>
      </c>
      <c r="F38" s="100">
        <f t="shared" si="7"/>
        <v>26972575</v>
      </c>
      <c r="G38" s="100">
        <f t="shared" si="7"/>
        <v>706939</v>
      </c>
      <c r="H38" s="100">
        <f t="shared" si="7"/>
        <v>569718</v>
      </c>
      <c r="I38" s="100">
        <f t="shared" si="7"/>
        <v>683593</v>
      </c>
      <c r="J38" s="100">
        <f t="shared" si="7"/>
        <v>1960250</v>
      </c>
      <c r="K38" s="100">
        <f t="shared" si="7"/>
        <v>906013</v>
      </c>
      <c r="L38" s="100">
        <f t="shared" si="7"/>
        <v>527256</v>
      </c>
      <c r="M38" s="100">
        <f t="shared" si="7"/>
        <v>1675867</v>
      </c>
      <c r="N38" s="100">
        <f t="shared" si="7"/>
        <v>3109136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5069386</v>
      </c>
      <c r="X38" s="100">
        <f t="shared" si="7"/>
        <v>13486288</v>
      </c>
      <c r="Y38" s="100">
        <f t="shared" si="7"/>
        <v>-8416902</v>
      </c>
      <c r="Z38" s="137">
        <f>+IF(X38&lt;&gt;0,+(Y38/X38)*100,0)</f>
        <v>-62.41081311625556</v>
      </c>
      <c r="AA38" s="153">
        <f>SUM(AA39:AA41)</f>
        <v>26972575</v>
      </c>
    </row>
    <row r="39" spans="1:27" ht="13.5">
      <c r="A39" s="138" t="s">
        <v>85</v>
      </c>
      <c r="B39" s="136"/>
      <c r="C39" s="155"/>
      <c r="D39" s="155"/>
      <c r="E39" s="156">
        <v>15712160</v>
      </c>
      <c r="F39" s="60">
        <v>15712160</v>
      </c>
      <c r="G39" s="60">
        <v>9000</v>
      </c>
      <c r="H39" s="60">
        <v>12450</v>
      </c>
      <c r="I39" s="60">
        <v>21325</v>
      </c>
      <c r="J39" s="60">
        <v>42775</v>
      </c>
      <c r="K39" s="60">
        <v>334056</v>
      </c>
      <c r="L39" s="60">
        <v>51103</v>
      </c>
      <c r="M39" s="60">
        <v>511830</v>
      </c>
      <c r="N39" s="60">
        <v>896989</v>
      </c>
      <c r="O39" s="60"/>
      <c r="P39" s="60"/>
      <c r="Q39" s="60"/>
      <c r="R39" s="60"/>
      <c r="S39" s="60"/>
      <c r="T39" s="60"/>
      <c r="U39" s="60"/>
      <c r="V39" s="60"/>
      <c r="W39" s="60">
        <v>939764</v>
      </c>
      <c r="X39" s="60">
        <v>7856080</v>
      </c>
      <c r="Y39" s="60">
        <v>-6916316</v>
      </c>
      <c r="Z39" s="140">
        <v>-88.04</v>
      </c>
      <c r="AA39" s="155">
        <v>15712160</v>
      </c>
    </row>
    <row r="40" spans="1:27" ht="13.5">
      <c r="A40" s="138" t="s">
        <v>86</v>
      </c>
      <c r="B40" s="136"/>
      <c r="C40" s="155"/>
      <c r="D40" s="155"/>
      <c r="E40" s="156">
        <v>11260415</v>
      </c>
      <c r="F40" s="60">
        <v>11260415</v>
      </c>
      <c r="G40" s="60">
        <v>697939</v>
      </c>
      <c r="H40" s="60">
        <v>557268</v>
      </c>
      <c r="I40" s="60">
        <v>662268</v>
      </c>
      <c r="J40" s="60">
        <v>1917475</v>
      </c>
      <c r="K40" s="60">
        <v>571957</v>
      </c>
      <c r="L40" s="60">
        <v>476153</v>
      </c>
      <c r="M40" s="60">
        <v>1164037</v>
      </c>
      <c r="N40" s="60">
        <v>2212147</v>
      </c>
      <c r="O40" s="60"/>
      <c r="P40" s="60"/>
      <c r="Q40" s="60"/>
      <c r="R40" s="60"/>
      <c r="S40" s="60"/>
      <c r="T40" s="60"/>
      <c r="U40" s="60"/>
      <c r="V40" s="60"/>
      <c r="W40" s="60">
        <v>4129622</v>
      </c>
      <c r="X40" s="60">
        <v>5630208</v>
      </c>
      <c r="Y40" s="60">
        <v>-1500586</v>
      </c>
      <c r="Z40" s="140">
        <v>-26.65</v>
      </c>
      <c r="AA40" s="155">
        <v>11260415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9448016</v>
      </c>
      <c r="F42" s="100">
        <f t="shared" si="8"/>
        <v>9448016</v>
      </c>
      <c r="G42" s="100">
        <f t="shared" si="8"/>
        <v>471898</v>
      </c>
      <c r="H42" s="100">
        <f t="shared" si="8"/>
        <v>492702</v>
      </c>
      <c r="I42" s="100">
        <f t="shared" si="8"/>
        <v>418390</v>
      </c>
      <c r="J42" s="100">
        <f t="shared" si="8"/>
        <v>1382990</v>
      </c>
      <c r="K42" s="100">
        <f t="shared" si="8"/>
        <v>466400</v>
      </c>
      <c r="L42" s="100">
        <f t="shared" si="8"/>
        <v>280349</v>
      </c>
      <c r="M42" s="100">
        <f t="shared" si="8"/>
        <v>297395</v>
      </c>
      <c r="N42" s="100">
        <f t="shared" si="8"/>
        <v>1044144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2427134</v>
      </c>
      <c r="X42" s="100">
        <f t="shared" si="8"/>
        <v>4724008</v>
      </c>
      <c r="Y42" s="100">
        <f t="shared" si="8"/>
        <v>-2296874</v>
      </c>
      <c r="Z42" s="137">
        <f>+IF(X42&lt;&gt;0,+(Y42/X42)*100,0)</f>
        <v>-48.621297847082396</v>
      </c>
      <c r="AA42" s="153">
        <f>SUM(AA43:AA46)</f>
        <v>9448016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>
        <v>68481</v>
      </c>
      <c r="H43" s="60">
        <v>39841</v>
      </c>
      <c r="I43" s="60">
        <v>38094</v>
      </c>
      <c r="J43" s="60">
        <v>146416</v>
      </c>
      <c r="K43" s="60">
        <v>63222</v>
      </c>
      <c r="L43" s="60">
        <v>141909</v>
      </c>
      <c r="M43" s="60">
        <v>141909</v>
      </c>
      <c r="N43" s="60">
        <v>347040</v>
      </c>
      <c r="O43" s="60"/>
      <c r="P43" s="60"/>
      <c r="Q43" s="60"/>
      <c r="R43" s="60"/>
      <c r="S43" s="60"/>
      <c r="T43" s="60"/>
      <c r="U43" s="60"/>
      <c r="V43" s="60"/>
      <c r="W43" s="60">
        <v>493456</v>
      </c>
      <c r="X43" s="60"/>
      <c r="Y43" s="60">
        <v>493456</v>
      </c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>
        <v>9448016</v>
      </c>
      <c r="F46" s="60">
        <v>9448016</v>
      </c>
      <c r="G46" s="60">
        <v>403417</v>
      </c>
      <c r="H46" s="60">
        <v>452861</v>
      </c>
      <c r="I46" s="60">
        <v>380296</v>
      </c>
      <c r="J46" s="60">
        <v>1236574</v>
      </c>
      <c r="K46" s="60">
        <v>403178</v>
      </c>
      <c r="L46" s="60">
        <v>138440</v>
      </c>
      <c r="M46" s="60">
        <v>155486</v>
      </c>
      <c r="N46" s="60">
        <v>697104</v>
      </c>
      <c r="O46" s="60"/>
      <c r="P46" s="60"/>
      <c r="Q46" s="60"/>
      <c r="R46" s="60"/>
      <c r="S46" s="60"/>
      <c r="T46" s="60"/>
      <c r="U46" s="60"/>
      <c r="V46" s="60"/>
      <c r="W46" s="60">
        <v>1933678</v>
      </c>
      <c r="X46" s="60">
        <v>4724008</v>
      </c>
      <c r="Y46" s="60">
        <v>-2790330</v>
      </c>
      <c r="Z46" s="140">
        <v>-59.07</v>
      </c>
      <c r="AA46" s="155">
        <v>9448016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137348938</v>
      </c>
      <c r="F48" s="73">
        <f t="shared" si="9"/>
        <v>137348938</v>
      </c>
      <c r="G48" s="73">
        <f t="shared" si="9"/>
        <v>6868160</v>
      </c>
      <c r="H48" s="73">
        <f t="shared" si="9"/>
        <v>6660571</v>
      </c>
      <c r="I48" s="73">
        <f t="shared" si="9"/>
        <v>12972502</v>
      </c>
      <c r="J48" s="73">
        <f t="shared" si="9"/>
        <v>26501233</v>
      </c>
      <c r="K48" s="73">
        <f t="shared" si="9"/>
        <v>6281087</v>
      </c>
      <c r="L48" s="73">
        <f t="shared" si="9"/>
        <v>7257105</v>
      </c>
      <c r="M48" s="73">
        <f t="shared" si="9"/>
        <v>5665997</v>
      </c>
      <c r="N48" s="73">
        <f t="shared" si="9"/>
        <v>19204189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45705422</v>
      </c>
      <c r="X48" s="73">
        <f t="shared" si="9"/>
        <v>68674470</v>
      </c>
      <c r="Y48" s="73">
        <f t="shared" si="9"/>
        <v>-22969048</v>
      </c>
      <c r="Z48" s="170">
        <f>+IF(X48&lt;&gt;0,+(Y48/X48)*100,0)</f>
        <v>-33.4462690429209</v>
      </c>
      <c r="AA48" s="168">
        <f>+AA28+AA32+AA38+AA42+AA47</f>
        <v>137348938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-29646809</v>
      </c>
      <c r="F49" s="173">
        <f t="shared" si="10"/>
        <v>-29646809</v>
      </c>
      <c r="G49" s="173">
        <f t="shared" si="10"/>
        <v>53015806</v>
      </c>
      <c r="H49" s="173">
        <f t="shared" si="10"/>
        <v>-4670722</v>
      </c>
      <c r="I49" s="173">
        <f t="shared" si="10"/>
        <v>-10693536</v>
      </c>
      <c r="J49" s="173">
        <f t="shared" si="10"/>
        <v>37651548</v>
      </c>
      <c r="K49" s="173">
        <f t="shared" si="10"/>
        <v>-5153508</v>
      </c>
      <c r="L49" s="173">
        <f t="shared" si="10"/>
        <v>16312405</v>
      </c>
      <c r="M49" s="173">
        <f t="shared" si="10"/>
        <v>2616364</v>
      </c>
      <c r="N49" s="173">
        <f t="shared" si="10"/>
        <v>13775261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51426809</v>
      </c>
      <c r="X49" s="173">
        <f>IF(F25=F48,0,X25-X48)</f>
        <v>-14823404</v>
      </c>
      <c r="Y49" s="173">
        <f t="shared" si="10"/>
        <v>66250213</v>
      </c>
      <c r="Z49" s="174">
        <f>+IF(X49&lt;&gt;0,+(Y49/X49)*100,0)</f>
        <v>-446.9298212475353</v>
      </c>
      <c r="AA49" s="171">
        <f>+AA25-AA48</f>
        <v>-29646809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24747948</v>
      </c>
      <c r="F5" s="60">
        <v>24747948</v>
      </c>
      <c r="G5" s="60">
        <v>22324414</v>
      </c>
      <c r="H5" s="60">
        <v>749422</v>
      </c>
      <c r="I5" s="60">
        <v>1316168</v>
      </c>
      <c r="J5" s="60">
        <v>24390004</v>
      </c>
      <c r="K5" s="60">
        <v>559609</v>
      </c>
      <c r="L5" s="60">
        <v>2726693</v>
      </c>
      <c r="M5" s="60">
        <v>867845</v>
      </c>
      <c r="N5" s="60">
        <v>4154147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28544151</v>
      </c>
      <c r="X5" s="60">
        <v>12373974</v>
      </c>
      <c r="Y5" s="60">
        <v>16170177</v>
      </c>
      <c r="Z5" s="140">
        <v>130.68</v>
      </c>
      <c r="AA5" s="155">
        <v>24747948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395612</v>
      </c>
      <c r="F10" s="54">
        <v>395612</v>
      </c>
      <c r="G10" s="54">
        <v>39277</v>
      </c>
      <c r="H10" s="54">
        <v>45277</v>
      </c>
      <c r="I10" s="54">
        <v>45338</v>
      </c>
      <c r="J10" s="54">
        <v>129892</v>
      </c>
      <c r="K10" s="54">
        <v>45459</v>
      </c>
      <c r="L10" s="54">
        <v>45663</v>
      </c>
      <c r="M10" s="54">
        <v>40192</v>
      </c>
      <c r="N10" s="54">
        <v>131314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261206</v>
      </c>
      <c r="X10" s="54">
        <v>197806</v>
      </c>
      <c r="Y10" s="54">
        <v>63400</v>
      </c>
      <c r="Z10" s="184">
        <v>32.05</v>
      </c>
      <c r="AA10" s="130">
        <v>395612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2583</v>
      </c>
      <c r="H12" s="60">
        <v>8307</v>
      </c>
      <c r="I12" s="60">
        <v>8307</v>
      </c>
      <c r="J12" s="60">
        <v>19197</v>
      </c>
      <c r="K12" s="60">
        <v>5024</v>
      </c>
      <c r="L12" s="60">
        <v>15184</v>
      </c>
      <c r="M12" s="60">
        <v>3024</v>
      </c>
      <c r="N12" s="60">
        <v>23232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42429</v>
      </c>
      <c r="X12" s="60">
        <v>0</v>
      </c>
      <c r="Y12" s="60">
        <v>42429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2586681</v>
      </c>
      <c r="F13" s="60">
        <v>2586681</v>
      </c>
      <c r="G13" s="60">
        <v>13330</v>
      </c>
      <c r="H13" s="60">
        <v>19830</v>
      </c>
      <c r="I13" s="60">
        <v>20739</v>
      </c>
      <c r="J13" s="60">
        <v>53899</v>
      </c>
      <c r="K13" s="60">
        <v>62142</v>
      </c>
      <c r="L13" s="60">
        <v>53687</v>
      </c>
      <c r="M13" s="60">
        <v>56626</v>
      </c>
      <c r="N13" s="60">
        <v>172455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226354</v>
      </c>
      <c r="X13" s="60">
        <v>1293341</v>
      </c>
      <c r="Y13" s="60">
        <v>-1066987</v>
      </c>
      <c r="Z13" s="140">
        <v>-82.5</v>
      </c>
      <c r="AA13" s="155">
        <v>2586681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312807</v>
      </c>
      <c r="J14" s="60">
        <v>312807</v>
      </c>
      <c r="K14" s="60">
        <v>331701</v>
      </c>
      <c r="L14" s="60">
        <v>511975</v>
      </c>
      <c r="M14" s="60">
        <v>0</v>
      </c>
      <c r="N14" s="60">
        <v>843676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1156483</v>
      </c>
      <c r="X14" s="60">
        <v>0</v>
      </c>
      <c r="Y14" s="60">
        <v>1156483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165000</v>
      </c>
      <c r="F16" s="60">
        <v>165000</v>
      </c>
      <c r="G16" s="60">
        <v>1717</v>
      </c>
      <c r="H16" s="60">
        <v>2158</v>
      </c>
      <c r="I16" s="60">
        <v>-10441</v>
      </c>
      <c r="J16" s="60">
        <v>-6566</v>
      </c>
      <c r="K16" s="60">
        <v>1303</v>
      </c>
      <c r="L16" s="60">
        <v>9743</v>
      </c>
      <c r="M16" s="60">
        <v>3970</v>
      </c>
      <c r="N16" s="60">
        <v>15016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8450</v>
      </c>
      <c r="X16" s="60">
        <v>82500</v>
      </c>
      <c r="Y16" s="60">
        <v>-74050</v>
      </c>
      <c r="Z16" s="140">
        <v>-89.76</v>
      </c>
      <c r="AA16" s="155">
        <v>165000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1585620</v>
      </c>
      <c r="F17" s="60">
        <v>1585620</v>
      </c>
      <c r="G17" s="60">
        <v>189782</v>
      </c>
      <c r="H17" s="60">
        <v>194320</v>
      </c>
      <c r="I17" s="60">
        <v>154071</v>
      </c>
      <c r="J17" s="60">
        <v>538173</v>
      </c>
      <c r="K17" s="60">
        <v>189995</v>
      </c>
      <c r="L17" s="60">
        <v>166339</v>
      </c>
      <c r="M17" s="60">
        <v>89392</v>
      </c>
      <c r="N17" s="60">
        <v>445726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983899</v>
      </c>
      <c r="X17" s="60">
        <v>792810</v>
      </c>
      <c r="Y17" s="60">
        <v>191089</v>
      </c>
      <c r="Z17" s="140">
        <v>24.1</v>
      </c>
      <c r="AA17" s="155">
        <v>1585620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254765</v>
      </c>
      <c r="F18" s="60">
        <v>254765</v>
      </c>
      <c r="G18" s="60">
        <v>28829</v>
      </c>
      <c r="H18" s="60">
        <v>18377</v>
      </c>
      <c r="I18" s="60">
        <v>26898</v>
      </c>
      <c r="J18" s="60">
        <v>74104</v>
      </c>
      <c r="K18" s="60">
        <v>22627</v>
      </c>
      <c r="L18" s="60">
        <v>20338</v>
      </c>
      <c r="M18" s="60">
        <v>16895</v>
      </c>
      <c r="N18" s="60">
        <v>59860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133964</v>
      </c>
      <c r="X18" s="60">
        <v>127383</v>
      </c>
      <c r="Y18" s="60">
        <v>6581</v>
      </c>
      <c r="Z18" s="140">
        <v>5.17</v>
      </c>
      <c r="AA18" s="155">
        <v>254765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70455650</v>
      </c>
      <c r="F19" s="60">
        <v>70455650</v>
      </c>
      <c r="G19" s="60">
        <v>30046200</v>
      </c>
      <c r="H19" s="60">
        <v>936963</v>
      </c>
      <c r="I19" s="60">
        <v>0</v>
      </c>
      <c r="J19" s="60">
        <v>30983163</v>
      </c>
      <c r="K19" s="60">
        <v>40000</v>
      </c>
      <c r="L19" s="60">
        <v>19704000</v>
      </c>
      <c r="M19" s="60">
        <v>358200</v>
      </c>
      <c r="N19" s="60">
        <v>20102200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51085363</v>
      </c>
      <c r="X19" s="60">
        <v>35227825</v>
      </c>
      <c r="Y19" s="60">
        <v>15857538</v>
      </c>
      <c r="Z19" s="140">
        <v>45.01</v>
      </c>
      <c r="AA19" s="155">
        <v>70455650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7510853</v>
      </c>
      <c r="F20" s="54">
        <v>7510853</v>
      </c>
      <c r="G20" s="54">
        <v>432034</v>
      </c>
      <c r="H20" s="54">
        <v>15195</v>
      </c>
      <c r="I20" s="54">
        <v>5079</v>
      </c>
      <c r="J20" s="54">
        <v>452308</v>
      </c>
      <c r="K20" s="54">
        <v>-130281</v>
      </c>
      <c r="L20" s="54">
        <v>15888</v>
      </c>
      <c r="M20" s="54">
        <v>40417</v>
      </c>
      <c r="N20" s="54">
        <v>-73976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378332</v>
      </c>
      <c r="X20" s="54">
        <v>3755427</v>
      </c>
      <c r="Y20" s="54">
        <v>-3377095</v>
      </c>
      <c r="Z20" s="184">
        <v>-89.93</v>
      </c>
      <c r="AA20" s="130">
        <v>7510853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107702129</v>
      </c>
      <c r="F22" s="190">
        <f t="shared" si="0"/>
        <v>107702129</v>
      </c>
      <c r="G22" s="190">
        <f t="shared" si="0"/>
        <v>53078166</v>
      </c>
      <c r="H22" s="190">
        <f t="shared" si="0"/>
        <v>1989849</v>
      </c>
      <c r="I22" s="190">
        <f t="shared" si="0"/>
        <v>1878966</v>
      </c>
      <c r="J22" s="190">
        <f t="shared" si="0"/>
        <v>56946981</v>
      </c>
      <c r="K22" s="190">
        <f t="shared" si="0"/>
        <v>1127579</v>
      </c>
      <c r="L22" s="190">
        <f t="shared" si="0"/>
        <v>23269510</v>
      </c>
      <c r="M22" s="190">
        <f t="shared" si="0"/>
        <v>1476561</v>
      </c>
      <c r="N22" s="190">
        <f t="shared" si="0"/>
        <v>25873650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82820631</v>
      </c>
      <c r="X22" s="190">
        <f t="shared" si="0"/>
        <v>53851066</v>
      </c>
      <c r="Y22" s="190">
        <f t="shared" si="0"/>
        <v>28969565</v>
      </c>
      <c r="Z22" s="191">
        <f>+IF(X22&lt;&gt;0,+(Y22/X22)*100,0)</f>
        <v>53.795713161927004</v>
      </c>
      <c r="AA22" s="188">
        <f>SUM(AA5:AA21)</f>
        <v>107702129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42283920</v>
      </c>
      <c r="F25" s="60">
        <v>42283920</v>
      </c>
      <c r="G25" s="60">
        <v>2630101</v>
      </c>
      <c r="H25" s="60">
        <v>2792751</v>
      </c>
      <c r="I25" s="60">
        <v>2616100</v>
      </c>
      <c r="J25" s="60">
        <v>8038952</v>
      </c>
      <c r="K25" s="60">
        <v>3256792</v>
      </c>
      <c r="L25" s="60">
        <v>1528918</v>
      </c>
      <c r="M25" s="60">
        <v>2848773</v>
      </c>
      <c r="N25" s="60">
        <v>7634483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15673435</v>
      </c>
      <c r="X25" s="60">
        <v>21141960</v>
      </c>
      <c r="Y25" s="60">
        <v>-5468525</v>
      </c>
      <c r="Z25" s="140">
        <v>-25.87</v>
      </c>
      <c r="AA25" s="155">
        <v>42283920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6878289</v>
      </c>
      <c r="F26" s="60">
        <v>6878289</v>
      </c>
      <c r="G26" s="60">
        <v>599539</v>
      </c>
      <c r="H26" s="60">
        <v>598539</v>
      </c>
      <c r="I26" s="60">
        <v>602539</v>
      </c>
      <c r="J26" s="60">
        <v>1800617</v>
      </c>
      <c r="K26" s="60">
        <v>0</v>
      </c>
      <c r="L26" s="60">
        <v>598539</v>
      </c>
      <c r="M26" s="60">
        <v>758876</v>
      </c>
      <c r="N26" s="60">
        <v>1357415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3158032</v>
      </c>
      <c r="X26" s="60">
        <v>3439145</v>
      </c>
      <c r="Y26" s="60">
        <v>-281113</v>
      </c>
      <c r="Z26" s="140">
        <v>-8.17</v>
      </c>
      <c r="AA26" s="155">
        <v>6878289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11860931</v>
      </c>
      <c r="F27" s="60">
        <v>11860931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5930466</v>
      </c>
      <c r="Y27" s="60">
        <v>-5930466</v>
      </c>
      <c r="Z27" s="140">
        <v>-100</v>
      </c>
      <c r="AA27" s="155">
        <v>11860931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6401150</v>
      </c>
      <c r="F28" s="60">
        <v>6401150</v>
      </c>
      <c r="G28" s="60">
        <v>501918</v>
      </c>
      <c r="H28" s="60">
        <v>501918</v>
      </c>
      <c r="I28" s="60">
        <v>501918</v>
      </c>
      <c r="J28" s="60">
        <v>1505754</v>
      </c>
      <c r="K28" s="60">
        <v>501918</v>
      </c>
      <c r="L28" s="60">
        <v>501918</v>
      </c>
      <c r="M28" s="60">
        <v>501918</v>
      </c>
      <c r="N28" s="60">
        <v>1505754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3011508</v>
      </c>
      <c r="X28" s="60">
        <v>3200575</v>
      </c>
      <c r="Y28" s="60">
        <v>-189067</v>
      </c>
      <c r="Z28" s="140">
        <v>-5.91</v>
      </c>
      <c r="AA28" s="155">
        <v>6401150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130060</v>
      </c>
      <c r="H33" s="60">
        <v>95563</v>
      </c>
      <c r="I33" s="60">
        <v>187612</v>
      </c>
      <c r="J33" s="60">
        <v>413235</v>
      </c>
      <c r="K33" s="60">
        <v>22800</v>
      </c>
      <c r="L33" s="60">
        <v>115100</v>
      </c>
      <c r="M33" s="60">
        <v>800</v>
      </c>
      <c r="N33" s="60">
        <v>138700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551935</v>
      </c>
      <c r="X33" s="60">
        <v>0</v>
      </c>
      <c r="Y33" s="60">
        <v>551935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69924648</v>
      </c>
      <c r="F34" s="60">
        <v>69924648</v>
      </c>
      <c r="G34" s="60">
        <v>3006542</v>
      </c>
      <c r="H34" s="60">
        <v>2671800</v>
      </c>
      <c r="I34" s="60">
        <v>9064333</v>
      </c>
      <c r="J34" s="60">
        <v>14742675</v>
      </c>
      <c r="K34" s="60">
        <v>2499577</v>
      </c>
      <c r="L34" s="60">
        <v>4512630</v>
      </c>
      <c r="M34" s="60">
        <v>1555630</v>
      </c>
      <c r="N34" s="60">
        <v>8567837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23310512</v>
      </c>
      <c r="X34" s="60">
        <v>34962324</v>
      </c>
      <c r="Y34" s="60">
        <v>-11651812</v>
      </c>
      <c r="Z34" s="140">
        <v>-33.33</v>
      </c>
      <c r="AA34" s="155">
        <v>69924648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137348938</v>
      </c>
      <c r="F36" s="190">
        <f t="shared" si="1"/>
        <v>137348938</v>
      </c>
      <c r="G36" s="190">
        <f t="shared" si="1"/>
        <v>6868160</v>
      </c>
      <c r="H36" s="190">
        <f t="shared" si="1"/>
        <v>6660571</v>
      </c>
      <c r="I36" s="190">
        <f t="shared" si="1"/>
        <v>12972502</v>
      </c>
      <c r="J36" s="190">
        <f t="shared" si="1"/>
        <v>26501233</v>
      </c>
      <c r="K36" s="190">
        <f t="shared" si="1"/>
        <v>6281087</v>
      </c>
      <c r="L36" s="190">
        <f t="shared" si="1"/>
        <v>7257105</v>
      </c>
      <c r="M36" s="190">
        <f t="shared" si="1"/>
        <v>5665997</v>
      </c>
      <c r="N36" s="190">
        <f t="shared" si="1"/>
        <v>19204189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45705422</v>
      </c>
      <c r="X36" s="190">
        <f t="shared" si="1"/>
        <v>68674470</v>
      </c>
      <c r="Y36" s="190">
        <f t="shared" si="1"/>
        <v>-22969048</v>
      </c>
      <c r="Z36" s="191">
        <f>+IF(X36&lt;&gt;0,+(Y36/X36)*100,0)</f>
        <v>-33.4462690429209</v>
      </c>
      <c r="AA36" s="188">
        <f>SUM(AA25:AA35)</f>
        <v>137348938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-29646809</v>
      </c>
      <c r="F38" s="106">
        <f t="shared" si="2"/>
        <v>-29646809</v>
      </c>
      <c r="G38" s="106">
        <f t="shared" si="2"/>
        <v>46210006</v>
      </c>
      <c r="H38" s="106">
        <f t="shared" si="2"/>
        <v>-4670722</v>
      </c>
      <c r="I38" s="106">
        <f t="shared" si="2"/>
        <v>-11093536</v>
      </c>
      <c r="J38" s="106">
        <f t="shared" si="2"/>
        <v>30445748</v>
      </c>
      <c r="K38" s="106">
        <f t="shared" si="2"/>
        <v>-5153508</v>
      </c>
      <c r="L38" s="106">
        <f t="shared" si="2"/>
        <v>16012405</v>
      </c>
      <c r="M38" s="106">
        <f t="shared" si="2"/>
        <v>-4189436</v>
      </c>
      <c r="N38" s="106">
        <f t="shared" si="2"/>
        <v>6669461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37115209</v>
      </c>
      <c r="X38" s="106">
        <f>IF(F22=F36,0,X22-X36)</f>
        <v>-14823404</v>
      </c>
      <c r="Y38" s="106">
        <f t="shared" si="2"/>
        <v>51938613</v>
      </c>
      <c r="Z38" s="201">
        <f>+IF(X38&lt;&gt;0,+(Y38/X38)*100,0)</f>
        <v>-350.38249649000994</v>
      </c>
      <c r="AA38" s="199">
        <f>+AA22-AA36</f>
        <v>-29646809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6805800</v>
      </c>
      <c r="H39" s="60">
        <v>0</v>
      </c>
      <c r="I39" s="60">
        <v>400000</v>
      </c>
      <c r="J39" s="60">
        <v>7205800</v>
      </c>
      <c r="K39" s="60">
        <v>0</v>
      </c>
      <c r="L39" s="60">
        <v>300000</v>
      </c>
      <c r="M39" s="60">
        <v>6805800</v>
      </c>
      <c r="N39" s="60">
        <v>7105800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14311600</v>
      </c>
      <c r="X39" s="60">
        <v>0</v>
      </c>
      <c r="Y39" s="60">
        <v>14311600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-29646809</v>
      </c>
      <c r="F42" s="88">
        <f t="shared" si="3"/>
        <v>-29646809</v>
      </c>
      <c r="G42" s="88">
        <f t="shared" si="3"/>
        <v>53015806</v>
      </c>
      <c r="H42" s="88">
        <f t="shared" si="3"/>
        <v>-4670722</v>
      </c>
      <c r="I42" s="88">
        <f t="shared" si="3"/>
        <v>-10693536</v>
      </c>
      <c r="J42" s="88">
        <f t="shared" si="3"/>
        <v>37651548</v>
      </c>
      <c r="K42" s="88">
        <f t="shared" si="3"/>
        <v>-5153508</v>
      </c>
      <c r="L42" s="88">
        <f t="shared" si="3"/>
        <v>16312405</v>
      </c>
      <c r="M42" s="88">
        <f t="shared" si="3"/>
        <v>2616364</v>
      </c>
      <c r="N42" s="88">
        <f t="shared" si="3"/>
        <v>13775261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51426809</v>
      </c>
      <c r="X42" s="88">
        <f t="shared" si="3"/>
        <v>-14823404</v>
      </c>
      <c r="Y42" s="88">
        <f t="shared" si="3"/>
        <v>66250213</v>
      </c>
      <c r="Z42" s="208">
        <f>+IF(X42&lt;&gt;0,+(Y42/X42)*100,0)</f>
        <v>-446.9298212475353</v>
      </c>
      <c r="AA42" s="206">
        <f>SUM(AA38:AA41)</f>
        <v>-29646809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-29646809</v>
      </c>
      <c r="F44" s="77">
        <f t="shared" si="4"/>
        <v>-29646809</v>
      </c>
      <c r="G44" s="77">
        <f t="shared" si="4"/>
        <v>53015806</v>
      </c>
      <c r="H44" s="77">
        <f t="shared" si="4"/>
        <v>-4670722</v>
      </c>
      <c r="I44" s="77">
        <f t="shared" si="4"/>
        <v>-10693536</v>
      </c>
      <c r="J44" s="77">
        <f t="shared" si="4"/>
        <v>37651548</v>
      </c>
      <c r="K44" s="77">
        <f t="shared" si="4"/>
        <v>-5153508</v>
      </c>
      <c r="L44" s="77">
        <f t="shared" si="4"/>
        <v>16312405</v>
      </c>
      <c r="M44" s="77">
        <f t="shared" si="4"/>
        <v>2616364</v>
      </c>
      <c r="N44" s="77">
        <f t="shared" si="4"/>
        <v>13775261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51426809</v>
      </c>
      <c r="X44" s="77">
        <f t="shared" si="4"/>
        <v>-14823404</v>
      </c>
      <c r="Y44" s="77">
        <f t="shared" si="4"/>
        <v>66250213</v>
      </c>
      <c r="Z44" s="212">
        <f>+IF(X44&lt;&gt;0,+(Y44/X44)*100,0)</f>
        <v>-446.9298212475353</v>
      </c>
      <c r="AA44" s="210">
        <f>+AA42-AA43</f>
        <v>-29646809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-29646809</v>
      </c>
      <c r="F46" s="88">
        <f t="shared" si="5"/>
        <v>-29646809</v>
      </c>
      <c r="G46" s="88">
        <f t="shared" si="5"/>
        <v>53015806</v>
      </c>
      <c r="H46" s="88">
        <f t="shared" si="5"/>
        <v>-4670722</v>
      </c>
      <c r="I46" s="88">
        <f t="shared" si="5"/>
        <v>-10693536</v>
      </c>
      <c r="J46" s="88">
        <f t="shared" si="5"/>
        <v>37651548</v>
      </c>
      <c r="K46" s="88">
        <f t="shared" si="5"/>
        <v>-5153508</v>
      </c>
      <c r="L46" s="88">
        <f t="shared" si="5"/>
        <v>16312405</v>
      </c>
      <c r="M46" s="88">
        <f t="shared" si="5"/>
        <v>2616364</v>
      </c>
      <c r="N46" s="88">
        <f t="shared" si="5"/>
        <v>13775261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51426809</v>
      </c>
      <c r="X46" s="88">
        <f t="shared" si="5"/>
        <v>-14823404</v>
      </c>
      <c r="Y46" s="88">
        <f t="shared" si="5"/>
        <v>66250213</v>
      </c>
      <c r="Z46" s="208">
        <f>+IF(X46&lt;&gt;0,+(Y46/X46)*100,0)</f>
        <v>-446.9298212475353</v>
      </c>
      <c r="AA46" s="206">
        <f>SUM(AA44:AA45)</f>
        <v>-29646809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-29646809</v>
      </c>
      <c r="F48" s="219">
        <f t="shared" si="6"/>
        <v>-29646809</v>
      </c>
      <c r="G48" s="219">
        <f t="shared" si="6"/>
        <v>53015806</v>
      </c>
      <c r="H48" s="220">
        <f t="shared" si="6"/>
        <v>-4670722</v>
      </c>
      <c r="I48" s="220">
        <f t="shared" si="6"/>
        <v>-10693536</v>
      </c>
      <c r="J48" s="220">
        <f t="shared" si="6"/>
        <v>37651548</v>
      </c>
      <c r="K48" s="220">
        <f t="shared" si="6"/>
        <v>-5153508</v>
      </c>
      <c r="L48" s="220">
        <f t="shared" si="6"/>
        <v>16312405</v>
      </c>
      <c r="M48" s="219">
        <f t="shared" si="6"/>
        <v>2616364</v>
      </c>
      <c r="N48" s="219">
        <f t="shared" si="6"/>
        <v>13775261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51426809</v>
      </c>
      <c r="X48" s="220">
        <f t="shared" si="6"/>
        <v>-14823404</v>
      </c>
      <c r="Y48" s="220">
        <f t="shared" si="6"/>
        <v>66250213</v>
      </c>
      <c r="Z48" s="221">
        <f>+IF(X48&lt;&gt;0,+(Y48/X48)*100,0)</f>
        <v>-446.9298212475353</v>
      </c>
      <c r="AA48" s="222">
        <f>SUM(AA46:AA47)</f>
        <v>-29646809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9771425</v>
      </c>
      <c r="F5" s="100">
        <f t="shared" si="0"/>
        <v>9771425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71785</v>
      </c>
      <c r="L5" s="100">
        <f t="shared" si="0"/>
        <v>24821</v>
      </c>
      <c r="M5" s="100">
        <f t="shared" si="0"/>
        <v>0</v>
      </c>
      <c r="N5" s="100">
        <f t="shared" si="0"/>
        <v>96606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96606</v>
      </c>
      <c r="X5" s="100">
        <f t="shared" si="0"/>
        <v>4885713</v>
      </c>
      <c r="Y5" s="100">
        <f t="shared" si="0"/>
        <v>-4789107</v>
      </c>
      <c r="Z5" s="137">
        <f>+IF(X5&lt;&gt;0,+(Y5/X5)*100,0)</f>
        <v>-98.02268369017992</v>
      </c>
      <c r="AA5" s="153">
        <f>SUM(AA6:AA8)</f>
        <v>9771425</v>
      </c>
    </row>
    <row r="6" spans="1:27" ht="13.5">
      <c r="A6" s="138" t="s">
        <v>75</v>
      </c>
      <c r="B6" s="136"/>
      <c r="C6" s="155"/>
      <c r="D6" s="155"/>
      <c r="E6" s="156">
        <v>2444000</v>
      </c>
      <c r="F6" s="60">
        <v>2444000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1222000</v>
      </c>
      <c r="Y6" s="60">
        <v>-1222000</v>
      </c>
      <c r="Z6" s="140">
        <v>-100</v>
      </c>
      <c r="AA6" s="62">
        <v>2444000</v>
      </c>
    </row>
    <row r="7" spans="1:27" ht="13.5">
      <c r="A7" s="138" t="s">
        <v>76</v>
      </c>
      <c r="B7" s="136"/>
      <c r="C7" s="157"/>
      <c r="D7" s="157"/>
      <c r="E7" s="158">
        <v>5650000</v>
      </c>
      <c r="F7" s="159">
        <v>5650000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2825000</v>
      </c>
      <c r="Y7" s="159">
        <v>-2825000</v>
      </c>
      <c r="Z7" s="141">
        <v>-100</v>
      </c>
      <c r="AA7" s="225">
        <v>5650000</v>
      </c>
    </row>
    <row r="8" spans="1:27" ht="13.5">
      <c r="A8" s="138" t="s">
        <v>77</v>
      </c>
      <c r="B8" s="136"/>
      <c r="C8" s="155"/>
      <c r="D8" s="155"/>
      <c r="E8" s="156">
        <v>1677425</v>
      </c>
      <c r="F8" s="60">
        <v>1677425</v>
      </c>
      <c r="G8" s="60"/>
      <c r="H8" s="60"/>
      <c r="I8" s="60"/>
      <c r="J8" s="60"/>
      <c r="K8" s="60">
        <v>71785</v>
      </c>
      <c r="L8" s="60">
        <v>24821</v>
      </c>
      <c r="M8" s="60"/>
      <c r="N8" s="60">
        <v>96606</v>
      </c>
      <c r="O8" s="60"/>
      <c r="P8" s="60"/>
      <c r="Q8" s="60"/>
      <c r="R8" s="60"/>
      <c r="S8" s="60"/>
      <c r="T8" s="60"/>
      <c r="U8" s="60"/>
      <c r="V8" s="60"/>
      <c r="W8" s="60">
        <v>96606</v>
      </c>
      <c r="X8" s="60">
        <v>838713</v>
      </c>
      <c r="Y8" s="60">
        <v>-742107</v>
      </c>
      <c r="Z8" s="140">
        <v>-88.48</v>
      </c>
      <c r="AA8" s="62">
        <v>1677425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500000</v>
      </c>
      <c r="F9" s="100">
        <f t="shared" si="1"/>
        <v>500000</v>
      </c>
      <c r="G9" s="100">
        <f t="shared" si="1"/>
        <v>0</v>
      </c>
      <c r="H9" s="100">
        <f t="shared" si="1"/>
        <v>51410</v>
      </c>
      <c r="I9" s="100">
        <f t="shared" si="1"/>
        <v>53235</v>
      </c>
      <c r="J9" s="100">
        <f t="shared" si="1"/>
        <v>104645</v>
      </c>
      <c r="K9" s="100">
        <f t="shared" si="1"/>
        <v>0</v>
      </c>
      <c r="L9" s="100">
        <f t="shared" si="1"/>
        <v>339255</v>
      </c>
      <c r="M9" s="100">
        <f t="shared" si="1"/>
        <v>470071</v>
      </c>
      <c r="N9" s="100">
        <f t="shared" si="1"/>
        <v>809326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913971</v>
      </c>
      <c r="X9" s="100">
        <f t="shared" si="1"/>
        <v>250000</v>
      </c>
      <c r="Y9" s="100">
        <f t="shared" si="1"/>
        <v>663971</v>
      </c>
      <c r="Z9" s="137">
        <f>+IF(X9&lt;&gt;0,+(Y9/X9)*100,0)</f>
        <v>265.5884</v>
      </c>
      <c r="AA9" s="102">
        <f>SUM(AA10:AA14)</f>
        <v>500000</v>
      </c>
    </row>
    <row r="10" spans="1:27" ht="13.5">
      <c r="A10" s="138" t="s">
        <v>79</v>
      </c>
      <c r="B10" s="136"/>
      <c r="C10" s="155"/>
      <c r="D10" s="155"/>
      <c r="E10" s="156">
        <v>500000</v>
      </c>
      <c r="F10" s="60">
        <v>500000</v>
      </c>
      <c r="G10" s="60"/>
      <c r="H10" s="60">
        <v>51410</v>
      </c>
      <c r="I10" s="60">
        <v>53235</v>
      </c>
      <c r="J10" s="60">
        <v>104645</v>
      </c>
      <c r="K10" s="60"/>
      <c r="L10" s="60">
        <v>339255</v>
      </c>
      <c r="M10" s="60">
        <v>470071</v>
      </c>
      <c r="N10" s="60">
        <v>809326</v>
      </c>
      <c r="O10" s="60"/>
      <c r="P10" s="60"/>
      <c r="Q10" s="60"/>
      <c r="R10" s="60"/>
      <c r="S10" s="60"/>
      <c r="T10" s="60"/>
      <c r="U10" s="60"/>
      <c r="V10" s="60"/>
      <c r="W10" s="60">
        <v>913971</v>
      </c>
      <c r="X10" s="60">
        <v>250000</v>
      </c>
      <c r="Y10" s="60">
        <v>663971</v>
      </c>
      <c r="Z10" s="140">
        <v>265.59</v>
      </c>
      <c r="AA10" s="62">
        <v>500000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21618356</v>
      </c>
      <c r="F15" s="100">
        <f t="shared" si="2"/>
        <v>21618356</v>
      </c>
      <c r="G15" s="100">
        <f t="shared" si="2"/>
        <v>102654</v>
      </c>
      <c r="H15" s="100">
        <f t="shared" si="2"/>
        <v>59599</v>
      </c>
      <c r="I15" s="100">
        <f t="shared" si="2"/>
        <v>34514</v>
      </c>
      <c r="J15" s="100">
        <f t="shared" si="2"/>
        <v>196767</v>
      </c>
      <c r="K15" s="100">
        <f t="shared" si="2"/>
        <v>0</v>
      </c>
      <c r="L15" s="100">
        <f t="shared" si="2"/>
        <v>16308</v>
      </c>
      <c r="M15" s="100">
        <f t="shared" si="2"/>
        <v>972834</v>
      </c>
      <c r="N15" s="100">
        <f t="shared" si="2"/>
        <v>989142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1185909</v>
      </c>
      <c r="X15" s="100">
        <f t="shared" si="2"/>
        <v>10809178</v>
      </c>
      <c r="Y15" s="100">
        <f t="shared" si="2"/>
        <v>-9623269</v>
      </c>
      <c r="Z15" s="137">
        <f>+IF(X15&lt;&gt;0,+(Y15/X15)*100,0)</f>
        <v>-89.02868469739327</v>
      </c>
      <c r="AA15" s="102">
        <f>SUM(AA16:AA18)</f>
        <v>21618356</v>
      </c>
    </row>
    <row r="16" spans="1:27" ht="13.5">
      <c r="A16" s="138" t="s">
        <v>85</v>
      </c>
      <c r="B16" s="136"/>
      <c r="C16" s="155"/>
      <c r="D16" s="155"/>
      <c r="E16" s="156">
        <v>1200000</v>
      </c>
      <c r="F16" s="60">
        <v>1200000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600000</v>
      </c>
      <c r="Y16" s="60">
        <v>-600000</v>
      </c>
      <c r="Z16" s="140">
        <v>-100</v>
      </c>
      <c r="AA16" s="62">
        <v>1200000</v>
      </c>
    </row>
    <row r="17" spans="1:27" ht="13.5">
      <c r="A17" s="138" t="s">
        <v>86</v>
      </c>
      <c r="B17" s="136"/>
      <c r="C17" s="155"/>
      <c r="D17" s="155"/>
      <c r="E17" s="156">
        <v>20418356</v>
      </c>
      <c r="F17" s="60">
        <v>20418356</v>
      </c>
      <c r="G17" s="60">
        <v>102654</v>
      </c>
      <c r="H17" s="60">
        <v>59599</v>
      </c>
      <c r="I17" s="60">
        <v>34514</v>
      </c>
      <c r="J17" s="60">
        <v>196767</v>
      </c>
      <c r="K17" s="60"/>
      <c r="L17" s="60">
        <v>16308</v>
      </c>
      <c r="M17" s="60">
        <v>972834</v>
      </c>
      <c r="N17" s="60">
        <v>989142</v>
      </c>
      <c r="O17" s="60"/>
      <c r="P17" s="60"/>
      <c r="Q17" s="60"/>
      <c r="R17" s="60"/>
      <c r="S17" s="60"/>
      <c r="T17" s="60"/>
      <c r="U17" s="60"/>
      <c r="V17" s="60"/>
      <c r="W17" s="60">
        <v>1185909</v>
      </c>
      <c r="X17" s="60">
        <v>10209178</v>
      </c>
      <c r="Y17" s="60">
        <v>-9023269</v>
      </c>
      <c r="Z17" s="140">
        <v>-88.38</v>
      </c>
      <c r="AA17" s="62">
        <v>20418356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200000</v>
      </c>
      <c r="F19" s="100">
        <f t="shared" si="3"/>
        <v>200000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100000</v>
      </c>
      <c r="Y19" s="100">
        <f t="shared" si="3"/>
        <v>-100000</v>
      </c>
      <c r="Z19" s="137">
        <f>+IF(X19&lt;&gt;0,+(Y19/X19)*100,0)</f>
        <v>-100</v>
      </c>
      <c r="AA19" s="102">
        <f>SUM(AA20:AA23)</f>
        <v>200000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>
        <v>200000</v>
      </c>
      <c r="F23" s="60">
        <v>200000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100000</v>
      </c>
      <c r="Y23" s="60">
        <v>-100000</v>
      </c>
      <c r="Z23" s="140">
        <v>-100</v>
      </c>
      <c r="AA23" s="62">
        <v>200000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32089781</v>
      </c>
      <c r="F25" s="219">
        <f t="shared" si="4"/>
        <v>32089781</v>
      </c>
      <c r="G25" s="219">
        <f t="shared" si="4"/>
        <v>102654</v>
      </c>
      <c r="H25" s="219">
        <f t="shared" si="4"/>
        <v>111009</v>
      </c>
      <c r="I25" s="219">
        <f t="shared" si="4"/>
        <v>87749</v>
      </c>
      <c r="J25" s="219">
        <f t="shared" si="4"/>
        <v>301412</v>
      </c>
      <c r="K25" s="219">
        <f t="shared" si="4"/>
        <v>71785</v>
      </c>
      <c r="L25" s="219">
        <f t="shared" si="4"/>
        <v>380384</v>
      </c>
      <c r="M25" s="219">
        <f t="shared" si="4"/>
        <v>1442905</v>
      </c>
      <c r="N25" s="219">
        <f t="shared" si="4"/>
        <v>1895074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2196486</v>
      </c>
      <c r="X25" s="219">
        <f t="shared" si="4"/>
        <v>16044891</v>
      </c>
      <c r="Y25" s="219">
        <f t="shared" si="4"/>
        <v>-13848405</v>
      </c>
      <c r="Z25" s="231">
        <f>+IF(X25&lt;&gt;0,+(Y25/X25)*100,0)</f>
        <v>-86.31037132006692</v>
      </c>
      <c r="AA25" s="232">
        <f>+AA5+AA9+AA15+AA19+AA24</f>
        <v>32089781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30504350</v>
      </c>
      <c r="F28" s="60">
        <v>30504350</v>
      </c>
      <c r="G28" s="60">
        <v>78054</v>
      </c>
      <c r="H28" s="60">
        <v>111009</v>
      </c>
      <c r="I28" s="60">
        <v>87749</v>
      </c>
      <c r="J28" s="60">
        <v>276812</v>
      </c>
      <c r="K28" s="60"/>
      <c r="L28" s="60">
        <v>351963</v>
      </c>
      <c r="M28" s="60">
        <v>1442905</v>
      </c>
      <c r="N28" s="60">
        <v>1794868</v>
      </c>
      <c r="O28" s="60"/>
      <c r="P28" s="60"/>
      <c r="Q28" s="60"/>
      <c r="R28" s="60"/>
      <c r="S28" s="60"/>
      <c r="T28" s="60"/>
      <c r="U28" s="60"/>
      <c r="V28" s="60"/>
      <c r="W28" s="60">
        <v>2071680</v>
      </c>
      <c r="X28" s="60">
        <v>15252175</v>
      </c>
      <c r="Y28" s="60">
        <v>-13180495</v>
      </c>
      <c r="Z28" s="140">
        <v>-86.42</v>
      </c>
      <c r="AA28" s="155">
        <v>30504350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30504350</v>
      </c>
      <c r="F32" s="77">
        <f t="shared" si="5"/>
        <v>30504350</v>
      </c>
      <c r="G32" s="77">
        <f t="shared" si="5"/>
        <v>78054</v>
      </c>
      <c r="H32" s="77">
        <f t="shared" si="5"/>
        <v>111009</v>
      </c>
      <c r="I32" s="77">
        <f t="shared" si="5"/>
        <v>87749</v>
      </c>
      <c r="J32" s="77">
        <f t="shared" si="5"/>
        <v>276812</v>
      </c>
      <c r="K32" s="77">
        <f t="shared" si="5"/>
        <v>0</v>
      </c>
      <c r="L32" s="77">
        <f t="shared" si="5"/>
        <v>351963</v>
      </c>
      <c r="M32" s="77">
        <f t="shared" si="5"/>
        <v>1442905</v>
      </c>
      <c r="N32" s="77">
        <f t="shared" si="5"/>
        <v>1794868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2071680</v>
      </c>
      <c r="X32" s="77">
        <f t="shared" si="5"/>
        <v>15252175</v>
      </c>
      <c r="Y32" s="77">
        <f t="shared" si="5"/>
        <v>-13180495</v>
      </c>
      <c r="Z32" s="212">
        <f>+IF(X32&lt;&gt;0,+(Y32/X32)*100,0)</f>
        <v>-86.41715034085303</v>
      </c>
      <c r="AA32" s="79">
        <f>SUM(AA28:AA31)</f>
        <v>30504350</v>
      </c>
    </row>
    <row r="33" spans="1:27" ht="13.5">
      <c r="A33" s="237" t="s">
        <v>51</v>
      </c>
      <c r="B33" s="136" t="s">
        <v>137</v>
      </c>
      <c r="C33" s="155"/>
      <c r="D33" s="155"/>
      <c r="E33" s="156">
        <v>1585431</v>
      </c>
      <c r="F33" s="60">
        <v>1585431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792716</v>
      </c>
      <c r="Y33" s="60">
        <v>-792716</v>
      </c>
      <c r="Z33" s="140">
        <v>-100</v>
      </c>
      <c r="AA33" s="62">
        <v>1585431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>
        <v>24600</v>
      </c>
      <c r="H35" s="60"/>
      <c r="I35" s="60"/>
      <c r="J35" s="60">
        <v>24600</v>
      </c>
      <c r="K35" s="60">
        <v>71785</v>
      </c>
      <c r="L35" s="60">
        <v>28421</v>
      </c>
      <c r="M35" s="60"/>
      <c r="N35" s="60">
        <v>100206</v>
      </c>
      <c r="O35" s="60"/>
      <c r="P35" s="60"/>
      <c r="Q35" s="60"/>
      <c r="R35" s="60"/>
      <c r="S35" s="60"/>
      <c r="T35" s="60"/>
      <c r="U35" s="60"/>
      <c r="V35" s="60"/>
      <c r="W35" s="60">
        <v>124806</v>
      </c>
      <c r="X35" s="60"/>
      <c r="Y35" s="60">
        <v>124806</v>
      </c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32089781</v>
      </c>
      <c r="F36" s="220">
        <f t="shared" si="6"/>
        <v>32089781</v>
      </c>
      <c r="G36" s="220">
        <f t="shared" si="6"/>
        <v>102654</v>
      </c>
      <c r="H36" s="220">
        <f t="shared" si="6"/>
        <v>111009</v>
      </c>
      <c r="I36" s="220">
        <f t="shared" si="6"/>
        <v>87749</v>
      </c>
      <c r="J36" s="220">
        <f t="shared" si="6"/>
        <v>301412</v>
      </c>
      <c r="K36" s="220">
        <f t="shared" si="6"/>
        <v>71785</v>
      </c>
      <c r="L36" s="220">
        <f t="shared" si="6"/>
        <v>380384</v>
      </c>
      <c r="M36" s="220">
        <f t="shared" si="6"/>
        <v>1442905</v>
      </c>
      <c r="N36" s="220">
        <f t="shared" si="6"/>
        <v>1895074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2196486</v>
      </c>
      <c r="X36" s="220">
        <f t="shared" si="6"/>
        <v>16044891</v>
      </c>
      <c r="Y36" s="220">
        <f t="shared" si="6"/>
        <v>-13848405</v>
      </c>
      <c r="Z36" s="221">
        <f>+IF(X36&lt;&gt;0,+(Y36/X36)*100,0)</f>
        <v>-86.31037132006692</v>
      </c>
      <c r="AA36" s="239">
        <f>SUM(AA32:AA35)</f>
        <v>32089781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/>
      <c r="F6" s="60"/>
      <c r="G6" s="60">
        <v>36705259</v>
      </c>
      <c r="H6" s="60">
        <v>41174290</v>
      </c>
      <c r="I6" s="60">
        <v>19828853</v>
      </c>
      <c r="J6" s="60">
        <v>19828853</v>
      </c>
      <c r="K6" s="60">
        <v>1127579</v>
      </c>
      <c r="L6" s="60">
        <v>23569510</v>
      </c>
      <c r="M6" s="60">
        <v>7624733</v>
      </c>
      <c r="N6" s="60">
        <v>7624733</v>
      </c>
      <c r="O6" s="60"/>
      <c r="P6" s="60"/>
      <c r="Q6" s="60"/>
      <c r="R6" s="60"/>
      <c r="S6" s="60"/>
      <c r="T6" s="60"/>
      <c r="U6" s="60"/>
      <c r="V6" s="60"/>
      <c r="W6" s="60">
        <v>7624733</v>
      </c>
      <c r="X6" s="60"/>
      <c r="Y6" s="60">
        <v>7624733</v>
      </c>
      <c r="Z6" s="140"/>
      <c r="AA6" s="62"/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>
        <v>3849</v>
      </c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/>
      <c r="D8" s="155"/>
      <c r="E8" s="59"/>
      <c r="F8" s="60"/>
      <c r="G8" s="60">
        <v>29590182</v>
      </c>
      <c r="H8" s="60">
        <v>56190779</v>
      </c>
      <c r="I8" s="60">
        <v>57088824</v>
      </c>
      <c r="J8" s="60">
        <v>57088824</v>
      </c>
      <c r="K8" s="60">
        <v>57271457</v>
      </c>
      <c r="L8" s="60">
        <v>24016094</v>
      </c>
      <c r="M8" s="60">
        <v>55195137</v>
      </c>
      <c r="N8" s="60">
        <v>55195137</v>
      </c>
      <c r="O8" s="60"/>
      <c r="P8" s="60"/>
      <c r="Q8" s="60"/>
      <c r="R8" s="60"/>
      <c r="S8" s="60"/>
      <c r="T8" s="60"/>
      <c r="U8" s="60"/>
      <c r="V8" s="60"/>
      <c r="W8" s="60">
        <v>55195137</v>
      </c>
      <c r="X8" s="60"/>
      <c r="Y8" s="60">
        <v>55195137</v>
      </c>
      <c r="Z8" s="140"/>
      <c r="AA8" s="62"/>
    </row>
    <row r="9" spans="1:27" ht="13.5">
      <c r="A9" s="249" t="s">
        <v>146</v>
      </c>
      <c r="B9" s="182"/>
      <c r="C9" s="155"/>
      <c r="D9" s="155"/>
      <c r="E9" s="59"/>
      <c r="F9" s="60"/>
      <c r="G9" s="60">
        <v>219765</v>
      </c>
      <c r="H9" s="60">
        <v>499381</v>
      </c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0</v>
      </c>
      <c r="F12" s="73">
        <f t="shared" si="0"/>
        <v>0</v>
      </c>
      <c r="G12" s="73">
        <f t="shared" si="0"/>
        <v>66515206</v>
      </c>
      <c r="H12" s="73">
        <f t="shared" si="0"/>
        <v>97868299</v>
      </c>
      <c r="I12" s="73">
        <f t="shared" si="0"/>
        <v>76917677</v>
      </c>
      <c r="J12" s="73">
        <f t="shared" si="0"/>
        <v>76917677</v>
      </c>
      <c r="K12" s="73">
        <f t="shared" si="0"/>
        <v>58399036</v>
      </c>
      <c r="L12" s="73">
        <f t="shared" si="0"/>
        <v>47585604</v>
      </c>
      <c r="M12" s="73">
        <f t="shared" si="0"/>
        <v>62819870</v>
      </c>
      <c r="N12" s="73">
        <f t="shared" si="0"/>
        <v>62819870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62819870</v>
      </c>
      <c r="X12" s="73">
        <f t="shared" si="0"/>
        <v>0</v>
      </c>
      <c r="Y12" s="73">
        <f t="shared" si="0"/>
        <v>62819870</v>
      </c>
      <c r="Z12" s="170">
        <f>+IF(X12&lt;&gt;0,+(Y12/X12)*100,0)</f>
        <v>0</v>
      </c>
      <c r="AA12" s="74">
        <f>SUM(AA6:AA11)</f>
        <v>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/>
      <c r="D19" s="155"/>
      <c r="E19" s="59"/>
      <c r="F19" s="60"/>
      <c r="G19" s="60">
        <v>180538345</v>
      </c>
      <c r="H19" s="60">
        <v>181920683</v>
      </c>
      <c r="I19" s="60">
        <v>178764556</v>
      </c>
      <c r="J19" s="60">
        <v>178764556</v>
      </c>
      <c r="K19" s="60">
        <v>180054466</v>
      </c>
      <c r="L19" s="60">
        <v>176504991</v>
      </c>
      <c r="M19" s="60">
        <v>179674340</v>
      </c>
      <c r="N19" s="60">
        <v>179674340</v>
      </c>
      <c r="O19" s="60"/>
      <c r="P19" s="60"/>
      <c r="Q19" s="60"/>
      <c r="R19" s="60"/>
      <c r="S19" s="60"/>
      <c r="T19" s="60"/>
      <c r="U19" s="60"/>
      <c r="V19" s="60"/>
      <c r="W19" s="60">
        <v>179674340</v>
      </c>
      <c r="X19" s="60"/>
      <c r="Y19" s="60">
        <v>179674340</v>
      </c>
      <c r="Z19" s="140"/>
      <c r="AA19" s="62"/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>
        <v>1177568</v>
      </c>
      <c r="H22" s="60">
        <v>1177568</v>
      </c>
      <c r="I22" s="60">
        <v>1177568</v>
      </c>
      <c r="J22" s="60">
        <v>1177568</v>
      </c>
      <c r="K22" s="60">
        <v>1177568</v>
      </c>
      <c r="L22" s="60">
        <v>1177568</v>
      </c>
      <c r="M22" s="60">
        <v>1177568</v>
      </c>
      <c r="N22" s="60">
        <v>1177568</v>
      </c>
      <c r="O22" s="60"/>
      <c r="P22" s="60"/>
      <c r="Q22" s="60"/>
      <c r="R22" s="60"/>
      <c r="S22" s="60"/>
      <c r="T22" s="60"/>
      <c r="U22" s="60"/>
      <c r="V22" s="60"/>
      <c r="W22" s="60">
        <v>1177568</v>
      </c>
      <c r="X22" s="60"/>
      <c r="Y22" s="60">
        <v>1177568</v>
      </c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0</v>
      </c>
      <c r="F24" s="77">
        <f t="shared" si="1"/>
        <v>0</v>
      </c>
      <c r="G24" s="77">
        <f t="shared" si="1"/>
        <v>181715913</v>
      </c>
      <c r="H24" s="77">
        <f t="shared" si="1"/>
        <v>183098251</v>
      </c>
      <c r="I24" s="77">
        <f t="shared" si="1"/>
        <v>179942124</v>
      </c>
      <c r="J24" s="77">
        <f t="shared" si="1"/>
        <v>179942124</v>
      </c>
      <c r="K24" s="77">
        <f t="shared" si="1"/>
        <v>181232034</v>
      </c>
      <c r="L24" s="77">
        <f t="shared" si="1"/>
        <v>177682559</v>
      </c>
      <c r="M24" s="77">
        <f t="shared" si="1"/>
        <v>180851908</v>
      </c>
      <c r="N24" s="77">
        <f t="shared" si="1"/>
        <v>180851908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180851908</v>
      </c>
      <c r="X24" s="77">
        <f t="shared" si="1"/>
        <v>0</v>
      </c>
      <c r="Y24" s="77">
        <f t="shared" si="1"/>
        <v>180851908</v>
      </c>
      <c r="Z24" s="212">
        <f>+IF(X24&lt;&gt;0,+(Y24/X24)*100,0)</f>
        <v>0</v>
      </c>
      <c r="AA24" s="79">
        <f>SUM(AA15:AA23)</f>
        <v>0</v>
      </c>
    </row>
    <row r="25" spans="1:27" ht="13.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0</v>
      </c>
      <c r="F25" s="73">
        <f t="shared" si="2"/>
        <v>0</v>
      </c>
      <c r="G25" s="73">
        <f t="shared" si="2"/>
        <v>248231119</v>
      </c>
      <c r="H25" s="73">
        <f t="shared" si="2"/>
        <v>280966550</v>
      </c>
      <c r="I25" s="73">
        <f t="shared" si="2"/>
        <v>256859801</v>
      </c>
      <c r="J25" s="73">
        <f t="shared" si="2"/>
        <v>256859801</v>
      </c>
      <c r="K25" s="73">
        <f t="shared" si="2"/>
        <v>239631070</v>
      </c>
      <c r="L25" s="73">
        <f t="shared" si="2"/>
        <v>225268163</v>
      </c>
      <c r="M25" s="73">
        <f t="shared" si="2"/>
        <v>243671778</v>
      </c>
      <c r="N25" s="73">
        <f t="shared" si="2"/>
        <v>243671778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243671778</v>
      </c>
      <c r="X25" s="73">
        <f t="shared" si="2"/>
        <v>0</v>
      </c>
      <c r="Y25" s="73">
        <f t="shared" si="2"/>
        <v>243671778</v>
      </c>
      <c r="Z25" s="170">
        <f>+IF(X25&lt;&gt;0,+(Y25/X25)*100,0)</f>
        <v>0</v>
      </c>
      <c r="AA25" s="74">
        <f>+AA12+AA24</f>
        <v>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>
        <v>237552829</v>
      </c>
      <c r="I31" s="60">
        <v>16027863</v>
      </c>
      <c r="J31" s="60">
        <v>16027863</v>
      </c>
      <c r="K31" s="60">
        <v>5522919</v>
      </c>
      <c r="L31" s="60">
        <v>218914801</v>
      </c>
      <c r="M31" s="60">
        <v>252244052</v>
      </c>
      <c r="N31" s="60">
        <v>252244052</v>
      </c>
      <c r="O31" s="60"/>
      <c r="P31" s="60"/>
      <c r="Q31" s="60"/>
      <c r="R31" s="60"/>
      <c r="S31" s="60"/>
      <c r="T31" s="60"/>
      <c r="U31" s="60"/>
      <c r="V31" s="60"/>
      <c r="W31" s="60">
        <v>252244052</v>
      </c>
      <c r="X31" s="60"/>
      <c r="Y31" s="60">
        <v>252244052</v>
      </c>
      <c r="Z31" s="140"/>
      <c r="AA31" s="62"/>
    </row>
    <row r="32" spans="1:27" ht="13.5">
      <c r="A32" s="249" t="s">
        <v>164</v>
      </c>
      <c r="B32" s="182"/>
      <c r="C32" s="155"/>
      <c r="D32" s="155"/>
      <c r="E32" s="59"/>
      <c r="F32" s="60"/>
      <c r="G32" s="60">
        <v>4145351</v>
      </c>
      <c r="H32" s="60">
        <v>36283047</v>
      </c>
      <c r="I32" s="60">
        <v>2927069</v>
      </c>
      <c r="J32" s="60">
        <v>2927069</v>
      </c>
      <c r="K32" s="60">
        <v>489249</v>
      </c>
      <c r="L32" s="60">
        <v>-225214</v>
      </c>
      <c r="M32" s="60">
        <v>-5606156</v>
      </c>
      <c r="N32" s="60">
        <v>-5606156</v>
      </c>
      <c r="O32" s="60"/>
      <c r="P32" s="60"/>
      <c r="Q32" s="60"/>
      <c r="R32" s="60"/>
      <c r="S32" s="60"/>
      <c r="T32" s="60"/>
      <c r="U32" s="60"/>
      <c r="V32" s="60"/>
      <c r="W32" s="60">
        <v>-5606156</v>
      </c>
      <c r="X32" s="60"/>
      <c r="Y32" s="60">
        <v>-5606156</v>
      </c>
      <c r="Z32" s="140"/>
      <c r="AA32" s="62"/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0</v>
      </c>
      <c r="F34" s="73">
        <f t="shared" si="3"/>
        <v>0</v>
      </c>
      <c r="G34" s="73">
        <f t="shared" si="3"/>
        <v>4145351</v>
      </c>
      <c r="H34" s="73">
        <f t="shared" si="3"/>
        <v>273835876</v>
      </c>
      <c r="I34" s="73">
        <f t="shared" si="3"/>
        <v>18954932</v>
      </c>
      <c r="J34" s="73">
        <f t="shared" si="3"/>
        <v>18954932</v>
      </c>
      <c r="K34" s="73">
        <f t="shared" si="3"/>
        <v>6012168</v>
      </c>
      <c r="L34" s="73">
        <f t="shared" si="3"/>
        <v>218689587</v>
      </c>
      <c r="M34" s="73">
        <f t="shared" si="3"/>
        <v>246637896</v>
      </c>
      <c r="N34" s="73">
        <f t="shared" si="3"/>
        <v>246637896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246637896</v>
      </c>
      <c r="X34" s="73">
        <f t="shared" si="3"/>
        <v>0</v>
      </c>
      <c r="Y34" s="73">
        <f t="shared" si="3"/>
        <v>246637896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>
        <v>71345</v>
      </c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71345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0</v>
      </c>
      <c r="F40" s="73">
        <f t="shared" si="5"/>
        <v>0</v>
      </c>
      <c r="G40" s="73">
        <f t="shared" si="5"/>
        <v>4145351</v>
      </c>
      <c r="H40" s="73">
        <f t="shared" si="5"/>
        <v>273907221</v>
      </c>
      <c r="I40" s="73">
        <f t="shared" si="5"/>
        <v>18954932</v>
      </c>
      <c r="J40" s="73">
        <f t="shared" si="5"/>
        <v>18954932</v>
      </c>
      <c r="K40" s="73">
        <f t="shared" si="5"/>
        <v>6012168</v>
      </c>
      <c r="L40" s="73">
        <f t="shared" si="5"/>
        <v>218689587</v>
      </c>
      <c r="M40" s="73">
        <f t="shared" si="5"/>
        <v>246637896</v>
      </c>
      <c r="N40" s="73">
        <f t="shared" si="5"/>
        <v>246637896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246637896</v>
      </c>
      <c r="X40" s="73">
        <f t="shared" si="5"/>
        <v>0</v>
      </c>
      <c r="Y40" s="73">
        <f t="shared" si="5"/>
        <v>246637896</v>
      </c>
      <c r="Z40" s="170">
        <f>+IF(X40&lt;&gt;0,+(Y40/X40)*100,0)</f>
        <v>0</v>
      </c>
      <c r="AA40" s="74">
        <f>+AA34+AA39</f>
        <v>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0</v>
      </c>
      <c r="F42" s="259">
        <f t="shared" si="6"/>
        <v>0</v>
      </c>
      <c r="G42" s="259">
        <f t="shared" si="6"/>
        <v>244085768</v>
      </c>
      <c r="H42" s="259">
        <f t="shared" si="6"/>
        <v>7059329</v>
      </c>
      <c r="I42" s="259">
        <f t="shared" si="6"/>
        <v>237904869</v>
      </c>
      <c r="J42" s="259">
        <f t="shared" si="6"/>
        <v>237904869</v>
      </c>
      <c r="K42" s="259">
        <f t="shared" si="6"/>
        <v>233618902</v>
      </c>
      <c r="L42" s="259">
        <f t="shared" si="6"/>
        <v>6578576</v>
      </c>
      <c r="M42" s="259">
        <f t="shared" si="6"/>
        <v>-2966118</v>
      </c>
      <c r="N42" s="259">
        <f t="shared" si="6"/>
        <v>-2966118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-2966118</v>
      </c>
      <c r="X42" s="259">
        <f t="shared" si="6"/>
        <v>0</v>
      </c>
      <c r="Y42" s="259">
        <f t="shared" si="6"/>
        <v>-2966118</v>
      </c>
      <c r="Z42" s="260">
        <f>+IF(X42&lt;&gt;0,+(Y42/X42)*100,0)</f>
        <v>0</v>
      </c>
      <c r="AA42" s="261">
        <f>+AA25-AA40</f>
        <v>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/>
      <c r="D45" s="155"/>
      <c r="E45" s="59"/>
      <c r="F45" s="60"/>
      <c r="G45" s="60">
        <v>241898378</v>
      </c>
      <c r="H45" s="60">
        <v>7059329</v>
      </c>
      <c r="I45" s="60">
        <v>235717479</v>
      </c>
      <c r="J45" s="60">
        <v>235717479</v>
      </c>
      <c r="K45" s="60">
        <v>231431512</v>
      </c>
      <c r="L45" s="60">
        <v>4391186</v>
      </c>
      <c r="M45" s="60">
        <v>-5153508</v>
      </c>
      <c r="N45" s="60">
        <v>-5153508</v>
      </c>
      <c r="O45" s="60"/>
      <c r="P45" s="60"/>
      <c r="Q45" s="60"/>
      <c r="R45" s="60"/>
      <c r="S45" s="60"/>
      <c r="T45" s="60"/>
      <c r="U45" s="60"/>
      <c r="V45" s="60"/>
      <c r="W45" s="60">
        <v>-5153508</v>
      </c>
      <c r="X45" s="60"/>
      <c r="Y45" s="60">
        <v>-5153508</v>
      </c>
      <c r="Z45" s="139"/>
      <c r="AA45" s="62"/>
    </row>
    <row r="46" spans="1:27" ht="13.5">
      <c r="A46" s="249" t="s">
        <v>171</v>
      </c>
      <c r="B46" s="182"/>
      <c r="C46" s="155"/>
      <c r="D46" s="155"/>
      <c r="E46" s="59"/>
      <c r="F46" s="60"/>
      <c r="G46" s="60">
        <v>2187390</v>
      </c>
      <c r="H46" s="60"/>
      <c r="I46" s="60">
        <v>2187390</v>
      </c>
      <c r="J46" s="60">
        <v>2187390</v>
      </c>
      <c r="K46" s="60">
        <v>2187390</v>
      </c>
      <c r="L46" s="60">
        <v>2187390</v>
      </c>
      <c r="M46" s="60">
        <v>2187390</v>
      </c>
      <c r="N46" s="60">
        <v>2187390</v>
      </c>
      <c r="O46" s="60"/>
      <c r="P46" s="60"/>
      <c r="Q46" s="60"/>
      <c r="R46" s="60"/>
      <c r="S46" s="60"/>
      <c r="T46" s="60"/>
      <c r="U46" s="60"/>
      <c r="V46" s="60"/>
      <c r="W46" s="60">
        <v>2187390</v>
      </c>
      <c r="X46" s="60"/>
      <c r="Y46" s="60">
        <v>2187390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0</v>
      </c>
      <c r="F48" s="219">
        <f t="shared" si="7"/>
        <v>0</v>
      </c>
      <c r="G48" s="219">
        <f t="shared" si="7"/>
        <v>244085768</v>
      </c>
      <c r="H48" s="219">
        <f t="shared" si="7"/>
        <v>7059329</v>
      </c>
      <c r="I48" s="219">
        <f t="shared" si="7"/>
        <v>237904869</v>
      </c>
      <c r="J48" s="219">
        <f t="shared" si="7"/>
        <v>237904869</v>
      </c>
      <c r="K48" s="219">
        <f t="shared" si="7"/>
        <v>233618902</v>
      </c>
      <c r="L48" s="219">
        <f t="shared" si="7"/>
        <v>6578576</v>
      </c>
      <c r="M48" s="219">
        <f t="shared" si="7"/>
        <v>-2966118</v>
      </c>
      <c r="N48" s="219">
        <f t="shared" si="7"/>
        <v>-2966118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-2966118</v>
      </c>
      <c r="X48" s="219">
        <f t="shared" si="7"/>
        <v>0</v>
      </c>
      <c r="Y48" s="219">
        <f t="shared" si="7"/>
        <v>-2966118</v>
      </c>
      <c r="Z48" s="265">
        <f>+IF(X48&lt;&gt;0,+(Y48/X48)*100,0)</f>
        <v>0</v>
      </c>
      <c r="AA48" s="232">
        <f>SUM(AA45:AA47)</f>
        <v>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23523216</v>
      </c>
      <c r="F6" s="60">
        <v>23523216</v>
      </c>
      <c r="G6" s="60">
        <v>883904</v>
      </c>
      <c r="H6" s="60">
        <v>628565</v>
      </c>
      <c r="I6" s="60">
        <v>558309</v>
      </c>
      <c r="J6" s="60">
        <v>2070778</v>
      </c>
      <c r="K6" s="60">
        <v>333497</v>
      </c>
      <c r="L6" s="60">
        <v>2999848</v>
      </c>
      <c r="M6" s="60">
        <v>404107</v>
      </c>
      <c r="N6" s="60">
        <v>3737452</v>
      </c>
      <c r="O6" s="60"/>
      <c r="P6" s="60"/>
      <c r="Q6" s="60"/>
      <c r="R6" s="60"/>
      <c r="S6" s="60"/>
      <c r="T6" s="60"/>
      <c r="U6" s="60"/>
      <c r="V6" s="60"/>
      <c r="W6" s="60">
        <v>5808230</v>
      </c>
      <c r="X6" s="60">
        <v>11761608</v>
      </c>
      <c r="Y6" s="60">
        <v>-5953378</v>
      </c>
      <c r="Z6" s="140">
        <v>-50.62</v>
      </c>
      <c r="AA6" s="62">
        <v>23523216</v>
      </c>
    </row>
    <row r="7" spans="1:27" ht="13.5">
      <c r="A7" s="249" t="s">
        <v>178</v>
      </c>
      <c r="B7" s="182"/>
      <c r="C7" s="155"/>
      <c r="D7" s="155"/>
      <c r="E7" s="59">
        <v>70455648</v>
      </c>
      <c r="F7" s="60">
        <v>70455648</v>
      </c>
      <c r="G7" s="60">
        <v>30046200</v>
      </c>
      <c r="H7" s="60">
        <v>936963</v>
      </c>
      <c r="I7" s="60"/>
      <c r="J7" s="60">
        <v>30983163</v>
      </c>
      <c r="K7" s="60">
        <v>40000</v>
      </c>
      <c r="L7" s="60">
        <v>19704000</v>
      </c>
      <c r="M7" s="60">
        <v>358200</v>
      </c>
      <c r="N7" s="60">
        <v>20102200</v>
      </c>
      <c r="O7" s="60"/>
      <c r="P7" s="60"/>
      <c r="Q7" s="60"/>
      <c r="R7" s="60"/>
      <c r="S7" s="60"/>
      <c r="T7" s="60"/>
      <c r="U7" s="60"/>
      <c r="V7" s="60"/>
      <c r="W7" s="60">
        <v>51085363</v>
      </c>
      <c r="X7" s="60">
        <v>35227824</v>
      </c>
      <c r="Y7" s="60">
        <v>15857539</v>
      </c>
      <c r="Z7" s="140">
        <v>45.01</v>
      </c>
      <c r="AA7" s="62">
        <v>70455648</v>
      </c>
    </row>
    <row r="8" spans="1:27" ht="13.5">
      <c r="A8" s="249" t="s">
        <v>179</v>
      </c>
      <c r="B8" s="182"/>
      <c r="C8" s="155"/>
      <c r="D8" s="155"/>
      <c r="E8" s="59">
        <v>30504348</v>
      </c>
      <c r="F8" s="60">
        <v>30504348</v>
      </c>
      <c r="G8" s="60">
        <v>6805800</v>
      </c>
      <c r="H8" s="60"/>
      <c r="I8" s="60">
        <v>400000</v>
      </c>
      <c r="J8" s="60">
        <v>7205800</v>
      </c>
      <c r="K8" s="60"/>
      <c r="L8" s="60">
        <v>300000</v>
      </c>
      <c r="M8" s="60">
        <v>6805800</v>
      </c>
      <c r="N8" s="60">
        <v>7105800</v>
      </c>
      <c r="O8" s="60"/>
      <c r="P8" s="60"/>
      <c r="Q8" s="60"/>
      <c r="R8" s="60"/>
      <c r="S8" s="60"/>
      <c r="T8" s="60"/>
      <c r="U8" s="60"/>
      <c r="V8" s="60"/>
      <c r="W8" s="60">
        <v>14311600</v>
      </c>
      <c r="X8" s="60">
        <v>15252174</v>
      </c>
      <c r="Y8" s="60">
        <v>-940574</v>
      </c>
      <c r="Z8" s="140">
        <v>-6.17</v>
      </c>
      <c r="AA8" s="62">
        <v>30504348</v>
      </c>
    </row>
    <row r="9" spans="1:27" ht="13.5">
      <c r="A9" s="249" t="s">
        <v>180</v>
      </c>
      <c r="B9" s="182"/>
      <c r="C9" s="155"/>
      <c r="D9" s="155"/>
      <c r="E9" s="59">
        <v>2586684</v>
      </c>
      <c r="F9" s="60">
        <v>2586684</v>
      </c>
      <c r="G9" s="60">
        <v>13330</v>
      </c>
      <c r="H9" s="60">
        <v>19830</v>
      </c>
      <c r="I9" s="60">
        <v>333546</v>
      </c>
      <c r="J9" s="60">
        <v>366706</v>
      </c>
      <c r="K9" s="60">
        <v>393843</v>
      </c>
      <c r="L9" s="60">
        <v>565662</v>
      </c>
      <c r="M9" s="60">
        <v>56626</v>
      </c>
      <c r="N9" s="60">
        <v>1016131</v>
      </c>
      <c r="O9" s="60"/>
      <c r="P9" s="60"/>
      <c r="Q9" s="60"/>
      <c r="R9" s="60"/>
      <c r="S9" s="60"/>
      <c r="T9" s="60"/>
      <c r="U9" s="60"/>
      <c r="V9" s="60"/>
      <c r="W9" s="60">
        <v>1382837</v>
      </c>
      <c r="X9" s="60">
        <v>1293342</v>
      </c>
      <c r="Y9" s="60">
        <v>89495</v>
      </c>
      <c r="Z9" s="140">
        <v>6.92</v>
      </c>
      <c r="AA9" s="62">
        <v>2586684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/>
      <c r="D12" s="155"/>
      <c r="E12" s="59">
        <v>-49162212</v>
      </c>
      <c r="F12" s="60">
        <v>-49162212</v>
      </c>
      <c r="G12" s="60">
        <v>-6349888</v>
      </c>
      <c r="H12" s="60">
        <v>-6140804</v>
      </c>
      <c r="I12" s="60">
        <v>-12348068</v>
      </c>
      <c r="J12" s="60">
        <v>-24838760</v>
      </c>
      <c r="K12" s="60">
        <v>-5937719</v>
      </c>
      <c r="L12" s="60">
        <v>-6717830</v>
      </c>
      <c r="M12" s="60">
        <v>-5227018</v>
      </c>
      <c r="N12" s="60">
        <v>-17882567</v>
      </c>
      <c r="O12" s="60"/>
      <c r="P12" s="60"/>
      <c r="Q12" s="60"/>
      <c r="R12" s="60"/>
      <c r="S12" s="60"/>
      <c r="T12" s="60"/>
      <c r="U12" s="60"/>
      <c r="V12" s="60"/>
      <c r="W12" s="60">
        <v>-42721327</v>
      </c>
      <c r="X12" s="60">
        <v>-24581106</v>
      </c>
      <c r="Y12" s="60">
        <v>-18140221</v>
      </c>
      <c r="Z12" s="140">
        <v>73.8</v>
      </c>
      <c r="AA12" s="62">
        <v>-49162212</v>
      </c>
    </row>
    <row r="13" spans="1:27" ht="13.5">
      <c r="A13" s="249" t="s">
        <v>40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>
        <v>-88186728</v>
      </c>
      <c r="F14" s="60">
        <v>-88186728</v>
      </c>
      <c r="G14" s="60">
        <v>-130060</v>
      </c>
      <c r="H14" s="60">
        <v>-95563</v>
      </c>
      <c r="I14" s="60">
        <v>-187612</v>
      </c>
      <c r="J14" s="60">
        <v>-413235</v>
      </c>
      <c r="K14" s="60">
        <v>-22800</v>
      </c>
      <c r="L14" s="60">
        <v>-115100</v>
      </c>
      <c r="M14" s="60">
        <v>-800</v>
      </c>
      <c r="N14" s="60">
        <v>-138700</v>
      </c>
      <c r="O14" s="60"/>
      <c r="P14" s="60"/>
      <c r="Q14" s="60"/>
      <c r="R14" s="60"/>
      <c r="S14" s="60"/>
      <c r="T14" s="60"/>
      <c r="U14" s="60"/>
      <c r="V14" s="60"/>
      <c r="W14" s="60">
        <v>-551935</v>
      </c>
      <c r="X14" s="60">
        <v>-44093364</v>
      </c>
      <c r="Y14" s="60">
        <v>43541429</v>
      </c>
      <c r="Z14" s="140">
        <v>-98.75</v>
      </c>
      <c r="AA14" s="62">
        <v>-88186728</v>
      </c>
    </row>
    <row r="15" spans="1:27" ht="13.5">
      <c r="A15" s="250" t="s">
        <v>184</v>
      </c>
      <c r="B15" s="251"/>
      <c r="C15" s="168">
        <f aca="true" t="shared" si="0" ref="C15:Y15">SUM(C6:C14)</f>
        <v>0</v>
      </c>
      <c r="D15" s="168">
        <f>SUM(D6:D14)</f>
        <v>0</v>
      </c>
      <c r="E15" s="72">
        <f t="shared" si="0"/>
        <v>-10279044</v>
      </c>
      <c r="F15" s="73">
        <f t="shared" si="0"/>
        <v>-10279044</v>
      </c>
      <c r="G15" s="73">
        <f t="shared" si="0"/>
        <v>31269286</v>
      </c>
      <c r="H15" s="73">
        <f t="shared" si="0"/>
        <v>-4651009</v>
      </c>
      <c r="I15" s="73">
        <f t="shared" si="0"/>
        <v>-11243825</v>
      </c>
      <c r="J15" s="73">
        <f t="shared" si="0"/>
        <v>15374452</v>
      </c>
      <c r="K15" s="73">
        <f t="shared" si="0"/>
        <v>-5193179</v>
      </c>
      <c r="L15" s="73">
        <f t="shared" si="0"/>
        <v>16736580</v>
      </c>
      <c r="M15" s="73">
        <f t="shared" si="0"/>
        <v>2396915</v>
      </c>
      <c r="N15" s="73">
        <f t="shared" si="0"/>
        <v>13940316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29314768</v>
      </c>
      <c r="X15" s="73">
        <f t="shared" si="0"/>
        <v>-5139522</v>
      </c>
      <c r="Y15" s="73">
        <f t="shared" si="0"/>
        <v>34454290</v>
      </c>
      <c r="Z15" s="170">
        <f>+IF(X15&lt;&gt;0,+(Y15/X15)*100,0)</f>
        <v>-670.3792687335515</v>
      </c>
      <c r="AA15" s="74">
        <f>SUM(AA6:AA14)</f>
        <v>-10279044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32089776</v>
      </c>
      <c r="F24" s="60">
        <v>32089776</v>
      </c>
      <c r="G24" s="60">
        <v>-102654</v>
      </c>
      <c r="H24" s="60">
        <v>-111009</v>
      </c>
      <c r="I24" s="60">
        <v>-87749</v>
      </c>
      <c r="J24" s="60">
        <v>-301412</v>
      </c>
      <c r="K24" s="60">
        <v>-71785</v>
      </c>
      <c r="L24" s="60">
        <v>-380384</v>
      </c>
      <c r="M24" s="60">
        <v>-1442905</v>
      </c>
      <c r="N24" s="60">
        <v>-1895074</v>
      </c>
      <c r="O24" s="60"/>
      <c r="P24" s="60"/>
      <c r="Q24" s="60"/>
      <c r="R24" s="60"/>
      <c r="S24" s="60"/>
      <c r="T24" s="60"/>
      <c r="U24" s="60"/>
      <c r="V24" s="60"/>
      <c r="W24" s="60">
        <v>-2196486</v>
      </c>
      <c r="X24" s="60">
        <v>16044888</v>
      </c>
      <c r="Y24" s="60">
        <v>-18241374</v>
      </c>
      <c r="Z24" s="140">
        <v>-113.69</v>
      </c>
      <c r="AA24" s="62">
        <v>32089776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32089776</v>
      </c>
      <c r="F25" s="73">
        <f t="shared" si="1"/>
        <v>32089776</v>
      </c>
      <c r="G25" s="73">
        <f t="shared" si="1"/>
        <v>-102654</v>
      </c>
      <c r="H25" s="73">
        <f t="shared" si="1"/>
        <v>-111009</v>
      </c>
      <c r="I25" s="73">
        <f t="shared" si="1"/>
        <v>-87749</v>
      </c>
      <c r="J25" s="73">
        <f t="shared" si="1"/>
        <v>-301412</v>
      </c>
      <c r="K25" s="73">
        <f t="shared" si="1"/>
        <v>-71785</v>
      </c>
      <c r="L25" s="73">
        <f t="shared" si="1"/>
        <v>-380384</v>
      </c>
      <c r="M25" s="73">
        <f t="shared" si="1"/>
        <v>-1442905</v>
      </c>
      <c r="N25" s="73">
        <f t="shared" si="1"/>
        <v>-1895074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-2196486</v>
      </c>
      <c r="X25" s="73">
        <f t="shared" si="1"/>
        <v>16044888</v>
      </c>
      <c r="Y25" s="73">
        <f t="shared" si="1"/>
        <v>-18241374</v>
      </c>
      <c r="Z25" s="170">
        <f>+IF(X25&lt;&gt;0,+(Y25/X25)*100,0)</f>
        <v>-113.68963123955741</v>
      </c>
      <c r="AA25" s="74">
        <f>SUM(AA19:AA24)</f>
        <v>32089776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0</v>
      </c>
      <c r="D36" s="153">
        <f>+D15+D25+D34</f>
        <v>0</v>
      </c>
      <c r="E36" s="99">
        <f t="shared" si="3"/>
        <v>21810732</v>
      </c>
      <c r="F36" s="100">
        <f t="shared" si="3"/>
        <v>21810732</v>
      </c>
      <c r="G36" s="100">
        <f t="shared" si="3"/>
        <v>31166632</v>
      </c>
      <c r="H36" s="100">
        <f t="shared" si="3"/>
        <v>-4762018</v>
      </c>
      <c r="I36" s="100">
        <f t="shared" si="3"/>
        <v>-11331574</v>
      </c>
      <c r="J36" s="100">
        <f t="shared" si="3"/>
        <v>15073040</v>
      </c>
      <c r="K36" s="100">
        <f t="shared" si="3"/>
        <v>-5264964</v>
      </c>
      <c r="L36" s="100">
        <f t="shared" si="3"/>
        <v>16356196</v>
      </c>
      <c r="M36" s="100">
        <f t="shared" si="3"/>
        <v>954010</v>
      </c>
      <c r="N36" s="100">
        <f t="shared" si="3"/>
        <v>12045242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27118282</v>
      </c>
      <c r="X36" s="100">
        <f t="shared" si="3"/>
        <v>10905366</v>
      </c>
      <c r="Y36" s="100">
        <f t="shared" si="3"/>
        <v>16212916</v>
      </c>
      <c r="Z36" s="137">
        <f>+IF(X36&lt;&gt;0,+(Y36/X36)*100,0)</f>
        <v>148.66915975126375</v>
      </c>
      <c r="AA36" s="102">
        <f>+AA15+AA25+AA34</f>
        <v>21810732</v>
      </c>
    </row>
    <row r="37" spans="1:27" ht="13.5">
      <c r="A37" s="249" t="s">
        <v>199</v>
      </c>
      <c r="B37" s="182"/>
      <c r="C37" s="153"/>
      <c r="D37" s="153"/>
      <c r="E37" s="99">
        <v>5926377</v>
      </c>
      <c r="F37" s="100">
        <v>5926377</v>
      </c>
      <c r="G37" s="100">
        <v>7393052</v>
      </c>
      <c r="H37" s="100">
        <v>38559684</v>
      </c>
      <c r="I37" s="100">
        <v>33797666</v>
      </c>
      <c r="J37" s="100">
        <v>7393052</v>
      </c>
      <c r="K37" s="100">
        <v>22466092</v>
      </c>
      <c r="L37" s="100">
        <v>17201128</v>
      </c>
      <c r="M37" s="100">
        <v>33557324</v>
      </c>
      <c r="N37" s="100">
        <v>22466092</v>
      </c>
      <c r="O37" s="100"/>
      <c r="P37" s="100"/>
      <c r="Q37" s="100"/>
      <c r="R37" s="100"/>
      <c r="S37" s="100"/>
      <c r="T37" s="100"/>
      <c r="U37" s="100"/>
      <c r="V37" s="100"/>
      <c r="W37" s="100">
        <v>7393052</v>
      </c>
      <c r="X37" s="100">
        <v>5926377</v>
      </c>
      <c r="Y37" s="100">
        <v>1466675</v>
      </c>
      <c r="Z37" s="137">
        <v>24.75</v>
      </c>
      <c r="AA37" s="102">
        <v>5926377</v>
      </c>
    </row>
    <row r="38" spans="1:27" ht="13.5">
      <c r="A38" s="269" t="s">
        <v>200</v>
      </c>
      <c r="B38" s="256"/>
      <c r="C38" s="257"/>
      <c r="D38" s="257"/>
      <c r="E38" s="258">
        <v>27737110</v>
      </c>
      <c r="F38" s="259">
        <v>27737110</v>
      </c>
      <c r="G38" s="259">
        <v>38559684</v>
      </c>
      <c r="H38" s="259">
        <v>33797666</v>
      </c>
      <c r="I38" s="259">
        <v>22466092</v>
      </c>
      <c r="J38" s="259">
        <v>22466092</v>
      </c>
      <c r="K38" s="259">
        <v>17201128</v>
      </c>
      <c r="L38" s="259">
        <v>33557324</v>
      </c>
      <c r="M38" s="259">
        <v>34511334</v>
      </c>
      <c r="N38" s="259">
        <v>34511334</v>
      </c>
      <c r="O38" s="259"/>
      <c r="P38" s="259"/>
      <c r="Q38" s="259"/>
      <c r="R38" s="259"/>
      <c r="S38" s="259"/>
      <c r="T38" s="259"/>
      <c r="U38" s="259"/>
      <c r="V38" s="259"/>
      <c r="W38" s="259">
        <v>34511334</v>
      </c>
      <c r="X38" s="259">
        <v>16831744</v>
      </c>
      <c r="Y38" s="259">
        <v>17679590</v>
      </c>
      <c r="Z38" s="260">
        <v>105.04</v>
      </c>
      <c r="AA38" s="261">
        <v>27737110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32089781</v>
      </c>
      <c r="F5" s="106">
        <f t="shared" si="0"/>
        <v>32089781</v>
      </c>
      <c r="G5" s="106">
        <f t="shared" si="0"/>
        <v>102654</v>
      </c>
      <c r="H5" s="106">
        <f t="shared" si="0"/>
        <v>111009</v>
      </c>
      <c r="I5" s="106">
        <f t="shared" si="0"/>
        <v>87749</v>
      </c>
      <c r="J5" s="106">
        <f t="shared" si="0"/>
        <v>301412</v>
      </c>
      <c r="K5" s="106">
        <f t="shared" si="0"/>
        <v>71785</v>
      </c>
      <c r="L5" s="106">
        <f t="shared" si="0"/>
        <v>380384</v>
      </c>
      <c r="M5" s="106">
        <f t="shared" si="0"/>
        <v>1442905</v>
      </c>
      <c r="N5" s="106">
        <f t="shared" si="0"/>
        <v>1895074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2196486</v>
      </c>
      <c r="X5" s="106">
        <f t="shared" si="0"/>
        <v>16044892</v>
      </c>
      <c r="Y5" s="106">
        <f t="shared" si="0"/>
        <v>-13848406</v>
      </c>
      <c r="Z5" s="201">
        <f>+IF(X5&lt;&gt;0,+(Y5/X5)*100,0)</f>
        <v>-86.31037217327483</v>
      </c>
      <c r="AA5" s="199">
        <f>SUM(AA11:AA18)</f>
        <v>32089781</v>
      </c>
    </row>
    <row r="6" spans="1:27" ht="13.5">
      <c r="A6" s="291" t="s">
        <v>204</v>
      </c>
      <c r="B6" s="142"/>
      <c r="C6" s="62"/>
      <c r="D6" s="156"/>
      <c r="E6" s="60">
        <v>20918356</v>
      </c>
      <c r="F6" s="60">
        <v>20918356</v>
      </c>
      <c r="G6" s="60">
        <v>78054</v>
      </c>
      <c r="H6" s="60">
        <v>59599</v>
      </c>
      <c r="I6" s="60">
        <v>34514</v>
      </c>
      <c r="J6" s="60">
        <v>172167</v>
      </c>
      <c r="K6" s="60"/>
      <c r="L6" s="60">
        <v>16308</v>
      </c>
      <c r="M6" s="60">
        <v>972834</v>
      </c>
      <c r="N6" s="60">
        <v>989142</v>
      </c>
      <c r="O6" s="60"/>
      <c r="P6" s="60"/>
      <c r="Q6" s="60"/>
      <c r="R6" s="60"/>
      <c r="S6" s="60"/>
      <c r="T6" s="60"/>
      <c r="U6" s="60"/>
      <c r="V6" s="60"/>
      <c r="W6" s="60">
        <v>1161309</v>
      </c>
      <c r="X6" s="60">
        <v>10459178</v>
      </c>
      <c r="Y6" s="60">
        <v>-9297869</v>
      </c>
      <c r="Z6" s="140">
        <v>-88.9</v>
      </c>
      <c r="AA6" s="155">
        <v>20918356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>
        <v>1477875</v>
      </c>
      <c r="F10" s="60">
        <v>1477875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738938</v>
      </c>
      <c r="Y10" s="60">
        <v>-738938</v>
      </c>
      <c r="Z10" s="140">
        <v>-100</v>
      </c>
      <c r="AA10" s="155">
        <v>1477875</v>
      </c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22396231</v>
      </c>
      <c r="F11" s="295">
        <f t="shared" si="1"/>
        <v>22396231</v>
      </c>
      <c r="G11" s="295">
        <f t="shared" si="1"/>
        <v>78054</v>
      </c>
      <c r="H11" s="295">
        <f t="shared" si="1"/>
        <v>59599</v>
      </c>
      <c r="I11" s="295">
        <f t="shared" si="1"/>
        <v>34514</v>
      </c>
      <c r="J11" s="295">
        <f t="shared" si="1"/>
        <v>172167</v>
      </c>
      <c r="K11" s="295">
        <f t="shared" si="1"/>
        <v>0</v>
      </c>
      <c r="L11" s="295">
        <f t="shared" si="1"/>
        <v>16308</v>
      </c>
      <c r="M11" s="295">
        <f t="shared" si="1"/>
        <v>972834</v>
      </c>
      <c r="N11" s="295">
        <f t="shared" si="1"/>
        <v>989142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1161309</v>
      </c>
      <c r="X11" s="295">
        <f t="shared" si="1"/>
        <v>11198116</v>
      </c>
      <c r="Y11" s="295">
        <f t="shared" si="1"/>
        <v>-10036807</v>
      </c>
      <c r="Z11" s="296">
        <f>+IF(X11&lt;&gt;0,+(Y11/X11)*100,0)</f>
        <v>-89.62942516401866</v>
      </c>
      <c r="AA11" s="297">
        <f>SUM(AA6:AA10)</f>
        <v>22396231</v>
      </c>
    </row>
    <row r="12" spans="1:27" ht="13.5">
      <c r="A12" s="298" t="s">
        <v>210</v>
      </c>
      <c r="B12" s="136"/>
      <c r="C12" s="62"/>
      <c r="D12" s="156"/>
      <c r="E12" s="60">
        <v>370375</v>
      </c>
      <c r="F12" s="60">
        <v>370375</v>
      </c>
      <c r="G12" s="60"/>
      <c r="H12" s="60">
        <v>51410</v>
      </c>
      <c r="I12" s="60">
        <v>53235</v>
      </c>
      <c r="J12" s="60">
        <v>104645</v>
      </c>
      <c r="K12" s="60"/>
      <c r="L12" s="60">
        <v>280670</v>
      </c>
      <c r="M12" s="60">
        <v>470071</v>
      </c>
      <c r="N12" s="60">
        <v>750741</v>
      </c>
      <c r="O12" s="60"/>
      <c r="P12" s="60"/>
      <c r="Q12" s="60"/>
      <c r="R12" s="60"/>
      <c r="S12" s="60"/>
      <c r="T12" s="60"/>
      <c r="U12" s="60"/>
      <c r="V12" s="60"/>
      <c r="W12" s="60">
        <v>855386</v>
      </c>
      <c r="X12" s="60">
        <v>185188</v>
      </c>
      <c r="Y12" s="60">
        <v>670198</v>
      </c>
      <c r="Z12" s="140">
        <v>361.9</v>
      </c>
      <c r="AA12" s="155">
        <v>370375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9043175</v>
      </c>
      <c r="F15" s="60">
        <v>9043175</v>
      </c>
      <c r="G15" s="60">
        <v>24600</v>
      </c>
      <c r="H15" s="60"/>
      <c r="I15" s="60"/>
      <c r="J15" s="60">
        <v>24600</v>
      </c>
      <c r="K15" s="60">
        <v>71785</v>
      </c>
      <c r="L15" s="60">
        <v>83406</v>
      </c>
      <c r="M15" s="60"/>
      <c r="N15" s="60">
        <v>155191</v>
      </c>
      <c r="O15" s="60"/>
      <c r="P15" s="60"/>
      <c r="Q15" s="60"/>
      <c r="R15" s="60"/>
      <c r="S15" s="60"/>
      <c r="T15" s="60"/>
      <c r="U15" s="60"/>
      <c r="V15" s="60"/>
      <c r="W15" s="60">
        <v>179791</v>
      </c>
      <c r="X15" s="60">
        <v>4521588</v>
      </c>
      <c r="Y15" s="60">
        <v>-4341797</v>
      </c>
      <c r="Z15" s="140">
        <v>-96.02</v>
      </c>
      <c r="AA15" s="155">
        <v>9043175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>
        <v>280000</v>
      </c>
      <c r="F18" s="82">
        <v>280000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140000</v>
      </c>
      <c r="Y18" s="82">
        <v>-140000</v>
      </c>
      <c r="Z18" s="270">
        <v>-100</v>
      </c>
      <c r="AA18" s="278">
        <v>280000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20918356</v>
      </c>
      <c r="F36" s="60">
        <f t="shared" si="4"/>
        <v>20918356</v>
      </c>
      <c r="G36" s="60">
        <f t="shared" si="4"/>
        <v>78054</v>
      </c>
      <c r="H36" s="60">
        <f t="shared" si="4"/>
        <v>59599</v>
      </c>
      <c r="I36" s="60">
        <f t="shared" si="4"/>
        <v>34514</v>
      </c>
      <c r="J36" s="60">
        <f t="shared" si="4"/>
        <v>172167</v>
      </c>
      <c r="K36" s="60">
        <f t="shared" si="4"/>
        <v>0</v>
      </c>
      <c r="L36" s="60">
        <f t="shared" si="4"/>
        <v>16308</v>
      </c>
      <c r="M36" s="60">
        <f t="shared" si="4"/>
        <v>972834</v>
      </c>
      <c r="N36" s="60">
        <f t="shared" si="4"/>
        <v>989142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1161309</v>
      </c>
      <c r="X36" s="60">
        <f t="shared" si="4"/>
        <v>10459178</v>
      </c>
      <c r="Y36" s="60">
        <f t="shared" si="4"/>
        <v>-9297869</v>
      </c>
      <c r="Z36" s="140">
        <f aca="true" t="shared" si="5" ref="Z36:Z49">+IF(X36&lt;&gt;0,+(Y36/X36)*100,0)</f>
        <v>-88.896746952772</v>
      </c>
      <c r="AA36" s="155">
        <f>AA6+AA21</f>
        <v>20918356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1477875</v>
      </c>
      <c r="F40" s="60">
        <f t="shared" si="4"/>
        <v>1477875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738938</v>
      </c>
      <c r="Y40" s="60">
        <f t="shared" si="4"/>
        <v>-738938</v>
      </c>
      <c r="Z40" s="140">
        <f t="shared" si="5"/>
        <v>-100</v>
      </c>
      <c r="AA40" s="155">
        <f>AA10+AA25</f>
        <v>1477875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22396231</v>
      </c>
      <c r="F41" s="295">
        <f t="shared" si="6"/>
        <v>22396231</v>
      </c>
      <c r="G41" s="295">
        <f t="shared" si="6"/>
        <v>78054</v>
      </c>
      <c r="H41" s="295">
        <f t="shared" si="6"/>
        <v>59599</v>
      </c>
      <c r="I41" s="295">
        <f t="shared" si="6"/>
        <v>34514</v>
      </c>
      <c r="J41" s="295">
        <f t="shared" si="6"/>
        <v>172167</v>
      </c>
      <c r="K41" s="295">
        <f t="shared" si="6"/>
        <v>0</v>
      </c>
      <c r="L41" s="295">
        <f t="shared" si="6"/>
        <v>16308</v>
      </c>
      <c r="M41" s="295">
        <f t="shared" si="6"/>
        <v>972834</v>
      </c>
      <c r="N41" s="295">
        <f t="shared" si="6"/>
        <v>989142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1161309</v>
      </c>
      <c r="X41" s="295">
        <f t="shared" si="6"/>
        <v>11198116</v>
      </c>
      <c r="Y41" s="295">
        <f t="shared" si="6"/>
        <v>-10036807</v>
      </c>
      <c r="Z41" s="296">
        <f t="shared" si="5"/>
        <v>-89.62942516401866</v>
      </c>
      <c r="AA41" s="297">
        <f>SUM(AA36:AA40)</f>
        <v>22396231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370375</v>
      </c>
      <c r="F42" s="54">
        <f t="shared" si="7"/>
        <v>370375</v>
      </c>
      <c r="G42" s="54">
        <f t="shared" si="7"/>
        <v>0</v>
      </c>
      <c r="H42" s="54">
        <f t="shared" si="7"/>
        <v>51410</v>
      </c>
      <c r="I42" s="54">
        <f t="shared" si="7"/>
        <v>53235</v>
      </c>
      <c r="J42" s="54">
        <f t="shared" si="7"/>
        <v>104645</v>
      </c>
      <c r="K42" s="54">
        <f t="shared" si="7"/>
        <v>0</v>
      </c>
      <c r="L42" s="54">
        <f t="shared" si="7"/>
        <v>280670</v>
      </c>
      <c r="M42" s="54">
        <f t="shared" si="7"/>
        <v>470071</v>
      </c>
      <c r="N42" s="54">
        <f t="shared" si="7"/>
        <v>750741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855386</v>
      </c>
      <c r="X42" s="54">
        <f t="shared" si="7"/>
        <v>185188</v>
      </c>
      <c r="Y42" s="54">
        <f t="shared" si="7"/>
        <v>670198</v>
      </c>
      <c r="Z42" s="184">
        <f t="shared" si="5"/>
        <v>361.9014190984297</v>
      </c>
      <c r="AA42" s="130">
        <f aca="true" t="shared" si="8" ref="AA42:AA48">AA12+AA27</f>
        <v>370375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9043175</v>
      </c>
      <c r="F45" s="54">
        <f t="shared" si="7"/>
        <v>9043175</v>
      </c>
      <c r="G45" s="54">
        <f t="shared" si="7"/>
        <v>24600</v>
      </c>
      <c r="H45" s="54">
        <f t="shared" si="7"/>
        <v>0</v>
      </c>
      <c r="I45" s="54">
        <f t="shared" si="7"/>
        <v>0</v>
      </c>
      <c r="J45" s="54">
        <f t="shared" si="7"/>
        <v>24600</v>
      </c>
      <c r="K45" s="54">
        <f t="shared" si="7"/>
        <v>71785</v>
      </c>
      <c r="L45" s="54">
        <f t="shared" si="7"/>
        <v>83406</v>
      </c>
      <c r="M45" s="54">
        <f t="shared" si="7"/>
        <v>0</v>
      </c>
      <c r="N45" s="54">
        <f t="shared" si="7"/>
        <v>155191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179791</v>
      </c>
      <c r="X45" s="54">
        <f t="shared" si="7"/>
        <v>4521588</v>
      </c>
      <c r="Y45" s="54">
        <f t="shared" si="7"/>
        <v>-4341797</v>
      </c>
      <c r="Z45" s="184">
        <f t="shared" si="5"/>
        <v>-96.02371998510257</v>
      </c>
      <c r="AA45" s="130">
        <f t="shared" si="8"/>
        <v>9043175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280000</v>
      </c>
      <c r="F48" s="54">
        <f t="shared" si="7"/>
        <v>280000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140000</v>
      </c>
      <c r="Y48" s="54">
        <f t="shared" si="7"/>
        <v>-140000</v>
      </c>
      <c r="Z48" s="184">
        <f t="shared" si="5"/>
        <v>-100</v>
      </c>
      <c r="AA48" s="130">
        <f t="shared" si="8"/>
        <v>280000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32089781</v>
      </c>
      <c r="F49" s="220">
        <f t="shared" si="9"/>
        <v>32089781</v>
      </c>
      <c r="G49" s="220">
        <f t="shared" si="9"/>
        <v>102654</v>
      </c>
      <c r="H49" s="220">
        <f t="shared" si="9"/>
        <v>111009</v>
      </c>
      <c r="I49" s="220">
        <f t="shared" si="9"/>
        <v>87749</v>
      </c>
      <c r="J49" s="220">
        <f t="shared" si="9"/>
        <v>301412</v>
      </c>
      <c r="K49" s="220">
        <f t="shared" si="9"/>
        <v>71785</v>
      </c>
      <c r="L49" s="220">
        <f t="shared" si="9"/>
        <v>380384</v>
      </c>
      <c r="M49" s="220">
        <f t="shared" si="9"/>
        <v>1442905</v>
      </c>
      <c r="N49" s="220">
        <f t="shared" si="9"/>
        <v>1895074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2196486</v>
      </c>
      <c r="X49" s="220">
        <f t="shared" si="9"/>
        <v>16044892</v>
      </c>
      <c r="Y49" s="220">
        <f t="shared" si="9"/>
        <v>-13848406</v>
      </c>
      <c r="Z49" s="221">
        <f t="shared" si="5"/>
        <v>-86.31037217327483</v>
      </c>
      <c r="AA49" s="222">
        <f>SUM(AA41:AA48)</f>
        <v>32089781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113706</v>
      </c>
      <c r="H66" s="275">
        <v>77714</v>
      </c>
      <c r="I66" s="275">
        <v>65097</v>
      </c>
      <c r="J66" s="275">
        <v>256517</v>
      </c>
      <c r="K66" s="275">
        <v>179182</v>
      </c>
      <c r="L66" s="275">
        <v>76781</v>
      </c>
      <c r="M66" s="275">
        <v>63739</v>
      </c>
      <c r="N66" s="275">
        <v>319702</v>
      </c>
      <c r="O66" s="275"/>
      <c r="P66" s="275"/>
      <c r="Q66" s="275"/>
      <c r="R66" s="275"/>
      <c r="S66" s="275"/>
      <c r="T66" s="275"/>
      <c r="U66" s="275"/>
      <c r="V66" s="275"/>
      <c r="W66" s="275">
        <v>576219</v>
      </c>
      <c r="X66" s="275"/>
      <c r="Y66" s="275">
        <v>576219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7702800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7702800</v>
      </c>
      <c r="F69" s="220">
        <f t="shared" si="12"/>
        <v>0</v>
      </c>
      <c r="G69" s="220">
        <f t="shared" si="12"/>
        <v>113706</v>
      </c>
      <c r="H69" s="220">
        <f t="shared" si="12"/>
        <v>77714</v>
      </c>
      <c r="I69" s="220">
        <f t="shared" si="12"/>
        <v>65097</v>
      </c>
      <c r="J69" s="220">
        <f t="shared" si="12"/>
        <v>256517</v>
      </c>
      <c r="K69" s="220">
        <f t="shared" si="12"/>
        <v>179182</v>
      </c>
      <c r="L69" s="220">
        <f t="shared" si="12"/>
        <v>76781</v>
      </c>
      <c r="M69" s="220">
        <f t="shared" si="12"/>
        <v>63739</v>
      </c>
      <c r="N69" s="220">
        <f t="shared" si="12"/>
        <v>319702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576219</v>
      </c>
      <c r="X69" s="220">
        <f t="shared" si="12"/>
        <v>0</v>
      </c>
      <c r="Y69" s="220">
        <f t="shared" si="12"/>
        <v>576219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22396231</v>
      </c>
      <c r="F5" s="358">
        <f t="shared" si="0"/>
        <v>22396231</v>
      </c>
      <c r="G5" s="358">
        <f t="shared" si="0"/>
        <v>78054</v>
      </c>
      <c r="H5" s="356">
        <f t="shared" si="0"/>
        <v>59599</v>
      </c>
      <c r="I5" s="356">
        <f t="shared" si="0"/>
        <v>34514</v>
      </c>
      <c r="J5" s="358">
        <f t="shared" si="0"/>
        <v>172167</v>
      </c>
      <c r="K5" s="358">
        <f t="shared" si="0"/>
        <v>0</v>
      </c>
      <c r="L5" s="356">
        <f t="shared" si="0"/>
        <v>16308</v>
      </c>
      <c r="M5" s="356">
        <f t="shared" si="0"/>
        <v>972834</v>
      </c>
      <c r="N5" s="358">
        <f t="shared" si="0"/>
        <v>989142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1161309</v>
      </c>
      <c r="X5" s="356">
        <f t="shared" si="0"/>
        <v>11198116</v>
      </c>
      <c r="Y5" s="358">
        <f t="shared" si="0"/>
        <v>-10036807</v>
      </c>
      <c r="Z5" s="359">
        <f>+IF(X5&lt;&gt;0,+(Y5/X5)*100,0)</f>
        <v>-89.62942516401866</v>
      </c>
      <c r="AA5" s="360">
        <f>+AA6+AA8+AA11+AA13+AA15</f>
        <v>22396231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20918356</v>
      </c>
      <c r="F6" s="59">
        <f t="shared" si="1"/>
        <v>20918356</v>
      </c>
      <c r="G6" s="59">
        <f t="shared" si="1"/>
        <v>78054</v>
      </c>
      <c r="H6" s="60">
        <f t="shared" si="1"/>
        <v>59599</v>
      </c>
      <c r="I6" s="60">
        <f t="shared" si="1"/>
        <v>34514</v>
      </c>
      <c r="J6" s="59">
        <f t="shared" si="1"/>
        <v>172167</v>
      </c>
      <c r="K6" s="59">
        <f t="shared" si="1"/>
        <v>0</v>
      </c>
      <c r="L6" s="60">
        <f t="shared" si="1"/>
        <v>16308</v>
      </c>
      <c r="M6" s="60">
        <f t="shared" si="1"/>
        <v>972834</v>
      </c>
      <c r="N6" s="59">
        <f t="shared" si="1"/>
        <v>989142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1161309</v>
      </c>
      <c r="X6" s="60">
        <f t="shared" si="1"/>
        <v>10459178</v>
      </c>
      <c r="Y6" s="59">
        <f t="shared" si="1"/>
        <v>-9297869</v>
      </c>
      <c r="Z6" s="61">
        <f>+IF(X6&lt;&gt;0,+(Y6/X6)*100,0)</f>
        <v>-88.896746952772</v>
      </c>
      <c r="AA6" s="62">
        <f t="shared" si="1"/>
        <v>20918356</v>
      </c>
    </row>
    <row r="7" spans="1:27" ht="13.5">
      <c r="A7" s="291" t="s">
        <v>228</v>
      </c>
      <c r="B7" s="142"/>
      <c r="C7" s="60"/>
      <c r="D7" s="340"/>
      <c r="E7" s="60">
        <v>20918356</v>
      </c>
      <c r="F7" s="59">
        <v>20918356</v>
      </c>
      <c r="G7" s="59">
        <v>78054</v>
      </c>
      <c r="H7" s="60">
        <v>59599</v>
      </c>
      <c r="I7" s="60">
        <v>34514</v>
      </c>
      <c r="J7" s="59">
        <v>172167</v>
      </c>
      <c r="K7" s="59"/>
      <c r="L7" s="60">
        <v>16308</v>
      </c>
      <c r="M7" s="60">
        <v>972834</v>
      </c>
      <c r="N7" s="59">
        <v>989142</v>
      </c>
      <c r="O7" s="59"/>
      <c r="P7" s="60"/>
      <c r="Q7" s="60"/>
      <c r="R7" s="59"/>
      <c r="S7" s="59"/>
      <c r="T7" s="60"/>
      <c r="U7" s="60"/>
      <c r="V7" s="59"/>
      <c r="W7" s="59">
        <v>1161309</v>
      </c>
      <c r="X7" s="60">
        <v>10459178</v>
      </c>
      <c r="Y7" s="59">
        <v>-9297869</v>
      </c>
      <c r="Z7" s="61">
        <v>-88.9</v>
      </c>
      <c r="AA7" s="62">
        <v>20918356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1477875</v>
      </c>
      <c r="F15" s="59">
        <f t="shared" si="5"/>
        <v>1477875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738938</v>
      </c>
      <c r="Y15" s="59">
        <f t="shared" si="5"/>
        <v>-738938</v>
      </c>
      <c r="Z15" s="61">
        <f>+IF(X15&lt;&gt;0,+(Y15/X15)*100,0)</f>
        <v>-100</v>
      </c>
      <c r="AA15" s="62">
        <f>SUM(AA16:AA20)</f>
        <v>1477875</v>
      </c>
    </row>
    <row r="16" spans="1:27" ht="13.5">
      <c r="A16" s="291" t="s">
        <v>233</v>
      </c>
      <c r="B16" s="300"/>
      <c r="C16" s="60"/>
      <c r="D16" s="340"/>
      <c r="E16" s="60">
        <v>200000</v>
      </c>
      <c r="F16" s="59">
        <v>200000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100000</v>
      </c>
      <c r="Y16" s="59">
        <v>-100000</v>
      </c>
      <c r="Z16" s="61">
        <v>-100</v>
      </c>
      <c r="AA16" s="62">
        <v>200000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>
        <v>336875</v>
      </c>
      <c r="F18" s="59">
        <v>336875</v>
      </c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>
        <v>168438</v>
      </c>
      <c r="Y18" s="59">
        <v>-168438</v>
      </c>
      <c r="Z18" s="61">
        <v>-100</v>
      </c>
      <c r="AA18" s="62">
        <v>336875</v>
      </c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941000</v>
      </c>
      <c r="F20" s="59">
        <v>941000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470500</v>
      </c>
      <c r="Y20" s="59">
        <v>-470500</v>
      </c>
      <c r="Z20" s="61">
        <v>-100</v>
      </c>
      <c r="AA20" s="62">
        <v>941000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370375</v>
      </c>
      <c r="F22" s="345">
        <f t="shared" si="6"/>
        <v>370375</v>
      </c>
      <c r="G22" s="345">
        <f t="shared" si="6"/>
        <v>0</v>
      </c>
      <c r="H22" s="343">
        <f t="shared" si="6"/>
        <v>51410</v>
      </c>
      <c r="I22" s="343">
        <f t="shared" si="6"/>
        <v>53235</v>
      </c>
      <c r="J22" s="345">
        <f t="shared" si="6"/>
        <v>104645</v>
      </c>
      <c r="K22" s="345">
        <f t="shared" si="6"/>
        <v>0</v>
      </c>
      <c r="L22" s="343">
        <f t="shared" si="6"/>
        <v>280670</v>
      </c>
      <c r="M22" s="343">
        <f t="shared" si="6"/>
        <v>470071</v>
      </c>
      <c r="N22" s="345">
        <f t="shared" si="6"/>
        <v>750741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855386</v>
      </c>
      <c r="X22" s="343">
        <f t="shared" si="6"/>
        <v>185188</v>
      </c>
      <c r="Y22" s="345">
        <f t="shared" si="6"/>
        <v>670198</v>
      </c>
      <c r="Z22" s="336">
        <f>+IF(X22&lt;&gt;0,+(Y22/X22)*100,0)</f>
        <v>361.9014190984297</v>
      </c>
      <c r="AA22" s="350">
        <f>SUM(AA23:AA32)</f>
        <v>370375</v>
      </c>
    </row>
    <row r="23" spans="1:27" ht="13.5">
      <c r="A23" s="361" t="s">
        <v>236</v>
      </c>
      <c r="B23" s="142"/>
      <c r="C23" s="60"/>
      <c r="D23" s="340"/>
      <c r="E23" s="60">
        <v>300000</v>
      </c>
      <c r="F23" s="59">
        <v>300000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150000</v>
      </c>
      <c r="Y23" s="59">
        <v>-150000</v>
      </c>
      <c r="Z23" s="61">
        <v>-100</v>
      </c>
      <c r="AA23" s="62">
        <v>300000</v>
      </c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70375</v>
      </c>
      <c r="F25" s="59">
        <v>70375</v>
      </c>
      <c r="G25" s="59"/>
      <c r="H25" s="60"/>
      <c r="I25" s="60"/>
      <c r="J25" s="59"/>
      <c r="K25" s="59"/>
      <c r="L25" s="60">
        <v>280670</v>
      </c>
      <c r="M25" s="60">
        <v>470071</v>
      </c>
      <c r="N25" s="59">
        <v>750741</v>
      </c>
      <c r="O25" s="59"/>
      <c r="P25" s="60"/>
      <c r="Q25" s="60"/>
      <c r="R25" s="59"/>
      <c r="S25" s="59"/>
      <c r="T25" s="60"/>
      <c r="U25" s="60"/>
      <c r="V25" s="59"/>
      <c r="W25" s="59">
        <v>750741</v>
      </c>
      <c r="X25" s="60">
        <v>35188</v>
      </c>
      <c r="Y25" s="59">
        <v>715553</v>
      </c>
      <c r="Z25" s="61">
        <v>2033.51</v>
      </c>
      <c r="AA25" s="62">
        <v>70375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>
        <v>51410</v>
      </c>
      <c r="I32" s="60">
        <v>53235</v>
      </c>
      <c r="J32" s="59">
        <v>104645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104645</v>
      </c>
      <c r="X32" s="60"/>
      <c r="Y32" s="59">
        <v>104645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9043175</v>
      </c>
      <c r="F40" s="345">
        <f t="shared" si="9"/>
        <v>9043175</v>
      </c>
      <c r="G40" s="345">
        <f t="shared" si="9"/>
        <v>24600</v>
      </c>
      <c r="H40" s="343">
        <f t="shared" si="9"/>
        <v>0</v>
      </c>
      <c r="I40" s="343">
        <f t="shared" si="9"/>
        <v>0</v>
      </c>
      <c r="J40" s="345">
        <f t="shared" si="9"/>
        <v>24600</v>
      </c>
      <c r="K40" s="345">
        <f t="shared" si="9"/>
        <v>71785</v>
      </c>
      <c r="L40" s="343">
        <f t="shared" si="9"/>
        <v>83406</v>
      </c>
      <c r="M40" s="343">
        <f t="shared" si="9"/>
        <v>0</v>
      </c>
      <c r="N40" s="345">
        <f t="shared" si="9"/>
        <v>155191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179791</v>
      </c>
      <c r="X40" s="343">
        <f t="shared" si="9"/>
        <v>4521588</v>
      </c>
      <c r="Y40" s="345">
        <f t="shared" si="9"/>
        <v>-4341797</v>
      </c>
      <c r="Z40" s="336">
        <f>+IF(X40&lt;&gt;0,+(Y40/X40)*100,0)</f>
        <v>-96.02371998510257</v>
      </c>
      <c r="AA40" s="350">
        <f>SUM(AA41:AA49)</f>
        <v>9043175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273000</v>
      </c>
      <c r="F43" s="370">
        <v>273000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136500</v>
      </c>
      <c r="Y43" s="370">
        <v>-136500</v>
      </c>
      <c r="Z43" s="371">
        <v>-100</v>
      </c>
      <c r="AA43" s="303">
        <v>273000</v>
      </c>
    </row>
    <row r="44" spans="1:27" ht="13.5">
      <c r="A44" s="361" t="s">
        <v>250</v>
      </c>
      <c r="B44" s="136"/>
      <c r="C44" s="60"/>
      <c r="D44" s="368"/>
      <c r="E44" s="54">
        <v>3770175</v>
      </c>
      <c r="F44" s="53">
        <v>3770175</v>
      </c>
      <c r="G44" s="53"/>
      <c r="H44" s="54"/>
      <c r="I44" s="54"/>
      <c r="J44" s="53"/>
      <c r="K44" s="53">
        <v>6915</v>
      </c>
      <c r="L44" s="54"/>
      <c r="M44" s="54"/>
      <c r="N44" s="53">
        <v>6915</v>
      </c>
      <c r="O44" s="53"/>
      <c r="P44" s="54"/>
      <c r="Q44" s="54"/>
      <c r="R44" s="53"/>
      <c r="S44" s="53"/>
      <c r="T44" s="54"/>
      <c r="U44" s="54"/>
      <c r="V44" s="53"/>
      <c r="W44" s="53">
        <v>6915</v>
      </c>
      <c r="X44" s="54">
        <v>1885088</v>
      </c>
      <c r="Y44" s="53">
        <v>-1878173</v>
      </c>
      <c r="Z44" s="94">
        <v>-99.63</v>
      </c>
      <c r="AA44" s="95">
        <v>3770175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5000000</v>
      </c>
      <c r="F49" s="53">
        <v>5000000</v>
      </c>
      <c r="G49" s="53">
        <v>24600</v>
      </c>
      <c r="H49" s="54"/>
      <c r="I49" s="54"/>
      <c r="J49" s="53">
        <v>24600</v>
      </c>
      <c r="K49" s="53">
        <v>64870</v>
      </c>
      <c r="L49" s="54">
        <v>83406</v>
      </c>
      <c r="M49" s="54"/>
      <c r="N49" s="53">
        <v>148276</v>
      </c>
      <c r="O49" s="53"/>
      <c r="P49" s="54"/>
      <c r="Q49" s="54"/>
      <c r="R49" s="53"/>
      <c r="S49" s="53"/>
      <c r="T49" s="54"/>
      <c r="U49" s="54"/>
      <c r="V49" s="53"/>
      <c r="W49" s="53">
        <v>172876</v>
      </c>
      <c r="X49" s="54">
        <v>2500000</v>
      </c>
      <c r="Y49" s="53">
        <v>-2327124</v>
      </c>
      <c r="Z49" s="94">
        <v>-93.08</v>
      </c>
      <c r="AA49" s="95">
        <v>5000000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280000</v>
      </c>
      <c r="F57" s="345">
        <f t="shared" si="13"/>
        <v>280000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140000</v>
      </c>
      <c r="Y57" s="345">
        <f t="shared" si="13"/>
        <v>-140000</v>
      </c>
      <c r="Z57" s="336">
        <f>+IF(X57&lt;&gt;0,+(Y57/X57)*100,0)</f>
        <v>-100</v>
      </c>
      <c r="AA57" s="350">
        <f t="shared" si="13"/>
        <v>280000</v>
      </c>
    </row>
    <row r="58" spans="1:27" ht="13.5">
      <c r="A58" s="361" t="s">
        <v>216</v>
      </c>
      <c r="B58" s="136"/>
      <c r="C58" s="60"/>
      <c r="D58" s="340"/>
      <c r="E58" s="60">
        <v>280000</v>
      </c>
      <c r="F58" s="59">
        <v>280000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140000</v>
      </c>
      <c r="Y58" s="59">
        <v>-140000</v>
      </c>
      <c r="Z58" s="61">
        <v>-100</v>
      </c>
      <c r="AA58" s="62">
        <v>280000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32089781</v>
      </c>
      <c r="F60" s="264">
        <f t="shared" si="14"/>
        <v>32089781</v>
      </c>
      <c r="G60" s="264">
        <f t="shared" si="14"/>
        <v>102654</v>
      </c>
      <c r="H60" s="219">
        <f t="shared" si="14"/>
        <v>111009</v>
      </c>
      <c r="I60" s="219">
        <f t="shared" si="14"/>
        <v>87749</v>
      </c>
      <c r="J60" s="264">
        <f t="shared" si="14"/>
        <v>301412</v>
      </c>
      <c r="K60" s="264">
        <f t="shared" si="14"/>
        <v>71785</v>
      </c>
      <c r="L60" s="219">
        <f t="shared" si="14"/>
        <v>380384</v>
      </c>
      <c r="M60" s="219">
        <f t="shared" si="14"/>
        <v>1442905</v>
      </c>
      <c r="N60" s="264">
        <f t="shared" si="14"/>
        <v>1895074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2196486</v>
      </c>
      <c r="X60" s="219">
        <f t="shared" si="14"/>
        <v>16044892</v>
      </c>
      <c r="Y60" s="264">
        <f t="shared" si="14"/>
        <v>-13848406</v>
      </c>
      <c r="Z60" s="337">
        <f>+IF(X60&lt;&gt;0,+(Y60/X60)*100,0)</f>
        <v>-86.31037217327483</v>
      </c>
      <c r="AA60" s="232">
        <f>+AA57+AA54+AA51+AA40+AA37+AA34+AA22+AA5</f>
        <v>32089781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2014-02-04T07:57:54Z</dcterms:created>
  <dcterms:modified xsi:type="dcterms:W3CDTF">2014-02-04T07:57:57Z</dcterms:modified>
  <cp:category/>
  <cp:version/>
  <cp:contentType/>
  <cp:contentStatus/>
</cp:coreProperties>
</file>