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<sst xmlns="http://schemas.openxmlformats.org/spreadsheetml/2006/main" count="855" uniqueCount="302">
  <si>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Nxuba(EC128)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</si>
  <si>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</si>
  <si>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</si>
  <si>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</si>
  <si>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</si>
  <si>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</si>
  <si>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</si>
  <si>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</si>
  <si>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</si>
  <si>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</si>
  <si>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</si>
  <si>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</si>
  <si>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</si>
  <si>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</si>
  <si>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</si>
  <si>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</si>
  <si>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</si>
  <si>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</si>
  <si>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</si>
  <si>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</si>
  <si>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</si>
  <si>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</si>
  <si>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</si>
  <si>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</si>
  <si>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</si>
  <si>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</si>
  <si>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</si>
  <si>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</si>
  <si>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</si>
  <si>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</si>
  <si>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</si>
  <si>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</si>
  <si>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</si>
  <si>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</si>
  <si>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</si>
  <si>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</si>
  <si>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</si>
  <si>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</si>
  <si>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</si>
  <si>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</si>
  <si>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</si>
  <si>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</si>
  <si>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</si>
  <si>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</si>
  <si>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</si>
  <si>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</si>
  <si>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</si>
  <si>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</si>
  <si>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</si>
  <si>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</si>
  <si>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</si>
  <si>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</si>
  <si>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</si>
  <si>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</si>
  <si>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</si>
  <si>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</si>
  <si>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</si>
  <si>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</si>
  <si>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</si>
  <si>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</si>
  <si>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</si>
  <si>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</si>
  <si>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</si>
  <si>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</si>
  <si>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</si>
  <si>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</si>
  <si>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</si>
  <si>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</si>
  <si>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</si>
  <si>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</si>
  <si>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Nxuba(EC128)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</si>
  <si>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</si>
  <si>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</si>
  <si>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</si>
  <si>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</si>
  <si>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</si>
  <si>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</si>
  <si>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</si>
  <si>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</si>
  <si>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</si>
  <si>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</si>
  <si>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</si>
  <si>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</si>
  <si>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</si>
  <si>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</si>
  <si>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</si>
  <si>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</si>
  <si>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</si>
  <si>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</si>
  <si>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</si>
  <si>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</si>
  <si>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</si>
  <si>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</si>
  <si>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</si>
  <si>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</si>
  <si>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</si>
  <si>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</si>
  <si>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</si>
  <si>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</si>
  <si>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</si>
  <si>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Nxuba(EC128)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</si>
  <si>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</si>
  <si>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</si>
  <si>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</si>
  <si>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</si>
  <si>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</si>
  <si>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</si>
  <si>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</si>
  <si>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</si>
  <si>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</si>
  <si>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</si>
  <si>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</si>
  <si>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</si>
  <si>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</si>
  <si>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</si>
  <si>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</si>
  <si>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</si>
  <si>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</si>
  <si>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</si>
  <si>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</si>
  <si>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</si>
  <si>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</si>
  <si>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</si>
  <si>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</si>
  <si>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</si>
  <si>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</si>
  <si>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</si>
  <si>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</si>
  <si>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</si>
  <si>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Nxuba(EC128)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</si>
  <si>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</si>
  <si>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</si>
  <si>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</si>
  <si>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</si>
  <si>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</si>
  <si>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</si>
  <si>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</si>
  <si>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</si>
  <si>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</si>
  <si>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</si>
  <si>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Nxuba(EC128)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</si>
  <si>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</si>
  <si>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</si>
  <si>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</si>
  <si>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</si>
  <si>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</si>
  <si>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</si>
  <si>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</si>
  <si>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</si>
  <si>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</si>
  <si>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</si>
  <si>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</si>
  <si>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</si>
  <si>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</si>
  <si>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</si>
  <si>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</si>
  <si>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</si>
  <si>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</si>
  <si>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</si>
  <si>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</si>
  <si>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</si>
  <si>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</si>
  <si>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</si>
  <si>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</si>
  <si>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</si>
  <si>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</si>
  <si>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</si>
  <si>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</si>
  <si>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</si>
  <si>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</si>
  <si>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</si>
  <si>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</si>
  <si>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</si>
  <si>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</si>
  <si>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Nxuba(EC128)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</si>
  <si>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</si>
  <si>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</si>
  <si>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</si>
  <si>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</si>
  <si>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</si>
  <si>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</si>
  <si>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</si>
  <si>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</si>
  <si>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</si>
  <si>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</si>
  <si>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</si>
  <si>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</si>
  <si>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</si>
  <si>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</si>
  <si>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</si>
  <si>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</si>
  <si>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</si>
  <si>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</si>
  <si>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</si>
  <si>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</si>
  <si>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</si>
  <si>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</si>
  <si>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</si>
  <si>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</si>
  <si>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</si>
  <si>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</si>
  <si>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Nxuba(EC128)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</si>
  <si>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</si>
  <si>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</si>
  <si>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</si>
  <si>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</si>
  <si>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</si>
  <si>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</si>
  <si>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</si>
  <si>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</si>
  <si>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</si>
  <si>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</si>
  <si>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</si>
  <si>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</si>
  <si>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</si>
  <si>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</si>
  <si>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</si>
  <si>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</si>
  <si>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</si>
  <si>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</si>
  <si>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</si>
  <si>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</si>
  <si>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</si>
  <si>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</si>
  <si>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</si>
  <si>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</si>
  <si>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Nxuba(EC128)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</si>
  <si>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</si>
  <si>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</si>
  <si>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</si>
  <si>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</si>
  <si>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</si>
  <si>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</si>
  <si>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</si>
  <si>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</si>
  <si>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</si>
  <si>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</si>
  <si>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</si>
  <si>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</si>
  <si>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</si>
  <si>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</si>
  <si>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</si>
  <si>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</si>
  <si>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</si>
  <si>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</si>
  <si>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</si>
  <si>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</si>
  <si>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</si>
  <si>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</si>
  <si>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</si>
  <si>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</si>
  <si>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</si>
  <si>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</si>
  <si>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</si>
  <si>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</si>
  <si>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</si>
  <si>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</si>
  <si>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</si>
  <si>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</si>
  <si>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</si>
  <si>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</si>
  <si>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</si>
  <si>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Nxuba(EC128)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</si>
  <si>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</si>
  <si>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</si>
  <si>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Eastern Cape: Nxuba(EC128)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</si>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</sst>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3093783</v>
      </c>
      <c r="C5" s="19">
        <v>0</v>
      </c>
      <c r="D5" s="59">
        <v>2421268</v>
      </c>
      <c r="E5" s="60">
        <v>2421268</v>
      </c>
      <c r="F5" s="60">
        <v>141089</v>
      </c>
      <c r="G5" s="60">
        <v>146719</v>
      </c>
      <c r="H5" s="60">
        <v>227935</v>
      </c>
      <c r="I5" s="60">
        <v>515743</v>
      </c>
      <c r="J5" s="60">
        <v>158205</v>
      </c>
      <c r="K5" s="60">
        <v>142394</v>
      </c>
      <c r="L5" s="60">
        <v>133660</v>
      </c>
      <c r="M5" s="60">
        <v>434259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950002</v>
      </c>
      <c r="W5" s="60">
        <v>1210634</v>
      </c>
      <c r="X5" s="60">
        <v>-260632</v>
      </c>
      <c r="Y5" s="61">
        <v>-21.53</v>
      </c>
      <c r="Z5" s="62">
        <v>2421268</v>
      </c>
    </row>
    <row r="6" spans="1:26" ht="13.5">
      <c r="A6" s="58" t="s">
        <v>32</v>
      </c>
      <c r="B6" s="19">
        <v>18768937</v>
      </c>
      <c r="C6" s="19">
        <v>0</v>
      </c>
      <c r="D6" s="59">
        <v>25544748</v>
      </c>
      <c r="E6" s="60">
        <v>25544748</v>
      </c>
      <c r="F6" s="60">
        <v>1125200</v>
      </c>
      <c r="G6" s="60">
        <v>1106127</v>
      </c>
      <c r="H6" s="60">
        <v>1432082</v>
      </c>
      <c r="I6" s="60">
        <v>3663409</v>
      </c>
      <c r="J6" s="60">
        <v>1748877</v>
      </c>
      <c r="K6" s="60">
        <v>1100225</v>
      </c>
      <c r="L6" s="60">
        <v>1191691</v>
      </c>
      <c r="M6" s="60">
        <v>4040793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7704202</v>
      </c>
      <c r="W6" s="60">
        <v>12772374</v>
      </c>
      <c r="X6" s="60">
        <v>-5068172</v>
      </c>
      <c r="Y6" s="61">
        <v>-39.68</v>
      </c>
      <c r="Z6" s="62">
        <v>25544748</v>
      </c>
    </row>
    <row r="7" spans="1:26" ht="13.5">
      <c r="A7" s="58" t="s">
        <v>33</v>
      </c>
      <c r="B7" s="19">
        <v>0</v>
      </c>
      <c r="C7" s="19">
        <v>0</v>
      </c>
      <c r="D7" s="59">
        <v>0</v>
      </c>
      <c r="E7" s="60">
        <v>0</v>
      </c>
      <c r="F7" s="60">
        <v>0</v>
      </c>
      <c r="G7" s="60">
        <v>7098</v>
      </c>
      <c r="H7" s="60">
        <v>0</v>
      </c>
      <c r="I7" s="60">
        <v>7098</v>
      </c>
      <c r="J7" s="60">
        <v>636</v>
      </c>
      <c r="K7" s="60">
        <v>31</v>
      </c>
      <c r="L7" s="60">
        <v>0</v>
      </c>
      <c r="M7" s="60">
        <v>667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7765</v>
      </c>
      <c r="W7" s="60">
        <v>0</v>
      </c>
      <c r="X7" s="60">
        <v>7765</v>
      </c>
      <c r="Y7" s="61">
        <v>0</v>
      </c>
      <c r="Z7" s="62">
        <v>0</v>
      </c>
    </row>
    <row r="8" spans="1:26" ht="13.5">
      <c r="A8" s="58" t="s">
        <v>34</v>
      </c>
      <c r="B8" s="19">
        <v>22733784</v>
      </c>
      <c r="C8" s="19">
        <v>0</v>
      </c>
      <c r="D8" s="59">
        <v>28106000</v>
      </c>
      <c r="E8" s="60">
        <v>28106000</v>
      </c>
      <c r="F8" s="60">
        <v>10891395</v>
      </c>
      <c r="G8" s="60">
        <v>2062000</v>
      </c>
      <c r="H8" s="60">
        <v>250000</v>
      </c>
      <c r="I8" s="60">
        <v>13203395</v>
      </c>
      <c r="J8" s="60">
        <v>250000</v>
      </c>
      <c r="K8" s="60">
        <v>4400000</v>
      </c>
      <c r="L8" s="60">
        <v>600000</v>
      </c>
      <c r="M8" s="60">
        <v>5250000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18453395</v>
      </c>
      <c r="W8" s="60">
        <v>14053000</v>
      </c>
      <c r="X8" s="60">
        <v>4400395</v>
      </c>
      <c r="Y8" s="61">
        <v>31.31</v>
      </c>
      <c r="Z8" s="62">
        <v>28106000</v>
      </c>
    </row>
    <row r="9" spans="1:26" ht="13.5">
      <c r="A9" s="58" t="s">
        <v>35</v>
      </c>
      <c r="B9" s="19">
        <v>7511008</v>
      </c>
      <c r="C9" s="19">
        <v>0</v>
      </c>
      <c r="D9" s="59">
        <v>4533051</v>
      </c>
      <c r="E9" s="60">
        <v>4533051</v>
      </c>
      <c r="F9" s="60">
        <v>1353722</v>
      </c>
      <c r="G9" s="60">
        <v>296060</v>
      </c>
      <c r="H9" s="60">
        <v>477342</v>
      </c>
      <c r="I9" s="60">
        <v>2127124</v>
      </c>
      <c r="J9" s="60">
        <v>1022612</v>
      </c>
      <c r="K9" s="60">
        <v>354538</v>
      </c>
      <c r="L9" s="60">
        <v>220877</v>
      </c>
      <c r="M9" s="60">
        <v>1598027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3725151</v>
      </c>
      <c r="W9" s="60">
        <v>2266526</v>
      </c>
      <c r="X9" s="60">
        <v>1458625</v>
      </c>
      <c r="Y9" s="61">
        <v>64.36</v>
      </c>
      <c r="Z9" s="62">
        <v>4533051</v>
      </c>
    </row>
    <row r="10" spans="1:26" ht="25.5">
      <c r="A10" s="63" t="s">
        <v>277</v>
      </c>
      <c r="B10" s="64">
        <f>SUM(B5:B9)</f>
        <v>52107512</v>
      </c>
      <c r="C10" s="64">
        <f>SUM(C5:C9)</f>
        <v>0</v>
      </c>
      <c r="D10" s="65">
        <f aca="true" t="shared" si="0" ref="D10:Z10">SUM(D5:D9)</f>
        <v>60605067</v>
      </c>
      <c r="E10" s="66">
        <f t="shared" si="0"/>
        <v>60605067</v>
      </c>
      <c r="F10" s="66">
        <f t="shared" si="0"/>
        <v>13511406</v>
      </c>
      <c r="G10" s="66">
        <f t="shared" si="0"/>
        <v>3618004</v>
      </c>
      <c r="H10" s="66">
        <f t="shared" si="0"/>
        <v>2387359</v>
      </c>
      <c r="I10" s="66">
        <f t="shared" si="0"/>
        <v>19516769</v>
      </c>
      <c r="J10" s="66">
        <f t="shared" si="0"/>
        <v>3180330</v>
      </c>
      <c r="K10" s="66">
        <f t="shared" si="0"/>
        <v>5997188</v>
      </c>
      <c r="L10" s="66">
        <f t="shared" si="0"/>
        <v>2146228</v>
      </c>
      <c r="M10" s="66">
        <f t="shared" si="0"/>
        <v>11323746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30840515</v>
      </c>
      <c r="W10" s="66">
        <f t="shared" si="0"/>
        <v>30302534</v>
      </c>
      <c r="X10" s="66">
        <f t="shared" si="0"/>
        <v>537981</v>
      </c>
      <c r="Y10" s="67">
        <f>+IF(W10&lt;&gt;0,(X10/W10)*100,0)</f>
        <v>1.7753663769505217</v>
      </c>
      <c r="Z10" s="68">
        <f t="shared" si="0"/>
        <v>60605067</v>
      </c>
    </row>
    <row r="11" spans="1:26" ht="13.5">
      <c r="A11" s="58" t="s">
        <v>37</v>
      </c>
      <c r="B11" s="19">
        <v>20842160</v>
      </c>
      <c r="C11" s="19">
        <v>0</v>
      </c>
      <c r="D11" s="59">
        <v>22420386</v>
      </c>
      <c r="E11" s="60">
        <v>22420386</v>
      </c>
      <c r="F11" s="60">
        <v>1631373</v>
      </c>
      <c r="G11" s="60">
        <v>1762719</v>
      </c>
      <c r="H11" s="60">
        <v>1788761</v>
      </c>
      <c r="I11" s="60">
        <v>5182853</v>
      </c>
      <c r="J11" s="60">
        <v>1595058</v>
      </c>
      <c r="K11" s="60">
        <v>1521859</v>
      </c>
      <c r="L11" s="60">
        <v>1640717</v>
      </c>
      <c r="M11" s="60">
        <v>4757634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9940487</v>
      </c>
      <c r="W11" s="60">
        <v>11210193</v>
      </c>
      <c r="X11" s="60">
        <v>-1269706</v>
      </c>
      <c r="Y11" s="61">
        <v>-11.33</v>
      </c>
      <c r="Z11" s="62">
        <v>22420386</v>
      </c>
    </row>
    <row r="12" spans="1:26" ht="13.5">
      <c r="A12" s="58" t="s">
        <v>38</v>
      </c>
      <c r="B12" s="19">
        <v>1916227</v>
      </c>
      <c r="C12" s="19">
        <v>0</v>
      </c>
      <c r="D12" s="59">
        <v>2473016</v>
      </c>
      <c r="E12" s="60">
        <v>2473016</v>
      </c>
      <c r="F12" s="60">
        <v>169320</v>
      </c>
      <c r="G12" s="60">
        <v>173926</v>
      </c>
      <c r="H12" s="60">
        <v>178535</v>
      </c>
      <c r="I12" s="60">
        <v>521781</v>
      </c>
      <c r="J12" s="60">
        <v>178535</v>
      </c>
      <c r="K12" s="60">
        <v>179119</v>
      </c>
      <c r="L12" s="60">
        <v>178535</v>
      </c>
      <c r="M12" s="60">
        <v>536189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1057970</v>
      </c>
      <c r="W12" s="60">
        <v>1236508</v>
      </c>
      <c r="X12" s="60">
        <v>-178538</v>
      </c>
      <c r="Y12" s="61">
        <v>-14.44</v>
      </c>
      <c r="Z12" s="62">
        <v>2473016</v>
      </c>
    </row>
    <row r="13" spans="1:26" ht="13.5">
      <c r="A13" s="58" t="s">
        <v>278</v>
      </c>
      <c r="B13" s="19">
        <v>8365728</v>
      </c>
      <c r="C13" s="19">
        <v>0</v>
      </c>
      <c r="D13" s="59">
        <v>8452386</v>
      </c>
      <c r="E13" s="60">
        <v>8452386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4226193</v>
      </c>
      <c r="X13" s="60">
        <v>-4226193</v>
      </c>
      <c r="Y13" s="61">
        <v>-100</v>
      </c>
      <c r="Z13" s="62">
        <v>8452386</v>
      </c>
    </row>
    <row r="14" spans="1:26" ht="13.5">
      <c r="A14" s="58" t="s">
        <v>40</v>
      </c>
      <c r="B14" s="19">
        <v>337361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19731836</v>
      </c>
      <c r="C15" s="19">
        <v>0</v>
      </c>
      <c r="D15" s="59">
        <v>19241735</v>
      </c>
      <c r="E15" s="60">
        <v>19241735</v>
      </c>
      <c r="F15" s="60">
        <v>2928050</v>
      </c>
      <c r="G15" s="60">
        <v>2637127</v>
      </c>
      <c r="H15" s="60">
        <v>-358560</v>
      </c>
      <c r="I15" s="60">
        <v>5206617</v>
      </c>
      <c r="J15" s="60">
        <v>1000000</v>
      </c>
      <c r="K15" s="60">
        <v>50000</v>
      </c>
      <c r="L15" s="60">
        <v>0</v>
      </c>
      <c r="M15" s="60">
        <v>1050000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6256617</v>
      </c>
      <c r="W15" s="60">
        <v>9620868</v>
      </c>
      <c r="X15" s="60">
        <v>-3364251</v>
      </c>
      <c r="Y15" s="61">
        <v>-34.97</v>
      </c>
      <c r="Z15" s="62">
        <v>19241735</v>
      </c>
    </row>
    <row r="16" spans="1:26" ht="13.5">
      <c r="A16" s="69" t="s">
        <v>42</v>
      </c>
      <c r="B16" s="19">
        <v>3017605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10107262</v>
      </c>
      <c r="C17" s="19">
        <v>0</v>
      </c>
      <c r="D17" s="59">
        <v>24801555</v>
      </c>
      <c r="E17" s="60">
        <v>24801555</v>
      </c>
      <c r="F17" s="60">
        <v>1960839</v>
      </c>
      <c r="G17" s="60">
        <v>1931612</v>
      </c>
      <c r="H17" s="60">
        <v>1208328</v>
      </c>
      <c r="I17" s="60">
        <v>5100779</v>
      </c>
      <c r="J17" s="60">
        <v>1507678</v>
      </c>
      <c r="K17" s="60">
        <v>327910</v>
      </c>
      <c r="L17" s="60">
        <v>1123453</v>
      </c>
      <c r="M17" s="60">
        <v>2959041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8059820</v>
      </c>
      <c r="W17" s="60">
        <v>12400778</v>
      </c>
      <c r="X17" s="60">
        <v>-4340958</v>
      </c>
      <c r="Y17" s="61">
        <v>-35.01</v>
      </c>
      <c r="Z17" s="62">
        <v>24801555</v>
      </c>
    </row>
    <row r="18" spans="1:26" ht="13.5">
      <c r="A18" s="70" t="s">
        <v>44</v>
      </c>
      <c r="B18" s="71">
        <f>SUM(B11:B17)</f>
        <v>64318179</v>
      </c>
      <c r="C18" s="71">
        <f>SUM(C11:C17)</f>
        <v>0</v>
      </c>
      <c r="D18" s="72">
        <f aca="true" t="shared" si="1" ref="D18:Z18">SUM(D11:D17)</f>
        <v>77389078</v>
      </c>
      <c r="E18" s="73">
        <f t="shared" si="1"/>
        <v>77389078</v>
      </c>
      <c r="F18" s="73">
        <f t="shared" si="1"/>
        <v>6689582</v>
      </c>
      <c r="G18" s="73">
        <f t="shared" si="1"/>
        <v>6505384</v>
      </c>
      <c r="H18" s="73">
        <f t="shared" si="1"/>
        <v>2817064</v>
      </c>
      <c r="I18" s="73">
        <f t="shared" si="1"/>
        <v>16012030</v>
      </c>
      <c r="J18" s="73">
        <f t="shared" si="1"/>
        <v>4281271</v>
      </c>
      <c r="K18" s="73">
        <f t="shared" si="1"/>
        <v>2078888</v>
      </c>
      <c r="L18" s="73">
        <f t="shared" si="1"/>
        <v>2942705</v>
      </c>
      <c r="M18" s="73">
        <f t="shared" si="1"/>
        <v>9302864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25314894</v>
      </c>
      <c r="W18" s="73">
        <f t="shared" si="1"/>
        <v>38694540</v>
      </c>
      <c r="X18" s="73">
        <f t="shared" si="1"/>
        <v>-13379646</v>
      </c>
      <c r="Y18" s="67">
        <f>+IF(W18&lt;&gt;0,(X18/W18)*100,0)</f>
        <v>-34.57760707324599</v>
      </c>
      <c r="Z18" s="74">
        <f t="shared" si="1"/>
        <v>77389078</v>
      </c>
    </row>
    <row r="19" spans="1:26" ht="13.5">
      <c r="A19" s="70" t="s">
        <v>45</v>
      </c>
      <c r="B19" s="75">
        <f>+B10-B18</f>
        <v>-12210667</v>
      </c>
      <c r="C19" s="75">
        <f>+C10-C18</f>
        <v>0</v>
      </c>
      <c r="D19" s="76">
        <f aca="true" t="shared" si="2" ref="D19:Z19">+D10-D18</f>
        <v>-16784011</v>
      </c>
      <c r="E19" s="77">
        <f t="shared" si="2"/>
        <v>-16784011</v>
      </c>
      <c r="F19" s="77">
        <f t="shared" si="2"/>
        <v>6821824</v>
      </c>
      <c r="G19" s="77">
        <f t="shared" si="2"/>
        <v>-2887380</v>
      </c>
      <c r="H19" s="77">
        <f t="shared" si="2"/>
        <v>-429705</v>
      </c>
      <c r="I19" s="77">
        <f t="shared" si="2"/>
        <v>3504739</v>
      </c>
      <c r="J19" s="77">
        <f t="shared" si="2"/>
        <v>-1100941</v>
      </c>
      <c r="K19" s="77">
        <f t="shared" si="2"/>
        <v>3918300</v>
      </c>
      <c r="L19" s="77">
        <f t="shared" si="2"/>
        <v>-796477</v>
      </c>
      <c r="M19" s="77">
        <f t="shared" si="2"/>
        <v>2020882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5525621</v>
      </c>
      <c r="W19" s="77">
        <f>IF(E10=E18,0,W10-W18)</f>
        <v>-8392006</v>
      </c>
      <c r="X19" s="77">
        <f t="shared" si="2"/>
        <v>13917627</v>
      </c>
      <c r="Y19" s="78">
        <f>+IF(W19&lt;&gt;0,(X19/W19)*100,0)</f>
        <v>-165.84386379132712</v>
      </c>
      <c r="Z19" s="79">
        <f t="shared" si="2"/>
        <v>-16784011</v>
      </c>
    </row>
    <row r="20" spans="1:26" ht="13.5">
      <c r="A20" s="58" t="s">
        <v>46</v>
      </c>
      <c r="B20" s="19">
        <v>10183803</v>
      </c>
      <c r="C20" s="19">
        <v>0</v>
      </c>
      <c r="D20" s="59">
        <v>11136000</v>
      </c>
      <c r="E20" s="60">
        <v>11136000</v>
      </c>
      <c r="F20" s="60">
        <v>3712000</v>
      </c>
      <c r="G20" s="60">
        <v>0</v>
      </c>
      <c r="H20" s="60">
        <v>0</v>
      </c>
      <c r="I20" s="60">
        <v>3712000</v>
      </c>
      <c r="J20" s="60">
        <v>0</v>
      </c>
      <c r="K20" s="60">
        <v>0</v>
      </c>
      <c r="L20" s="60">
        <v>3712000</v>
      </c>
      <c r="M20" s="60">
        <v>3712000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7424000</v>
      </c>
      <c r="W20" s="60">
        <v>5568000</v>
      </c>
      <c r="X20" s="60">
        <v>1856000</v>
      </c>
      <c r="Y20" s="61">
        <v>33.33</v>
      </c>
      <c r="Z20" s="62">
        <v>11136000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-2026864</v>
      </c>
      <c r="C22" s="86">
        <f>SUM(C19:C21)</f>
        <v>0</v>
      </c>
      <c r="D22" s="87">
        <f aca="true" t="shared" si="3" ref="D22:Z22">SUM(D19:D21)</f>
        <v>-5648011</v>
      </c>
      <c r="E22" s="88">
        <f t="shared" si="3"/>
        <v>-5648011</v>
      </c>
      <c r="F22" s="88">
        <f t="shared" si="3"/>
        <v>10533824</v>
      </c>
      <c r="G22" s="88">
        <f t="shared" si="3"/>
        <v>-2887380</v>
      </c>
      <c r="H22" s="88">
        <f t="shared" si="3"/>
        <v>-429705</v>
      </c>
      <c r="I22" s="88">
        <f t="shared" si="3"/>
        <v>7216739</v>
      </c>
      <c r="J22" s="88">
        <f t="shared" si="3"/>
        <v>-1100941</v>
      </c>
      <c r="K22" s="88">
        <f t="shared" si="3"/>
        <v>3918300</v>
      </c>
      <c r="L22" s="88">
        <f t="shared" si="3"/>
        <v>2915523</v>
      </c>
      <c r="M22" s="88">
        <f t="shared" si="3"/>
        <v>5732882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12949621</v>
      </c>
      <c r="W22" s="88">
        <f t="shared" si="3"/>
        <v>-2824006</v>
      </c>
      <c r="X22" s="88">
        <f t="shared" si="3"/>
        <v>15773627</v>
      </c>
      <c r="Y22" s="89">
        <f>+IF(W22&lt;&gt;0,(X22/W22)*100,0)</f>
        <v>-558.5550101522447</v>
      </c>
      <c r="Z22" s="90">
        <f t="shared" si="3"/>
        <v>-5648011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-2026864</v>
      </c>
      <c r="C24" s="75">
        <f>SUM(C22:C23)</f>
        <v>0</v>
      </c>
      <c r="D24" s="76">
        <f aca="true" t="shared" si="4" ref="D24:Z24">SUM(D22:D23)</f>
        <v>-5648011</v>
      </c>
      <c r="E24" s="77">
        <f t="shared" si="4"/>
        <v>-5648011</v>
      </c>
      <c r="F24" s="77">
        <f t="shared" si="4"/>
        <v>10533824</v>
      </c>
      <c r="G24" s="77">
        <f t="shared" si="4"/>
        <v>-2887380</v>
      </c>
      <c r="H24" s="77">
        <f t="shared" si="4"/>
        <v>-429705</v>
      </c>
      <c r="I24" s="77">
        <f t="shared" si="4"/>
        <v>7216739</v>
      </c>
      <c r="J24" s="77">
        <f t="shared" si="4"/>
        <v>-1100941</v>
      </c>
      <c r="K24" s="77">
        <f t="shared" si="4"/>
        <v>3918300</v>
      </c>
      <c r="L24" s="77">
        <f t="shared" si="4"/>
        <v>2915523</v>
      </c>
      <c r="M24" s="77">
        <f t="shared" si="4"/>
        <v>5732882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12949621</v>
      </c>
      <c r="W24" s="77">
        <f t="shared" si="4"/>
        <v>-2824006</v>
      </c>
      <c r="X24" s="77">
        <f t="shared" si="4"/>
        <v>15773627</v>
      </c>
      <c r="Y24" s="78">
        <f>+IF(W24&lt;&gt;0,(X24/W24)*100,0)</f>
        <v>-558.5550101522447</v>
      </c>
      <c r="Z24" s="79">
        <f t="shared" si="4"/>
        <v>-5648011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203191712</v>
      </c>
      <c r="C27" s="22">
        <v>0</v>
      </c>
      <c r="D27" s="99">
        <v>11254200</v>
      </c>
      <c r="E27" s="100">
        <v>11254200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5627100</v>
      </c>
      <c r="X27" s="100">
        <v>-5627100</v>
      </c>
      <c r="Y27" s="101">
        <v>-100</v>
      </c>
      <c r="Z27" s="102">
        <v>11254200</v>
      </c>
    </row>
    <row r="28" spans="1:26" ht="13.5">
      <c r="A28" s="103" t="s">
        <v>46</v>
      </c>
      <c r="B28" s="19">
        <v>203191712</v>
      </c>
      <c r="C28" s="19">
        <v>0</v>
      </c>
      <c r="D28" s="59">
        <v>10804200</v>
      </c>
      <c r="E28" s="60">
        <v>10804200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5402100</v>
      </c>
      <c r="X28" s="60">
        <v>-5402100</v>
      </c>
      <c r="Y28" s="61">
        <v>-100</v>
      </c>
      <c r="Z28" s="62">
        <v>10804200</v>
      </c>
    </row>
    <row r="29" spans="1:26" ht="13.5">
      <c r="A29" s="58" t="s">
        <v>282</v>
      </c>
      <c r="B29" s="19">
        <v>0</v>
      </c>
      <c r="C29" s="19">
        <v>0</v>
      </c>
      <c r="D29" s="59">
        <v>450000</v>
      </c>
      <c r="E29" s="60">
        <v>450000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225000</v>
      </c>
      <c r="X29" s="60">
        <v>-225000</v>
      </c>
      <c r="Y29" s="61">
        <v>-100</v>
      </c>
      <c r="Z29" s="62">
        <v>450000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203191712</v>
      </c>
      <c r="C32" s="22">
        <f>SUM(C28:C31)</f>
        <v>0</v>
      </c>
      <c r="D32" s="99">
        <f aca="true" t="shared" si="5" ref="D32:Z32">SUM(D28:D31)</f>
        <v>11254200</v>
      </c>
      <c r="E32" s="100">
        <f t="shared" si="5"/>
        <v>11254200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0</v>
      </c>
      <c r="W32" s="100">
        <f t="shared" si="5"/>
        <v>5627100</v>
      </c>
      <c r="X32" s="100">
        <f t="shared" si="5"/>
        <v>-5627100</v>
      </c>
      <c r="Y32" s="101">
        <f>+IF(W32&lt;&gt;0,(X32/W32)*100,0)</f>
        <v>-100</v>
      </c>
      <c r="Z32" s="102">
        <f t="shared" si="5"/>
        <v>11254200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18422285</v>
      </c>
      <c r="C35" s="19">
        <v>0</v>
      </c>
      <c r="D35" s="59">
        <v>16446587</v>
      </c>
      <c r="E35" s="60">
        <v>16446587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8223294</v>
      </c>
      <c r="X35" s="60">
        <v>-8223294</v>
      </c>
      <c r="Y35" s="61">
        <v>-100</v>
      </c>
      <c r="Z35" s="62">
        <v>16446587</v>
      </c>
    </row>
    <row r="36" spans="1:26" ht="13.5">
      <c r="A36" s="58" t="s">
        <v>57</v>
      </c>
      <c r="B36" s="19">
        <v>223544464</v>
      </c>
      <c r="C36" s="19">
        <v>0</v>
      </c>
      <c r="D36" s="59">
        <v>235192058</v>
      </c>
      <c r="E36" s="60">
        <v>235192058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117596029</v>
      </c>
      <c r="X36" s="60">
        <v>-117596029</v>
      </c>
      <c r="Y36" s="61">
        <v>-100</v>
      </c>
      <c r="Z36" s="62">
        <v>235192058</v>
      </c>
    </row>
    <row r="37" spans="1:26" ht="13.5">
      <c r="A37" s="58" t="s">
        <v>58</v>
      </c>
      <c r="B37" s="19">
        <v>31625729</v>
      </c>
      <c r="C37" s="19">
        <v>0</v>
      </c>
      <c r="D37" s="59">
        <v>27023077</v>
      </c>
      <c r="E37" s="60">
        <v>27023077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13511539</v>
      </c>
      <c r="X37" s="60">
        <v>-13511539</v>
      </c>
      <c r="Y37" s="61">
        <v>-100</v>
      </c>
      <c r="Z37" s="62">
        <v>27023077</v>
      </c>
    </row>
    <row r="38" spans="1:26" ht="13.5">
      <c r="A38" s="58" t="s">
        <v>59</v>
      </c>
      <c r="B38" s="19">
        <v>3936000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206405020</v>
      </c>
      <c r="C39" s="19">
        <v>0</v>
      </c>
      <c r="D39" s="59">
        <v>224615568</v>
      </c>
      <c r="E39" s="60">
        <v>224615568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112307784</v>
      </c>
      <c r="X39" s="60">
        <v>-112307784</v>
      </c>
      <c r="Y39" s="61">
        <v>-100</v>
      </c>
      <c r="Z39" s="62">
        <v>224615568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-2026865</v>
      </c>
      <c r="C42" s="19">
        <v>0</v>
      </c>
      <c r="D42" s="59">
        <v>11545069</v>
      </c>
      <c r="E42" s="60">
        <v>11545069</v>
      </c>
      <c r="F42" s="60">
        <v>10533826</v>
      </c>
      <c r="G42" s="60">
        <v>-2887380</v>
      </c>
      <c r="H42" s="60">
        <v>-429705</v>
      </c>
      <c r="I42" s="60">
        <v>7216741</v>
      </c>
      <c r="J42" s="60">
        <v>-1100941</v>
      </c>
      <c r="K42" s="60">
        <v>3918300</v>
      </c>
      <c r="L42" s="60">
        <v>2915523</v>
      </c>
      <c r="M42" s="60">
        <v>5732882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12949623</v>
      </c>
      <c r="W42" s="60">
        <v>12224616</v>
      </c>
      <c r="X42" s="60">
        <v>725007</v>
      </c>
      <c r="Y42" s="61">
        <v>5.93</v>
      </c>
      <c r="Z42" s="62">
        <v>11545069</v>
      </c>
    </row>
    <row r="43" spans="1:26" ht="13.5">
      <c r="A43" s="58" t="s">
        <v>63</v>
      </c>
      <c r="B43" s="19">
        <v>0</v>
      </c>
      <c r="C43" s="19">
        <v>0</v>
      </c>
      <c r="D43" s="59">
        <v>-11254250</v>
      </c>
      <c r="E43" s="60">
        <v>-11254250</v>
      </c>
      <c r="F43" s="60">
        <v>0</v>
      </c>
      <c r="G43" s="60">
        <v>-2489022</v>
      </c>
      <c r="H43" s="60">
        <v>-307716</v>
      </c>
      <c r="I43" s="60">
        <v>-2796738</v>
      </c>
      <c r="J43" s="60">
        <v>-1345035</v>
      </c>
      <c r="K43" s="60">
        <v>-250833</v>
      </c>
      <c r="L43" s="60">
        <v>-2210283</v>
      </c>
      <c r="M43" s="60">
        <v>-3806151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-6602889</v>
      </c>
      <c r="W43" s="60">
        <v>-5702250</v>
      </c>
      <c r="X43" s="60">
        <v>-900639</v>
      </c>
      <c r="Y43" s="61">
        <v>15.79</v>
      </c>
      <c r="Z43" s="62">
        <v>-11254250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-2026865</v>
      </c>
      <c r="C45" s="22">
        <v>0</v>
      </c>
      <c r="D45" s="99">
        <v>844248</v>
      </c>
      <c r="E45" s="100">
        <v>844248</v>
      </c>
      <c r="F45" s="100">
        <v>10533826</v>
      </c>
      <c r="G45" s="100">
        <v>5157424</v>
      </c>
      <c r="H45" s="100">
        <v>4420003</v>
      </c>
      <c r="I45" s="100">
        <v>4420003</v>
      </c>
      <c r="J45" s="100">
        <v>1974027</v>
      </c>
      <c r="K45" s="100">
        <v>5641494</v>
      </c>
      <c r="L45" s="100">
        <v>6346734</v>
      </c>
      <c r="M45" s="100">
        <v>6346734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6346734</v>
      </c>
      <c r="W45" s="100">
        <v>7075795</v>
      </c>
      <c r="X45" s="100">
        <v>-729061</v>
      </c>
      <c r="Y45" s="101">
        <v>-10.3</v>
      </c>
      <c r="Z45" s="102">
        <v>844248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2132009</v>
      </c>
      <c r="C51" s="52">
        <v>0</v>
      </c>
      <c r="D51" s="129">
        <v>4481752</v>
      </c>
      <c r="E51" s="54">
        <v>2497816</v>
      </c>
      <c r="F51" s="54">
        <v>0</v>
      </c>
      <c r="G51" s="54">
        <v>0</v>
      </c>
      <c r="H51" s="54">
        <v>0</v>
      </c>
      <c r="I51" s="54">
        <v>13585983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22697560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99.51955977429463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100.11283344099043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99.4633261237632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100</v>
      </c>
      <c r="G61" s="13">
        <f t="shared" si="7"/>
        <v>110.89248173140834</v>
      </c>
      <c r="H61" s="13">
        <f t="shared" si="7"/>
        <v>100</v>
      </c>
      <c r="I61" s="13">
        <f t="shared" si="7"/>
        <v>103.25585702157855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101.54395109376821</v>
      </c>
      <c r="W61" s="13">
        <f t="shared" si="7"/>
        <v>99.99946374231948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100</v>
      </c>
      <c r="G64" s="13">
        <f t="shared" si="7"/>
        <v>0</v>
      </c>
      <c r="H64" s="13">
        <f t="shared" si="7"/>
        <v>100</v>
      </c>
      <c r="I64" s="13">
        <f t="shared" si="7"/>
        <v>66.70711453488016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83.71215868989688</v>
      </c>
      <c r="W64" s="13">
        <f t="shared" si="7"/>
        <v>91.8261093751119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24569089</v>
      </c>
      <c r="C67" s="24"/>
      <c r="D67" s="25">
        <v>27966016</v>
      </c>
      <c r="E67" s="26">
        <v>27966016</v>
      </c>
      <c r="F67" s="26">
        <v>1266289</v>
      </c>
      <c r="G67" s="26">
        <v>1252846</v>
      </c>
      <c r="H67" s="26">
        <v>1669301</v>
      </c>
      <c r="I67" s="26">
        <v>4188436</v>
      </c>
      <c r="J67" s="26">
        <v>1922117</v>
      </c>
      <c r="K67" s="26">
        <v>1260537</v>
      </c>
      <c r="L67" s="26">
        <v>1337300</v>
      </c>
      <c r="M67" s="26">
        <v>4519954</v>
      </c>
      <c r="N67" s="26"/>
      <c r="O67" s="26"/>
      <c r="P67" s="26"/>
      <c r="Q67" s="26"/>
      <c r="R67" s="26"/>
      <c r="S67" s="26"/>
      <c r="T67" s="26"/>
      <c r="U67" s="26"/>
      <c r="V67" s="26">
        <v>8708390</v>
      </c>
      <c r="W67" s="26">
        <v>13983009</v>
      </c>
      <c r="X67" s="26"/>
      <c r="Y67" s="25"/>
      <c r="Z67" s="27">
        <v>27966016</v>
      </c>
    </row>
    <row r="68" spans="1:26" ht="13.5" hidden="1">
      <c r="A68" s="37" t="s">
        <v>31</v>
      </c>
      <c r="B68" s="19">
        <v>3093783</v>
      </c>
      <c r="C68" s="19"/>
      <c r="D68" s="20">
        <v>2421268</v>
      </c>
      <c r="E68" s="21">
        <v>2421268</v>
      </c>
      <c r="F68" s="21">
        <v>141089</v>
      </c>
      <c r="G68" s="21">
        <v>146719</v>
      </c>
      <c r="H68" s="21">
        <v>227935</v>
      </c>
      <c r="I68" s="21">
        <v>515743</v>
      </c>
      <c r="J68" s="21">
        <v>158205</v>
      </c>
      <c r="K68" s="21">
        <v>142394</v>
      </c>
      <c r="L68" s="21">
        <v>133660</v>
      </c>
      <c r="M68" s="21">
        <v>434259</v>
      </c>
      <c r="N68" s="21"/>
      <c r="O68" s="21"/>
      <c r="P68" s="21"/>
      <c r="Q68" s="21"/>
      <c r="R68" s="21"/>
      <c r="S68" s="21"/>
      <c r="T68" s="21"/>
      <c r="U68" s="21"/>
      <c r="V68" s="21">
        <v>950002</v>
      </c>
      <c r="W68" s="21">
        <v>1210634</v>
      </c>
      <c r="X68" s="21"/>
      <c r="Y68" s="20"/>
      <c r="Z68" s="23">
        <v>2421268</v>
      </c>
    </row>
    <row r="69" spans="1:26" ht="13.5" hidden="1">
      <c r="A69" s="38" t="s">
        <v>32</v>
      </c>
      <c r="B69" s="19">
        <v>18768937</v>
      </c>
      <c r="C69" s="19"/>
      <c r="D69" s="20">
        <v>25544748</v>
      </c>
      <c r="E69" s="21">
        <v>25544748</v>
      </c>
      <c r="F69" s="21">
        <v>1125200</v>
      </c>
      <c r="G69" s="21">
        <v>1106127</v>
      </c>
      <c r="H69" s="21">
        <v>1432082</v>
      </c>
      <c r="I69" s="21">
        <v>3663409</v>
      </c>
      <c r="J69" s="21">
        <v>1748877</v>
      </c>
      <c r="K69" s="21">
        <v>1100225</v>
      </c>
      <c r="L69" s="21">
        <v>1191691</v>
      </c>
      <c r="M69" s="21">
        <v>4040793</v>
      </c>
      <c r="N69" s="21"/>
      <c r="O69" s="21"/>
      <c r="P69" s="21"/>
      <c r="Q69" s="21"/>
      <c r="R69" s="21"/>
      <c r="S69" s="21"/>
      <c r="T69" s="21"/>
      <c r="U69" s="21"/>
      <c r="V69" s="21">
        <v>7704202</v>
      </c>
      <c r="W69" s="21">
        <v>12772375</v>
      </c>
      <c r="X69" s="21"/>
      <c r="Y69" s="20"/>
      <c r="Z69" s="23">
        <v>25544748</v>
      </c>
    </row>
    <row r="70" spans="1:26" ht="13.5" hidden="1">
      <c r="A70" s="39" t="s">
        <v>103</v>
      </c>
      <c r="B70" s="19">
        <v>14806569</v>
      </c>
      <c r="C70" s="19"/>
      <c r="D70" s="20">
        <v>23869121</v>
      </c>
      <c r="E70" s="21">
        <v>23869121</v>
      </c>
      <c r="F70" s="21">
        <v>1024521</v>
      </c>
      <c r="G70" s="21">
        <v>997477</v>
      </c>
      <c r="H70" s="21">
        <v>1315065</v>
      </c>
      <c r="I70" s="21">
        <v>3337063</v>
      </c>
      <c r="J70" s="21">
        <v>1625655</v>
      </c>
      <c r="K70" s="21">
        <v>999390</v>
      </c>
      <c r="L70" s="21">
        <v>1075032</v>
      </c>
      <c r="M70" s="21">
        <v>3700077</v>
      </c>
      <c r="N70" s="21"/>
      <c r="O70" s="21"/>
      <c r="P70" s="21"/>
      <c r="Q70" s="21"/>
      <c r="R70" s="21"/>
      <c r="S70" s="21"/>
      <c r="T70" s="21"/>
      <c r="U70" s="21"/>
      <c r="V70" s="21">
        <v>7037140</v>
      </c>
      <c r="W70" s="21">
        <v>11934561</v>
      </c>
      <c r="X70" s="21"/>
      <c r="Y70" s="20"/>
      <c r="Z70" s="23">
        <v>23869121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3962368</v>
      </c>
      <c r="C73" s="19"/>
      <c r="D73" s="20">
        <v>1675627</v>
      </c>
      <c r="E73" s="21">
        <v>1675627</v>
      </c>
      <c r="F73" s="21">
        <v>100679</v>
      </c>
      <c r="G73" s="21">
        <v>108650</v>
      </c>
      <c r="H73" s="21">
        <v>117017</v>
      </c>
      <c r="I73" s="21">
        <v>326346</v>
      </c>
      <c r="J73" s="21">
        <v>123222</v>
      </c>
      <c r="K73" s="21">
        <v>100835</v>
      </c>
      <c r="L73" s="21">
        <v>116659</v>
      </c>
      <c r="M73" s="21">
        <v>340716</v>
      </c>
      <c r="N73" s="21"/>
      <c r="O73" s="21"/>
      <c r="P73" s="21"/>
      <c r="Q73" s="21"/>
      <c r="R73" s="21"/>
      <c r="S73" s="21"/>
      <c r="T73" s="21"/>
      <c r="U73" s="21"/>
      <c r="V73" s="21">
        <v>667062</v>
      </c>
      <c r="W73" s="21">
        <v>837814</v>
      </c>
      <c r="X73" s="21"/>
      <c r="Y73" s="20"/>
      <c r="Z73" s="23">
        <v>1675627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2706369</v>
      </c>
      <c r="C75" s="28"/>
      <c r="D75" s="29"/>
      <c r="E75" s="30"/>
      <c r="F75" s="30"/>
      <c r="G75" s="30"/>
      <c r="H75" s="30">
        <v>9284</v>
      </c>
      <c r="I75" s="30">
        <v>9284</v>
      </c>
      <c r="J75" s="30">
        <v>15035</v>
      </c>
      <c r="K75" s="30">
        <v>17918</v>
      </c>
      <c r="L75" s="30">
        <v>11949</v>
      </c>
      <c r="M75" s="30">
        <v>44902</v>
      </c>
      <c r="N75" s="30"/>
      <c r="O75" s="30"/>
      <c r="P75" s="30"/>
      <c r="Q75" s="30"/>
      <c r="R75" s="30"/>
      <c r="S75" s="30"/>
      <c r="T75" s="30"/>
      <c r="U75" s="30"/>
      <c r="V75" s="30">
        <v>54186</v>
      </c>
      <c r="W75" s="30"/>
      <c r="X75" s="30"/>
      <c r="Y75" s="29"/>
      <c r="Z75" s="31"/>
    </row>
    <row r="76" spans="1:26" ht="13.5" hidden="1">
      <c r="A76" s="42" t="s">
        <v>286</v>
      </c>
      <c r="B76" s="32">
        <v>24569089</v>
      </c>
      <c r="C76" s="32"/>
      <c r="D76" s="33">
        <v>27966016</v>
      </c>
      <c r="E76" s="34">
        <v>27966016</v>
      </c>
      <c r="F76" s="34">
        <v>1266289</v>
      </c>
      <c r="G76" s="34">
        <v>1252846</v>
      </c>
      <c r="H76" s="34">
        <v>1669301</v>
      </c>
      <c r="I76" s="34">
        <v>4188436</v>
      </c>
      <c r="J76" s="34">
        <v>1922117</v>
      </c>
      <c r="K76" s="34">
        <v>1260537</v>
      </c>
      <c r="L76" s="34">
        <v>1337300</v>
      </c>
      <c r="M76" s="34">
        <v>4519954</v>
      </c>
      <c r="N76" s="34"/>
      <c r="O76" s="34"/>
      <c r="P76" s="34"/>
      <c r="Q76" s="34"/>
      <c r="R76" s="34"/>
      <c r="S76" s="34"/>
      <c r="T76" s="34"/>
      <c r="U76" s="34"/>
      <c r="V76" s="34">
        <v>8708390</v>
      </c>
      <c r="W76" s="34">
        <v>13915829</v>
      </c>
      <c r="X76" s="34"/>
      <c r="Y76" s="33"/>
      <c r="Z76" s="35">
        <v>27966016</v>
      </c>
    </row>
    <row r="77" spans="1:26" ht="13.5" hidden="1">
      <c r="A77" s="37" t="s">
        <v>31</v>
      </c>
      <c r="B77" s="19">
        <v>3093783</v>
      </c>
      <c r="C77" s="19"/>
      <c r="D77" s="20">
        <v>2421268</v>
      </c>
      <c r="E77" s="21">
        <v>2421268</v>
      </c>
      <c r="F77" s="21">
        <v>141089</v>
      </c>
      <c r="G77" s="21">
        <v>146719</v>
      </c>
      <c r="H77" s="21">
        <v>227935</v>
      </c>
      <c r="I77" s="21">
        <v>515743</v>
      </c>
      <c r="J77" s="21">
        <v>158205</v>
      </c>
      <c r="K77" s="21">
        <v>142394</v>
      </c>
      <c r="L77" s="21">
        <v>133660</v>
      </c>
      <c r="M77" s="21">
        <v>434259</v>
      </c>
      <c r="N77" s="21"/>
      <c r="O77" s="21"/>
      <c r="P77" s="21"/>
      <c r="Q77" s="21"/>
      <c r="R77" s="21"/>
      <c r="S77" s="21"/>
      <c r="T77" s="21"/>
      <c r="U77" s="21"/>
      <c r="V77" s="21">
        <v>950002</v>
      </c>
      <c r="W77" s="21">
        <v>1212000</v>
      </c>
      <c r="X77" s="21"/>
      <c r="Y77" s="20"/>
      <c r="Z77" s="23">
        <v>2421268</v>
      </c>
    </row>
    <row r="78" spans="1:26" ht="13.5" hidden="1">
      <c r="A78" s="38" t="s">
        <v>32</v>
      </c>
      <c r="B78" s="19">
        <v>18768937</v>
      </c>
      <c r="C78" s="19"/>
      <c r="D78" s="20">
        <v>25544748</v>
      </c>
      <c r="E78" s="21">
        <v>25544748</v>
      </c>
      <c r="F78" s="21">
        <v>1125200</v>
      </c>
      <c r="G78" s="21">
        <v>1106127</v>
      </c>
      <c r="H78" s="21">
        <v>1432082</v>
      </c>
      <c r="I78" s="21">
        <v>3663409</v>
      </c>
      <c r="J78" s="21">
        <v>1748877</v>
      </c>
      <c r="K78" s="21">
        <v>1100225</v>
      </c>
      <c r="L78" s="21">
        <v>1191691</v>
      </c>
      <c r="M78" s="21">
        <v>4040793</v>
      </c>
      <c r="N78" s="21"/>
      <c r="O78" s="21"/>
      <c r="P78" s="21"/>
      <c r="Q78" s="21"/>
      <c r="R78" s="21"/>
      <c r="S78" s="21"/>
      <c r="T78" s="21"/>
      <c r="U78" s="21"/>
      <c r="V78" s="21">
        <v>7704202</v>
      </c>
      <c r="W78" s="21">
        <v>12703829</v>
      </c>
      <c r="X78" s="21"/>
      <c r="Y78" s="20"/>
      <c r="Z78" s="23">
        <v>25544748</v>
      </c>
    </row>
    <row r="79" spans="1:26" ht="13.5" hidden="1">
      <c r="A79" s="39" t="s">
        <v>103</v>
      </c>
      <c r="B79" s="19">
        <v>14806569</v>
      </c>
      <c r="C79" s="19"/>
      <c r="D79" s="20">
        <v>23869121</v>
      </c>
      <c r="E79" s="21">
        <v>23869121</v>
      </c>
      <c r="F79" s="21">
        <v>1024521</v>
      </c>
      <c r="G79" s="21">
        <v>1106127</v>
      </c>
      <c r="H79" s="21">
        <v>1315065</v>
      </c>
      <c r="I79" s="21">
        <v>3445713</v>
      </c>
      <c r="J79" s="21">
        <v>1625655</v>
      </c>
      <c r="K79" s="21">
        <v>999390</v>
      </c>
      <c r="L79" s="21">
        <v>1075032</v>
      </c>
      <c r="M79" s="21">
        <v>3700077</v>
      </c>
      <c r="N79" s="21"/>
      <c r="O79" s="21"/>
      <c r="P79" s="21"/>
      <c r="Q79" s="21"/>
      <c r="R79" s="21"/>
      <c r="S79" s="21"/>
      <c r="T79" s="21"/>
      <c r="U79" s="21"/>
      <c r="V79" s="21">
        <v>7145790</v>
      </c>
      <c r="W79" s="21">
        <v>11934497</v>
      </c>
      <c r="X79" s="21"/>
      <c r="Y79" s="20"/>
      <c r="Z79" s="23">
        <v>23869121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3962368</v>
      </c>
      <c r="C82" s="19"/>
      <c r="D82" s="20">
        <v>1675627</v>
      </c>
      <c r="E82" s="21">
        <v>1675627</v>
      </c>
      <c r="F82" s="21">
        <v>100679</v>
      </c>
      <c r="G82" s="21"/>
      <c r="H82" s="21">
        <v>117017</v>
      </c>
      <c r="I82" s="21">
        <v>217696</v>
      </c>
      <c r="J82" s="21">
        <v>123222</v>
      </c>
      <c r="K82" s="21">
        <v>100835</v>
      </c>
      <c r="L82" s="21">
        <v>116659</v>
      </c>
      <c r="M82" s="21">
        <v>340716</v>
      </c>
      <c r="N82" s="21"/>
      <c r="O82" s="21"/>
      <c r="P82" s="21"/>
      <c r="Q82" s="21"/>
      <c r="R82" s="21"/>
      <c r="S82" s="21"/>
      <c r="T82" s="21"/>
      <c r="U82" s="21"/>
      <c r="V82" s="21">
        <v>558412</v>
      </c>
      <c r="W82" s="21">
        <v>769332</v>
      </c>
      <c r="X82" s="21"/>
      <c r="Y82" s="20"/>
      <c r="Z82" s="23">
        <v>1675627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2706369</v>
      </c>
      <c r="C84" s="28"/>
      <c r="D84" s="29"/>
      <c r="E84" s="30"/>
      <c r="F84" s="30"/>
      <c r="G84" s="30"/>
      <c r="H84" s="30">
        <v>9284</v>
      </c>
      <c r="I84" s="30">
        <v>9284</v>
      </c>
      <c r="J84" s="30">
        <v>15035</v>
      </c>
      <c r="K84" s="30">
        <v>17918</v>
      </c>
      <c r="L84" s="30">
        <v>11949</v>
      </c>
      <c r="M84" s="30">
        <v>44902</v>
      </c>
      <c r="N84" s="30"/>
      <c r="O84" s="30"/>
      <c r="P84" s="30"/>
      <c r="Q84" s="30"/>
      <c r="R84" s="30"/>
      <c r="S84" s="30"/>
      <c r="T84" s="30"/>
      <c r="U84" s="30"/>
      <c r="V84" s="30">
        <v>54186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2000000</v>
      </c>
      <c r="F5" s="358">
        <f t="shared" si="0"/>
        <v>2000000</v>
      </c>
      <c r="G5" s="358">
        <f t="shared" si="0"/>
        <v>0</v>
      </c>
      <c r="H5" s="356">
        <f t="shared" si="0"/>
        <v>214034</v>
      </c>
      <c r="I5" s="356">
        <f t="shared" si="0"/>
        <v>10304</v>
      </c>
      <c r="J5" s="358">
        <f t="shared" si="0"/>
        <v>224338</v>
      </c>
      <c r="K5" s="358">
        <f t="shared" si="0"/>
        <v>136500</v>
      </c>
      <c r="L5" s="356">
        <f t="shared" si="0"/>
        <v>0</v>
      </c>
      <c r="M5" s="356">
        <f t="shared" si="0"/>
        <v>0</v>
      </c>
      <c r="N5" s="358">
        <f t="shared" si="0"/>
        <v>136500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360838</v>
      </c>
      <c r="X5" s="356">
        <f t="shared" si="0"/>
        <v>1000000</v>
      </c>
      <c r="Y5" s="358">
        <f t="shared" si="0"/>
        <v>-639162</v>
      </c>
      <c r="Z5" s="359">
        <f>+IF(X5&lt;&gt;0,+(Y5/X5)*100,0)</f>
        <v>-63.9162</v>
      </c>
      <c r="AA5" s="360">
        <f>+AA6+AA8+AA11+AA13+AA15</f>
        <v>2000000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800000</v>
      </c>
      <c r="F6" s="59">
        <f t="shared" si="1"/>
        <v>800000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136500</v>
      </c>
      <c r="L6" s="60">
        <f t="shared" si="1"/>
        <v>0</v>
      </c>
      <c r="M6" s="60">
        <f t="shared" si="1"/>
        <v>0</v>
      </c>
      <c r="N6" s="59">
        <f t="shared" si="1"/>
        <v>136500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136500</v>
      </c>
      <c r="X6" s="60">
        <f t="shared" si="1"/>
        <v>400000</v>
      </c>
      <c r="Y6" s="59">
        <f t="shared" si="1"/>
        <v>-263500</v>
      </c>
      <c r="Z6" s="61">
        <f>+IF(X6&lt;&gt;0,+(Y6/X6)*100,0)</f>
        <v>-65.875</v>
      </c>
      <c r="AA6" s="62">
        <f t="shared" si="1"/>
        <v>800000</v>
      </c>
    </row>
    <row r="7" spans="1:27" ht="13.5">
      <c r="A7" s="291" t="s">
        <v>228</v>
      </c>
      <c r="B7" s="142"/>
      <c r="C7" s="60"/>
      <c r="D7" s="340"/>
      <c r="E7" s="60">
        <v>800000</v>
      </c>
      <c r="F7" s="59">
        <v>800000</v>
      </c>
      <c r="G7" s="59"/>
      <c r="H7" s="60"/>
      <c r="I7" s="60"/>
      <c r="J7" s="59"/>
      <c r="K7" s="59">
        <v>136500</v>
      </c>
      <c r="L7" s="60"/>
      <c r="M7" s="60"/>
      <c r="N7" s="59">
        <v>136500</v>
      </c>
      <c r="O7" s="59"/>
      <c r="P7" s="60"/>
      <c r="Q7" s="60"/>
      <c r="R7" s="59"/>
      <c r="S7" s="59"/>
      <c r="T7" s="60"/>
      <c r="U7" s="60"/>
      <c r="V7" s="59"/>
      <c r="W7" s="59">
        <v>136500</v>
      </c>
      <c r="X7" s="60">
        <v>400000</v>
      </c>
      <c r="Y7" s="59">
        <v>-263500</v>
      </c>
      <c r="Z7" s="61">
        <v>-65.88</v>
      </c>
      <c r="AA7" s="62">
        <v>800000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1200000</v>
      </c>
      <c r="F8" s="59">
        <f t="shared" si="2"/>
        <v>1200000</v>
      </c>
      <c r="G8" s="59">
        <f t="shared" si="2"/>
        <v>0</v>
      </c>
      <c r="H8" s="60">
        <f t="shared" si="2"/>
        <v>124200</v>
      </c>
      <c r="I8" s="60">
        <f t="shared" si="2"/>
        <v>0</v>
      </c>
      <c r="J8" s="59">
        <f t="shared" si="2"/>
        <v>124200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124200</v>
      </c>
      <c r="X8" s="60">
        <f t="shared" si="2"/>
        <v>600000</v>
      </c>
      <c r="Y8" s="59">
        <f t="shared" si="2"/>
        <v>-475800</v>
      </c>
      <c r="Z8" s="61">
        <f>+IF(X8&lt;&gt;0,+(Y8/X8)*100,0)</f>
        <v>-79.3</v>
      </c>
      <c r="AA8" s="62">
        <f>SUM(AA9:AA10)</f>
        <v>1200000</v>
      </c>
    </row>
    <row r="9" spans="1:27" ht="13.5">
      <c r="A9" s="291" t="s">
        <v>229</v>
      </c>
      <c r="B9" s="142"/>
      <c r="C9" s="60"/>
      <c r="D9" s="340"/>
      <c r="E9" s="60">
        <v>800000</v>
      </c>
      <c r="F9" s="59">
        <v>800000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400000</v>
      </c>
      <c r="Y9" s="59">
        <v>-400000</v>
      </c>
      <c r="Z9" s="61">
        <v>-100</v>
      </c>
      <c r="AA9" s="62">
        <v>800000</v>
      </c>
    </row>
    <row r="10" spans="1:27" ht="13.5">
      <c r="A10" s="291" t="s">
        <v>230</v>
      </c>
      <c r="B10" s="142"/>
      <c r="C10" s="60"/>
      <c r="D10" s="340"/>
      <c r="E10" s="60">
        <v>400000</v>
      </c>
      <c r="F10" s="59">
        <v>400000</v>
      </c>
      <c r="G10" s="59"/>
      <c r="H10" s="60">
        <v>124200</v>
      </c>
      <c r="I10" s="60"/>
      <c r="J10" s="59">
        <v>124200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124200</v>
      </c>
      <c r="X10" s="60">
        <v>200000</v>
      </c>
      <c r="Y10" s="59">
        <v>-75800</v>
      </c>
      <c r="Z10" s="61">
        <v>-37.9</v>
      </c>
      <c r="AA10" s="62">
        <v>400000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89834</v>
      </c>
      <c r="I15" s="60">
        <f t="shared" si="5"/>
        <v>10304</v>
      </c>
      <c r="J15" s="59">
        <f t="shared" si="5"/>
        <v>100138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100138</v>
      </c>
      <c r="X15" s="60">
        <f t="shared" si="5"/>
        <v>0</v>
      </c>
      <c r="Y15" s="59">
        <f t="shared" si="5"/>
        <v>100138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>
        <v>89834</v>
      </c>
      <c r="I20" s="60">
        <v>10304</v>
      </c>
      <c r="J20" s="59">
        <v>100138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100138</v>
      </c>
      <c r="X20" s="60"/>
      <c r="Y20" s="59">
        <v>100138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303109</v>
      </c>
      <c r="D40" s="344">
        <f t="shared" si="9"/>
        <v>0</v>
      </c>
      <c r="E40" s="343">
        <f t="shared" si="9"/>
        <v>152000</v>
      </c>
      <c r="F40" s="345">
        <f t="shared" si="9"/>
        <v>152000</v>
      </c>
      <c r="G40" s="345">
        <f t="shared" si="9"/>
        <v>8229</v>
      </c>
      <c r="H40" s="343">
        <f t="shared" si="9"/>
        <v>14242</v>
      </c>
      <c r="I40" s="343">
        <f t="shared" si="9"/>
        <v>5026</v>
      </c>
      <c r="J40" s="345">
        <f t="shared" si="9"/>
        <v>27497</v>
      </c>
      <c r="K40" s="345">
        <f t="shared" si="9"/>
        <v>19935</v>
      </c>
      <c r="L40" s="343">
        <f t="shared" si="9"/>
        <v>31802</v>
      </c>
      <c r="M40" s="343">
        <f t="shared" si="9"/>
        <v>0</v>
      </c>
      <c r="N40" s="345">
        <f t="shared" si="9"/>
        <v>51737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79234</v>
      </c>
      <c r="X40" s="343">
        <f t="shared" si="9"/>
        <v>76000</v>
      </c>
      <c r="Y40" s="345">
        <f t="shared" si="9"/>
        <v>3234</v>
      </c>
      <c r="Z40" s="336">
        <f>+IF(X40&lt;&gt;0,+(Y40/X40)*100,0)</f>
        <v>4.255263157894737</v>
      </c>
      <c r="AA40" s="350">
        <f>SUM(AA41:AA49)</f>
        <v>152000</v>
      </c>
    </row>
    <row r="41" spans="1:27" ht="13.5">
      <c r="A41" s="361" t="s">
        <v>247</v>
      </c>
      <c r="B41" s="142"/>
      <c r="C41" s="362"/>
      <c r="D41" s="363"/>
      <c r="E41" s="362">
        <v>100000</v>
      </c>
      <c r="F41" s="364">
        <v>100000</v>
      </c>
      <c r="G41" s="364">
        <v>6579</v>
      </c>
      <c r="H41" s="362">
        <v>13369</v>
      </c>
      <c r="I41" s="362">
        <v>3468</v>
      </c>
      <c r="J41" s="364">
        <v>23416</v>
      </c>
      <c r="K41" s="364">
        <v>4894</v>
      </c>
      <c r="L41" s="362">
        <v>23295</v>
      </c>
      <c r="M41" s="362"/>
      <c r="N41" s="364">
        <v>28189</v>
      </c>
      <c r="O41" s="364"/>
      <c r="P41" s="362"/>
      <c r="Q41" s="362"/>
      <c r="R41" s="364"/>
      <c r="S41" s="364"/>
      <c r="T41" s="362"/>
      <c r="U41" s="362"/>
      <c r="V41" s="364"/>
      <c r="W41" s="364">
        <v>51605</v>
      </c>
      <c r="X41" s="362">
        <v>50000</v>
      </c>
      <c r="Y41" s="364">
        <v>1605</v>
      </c>
      <c r="Z41" s="365">
        <v>3.21</v>
      </c>
      <c r="AA41" s="366">
        <v>100000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2000</v>
      </c>
      <c r="F44" s="53">
        <v>2000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1000</v>
      </c>
      <c r="Y44" s="53">
        <v>-1000</v>
      </c>
      <c r="Z44" s="94">
        <v>-100</v>
      </c>
      <c r="AA44" s="95">
        <v>2000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50000</v>
      </c>
      <c r="F48" s="53">
        <v>50000</v>
      </c>
      <c r="G48" s="53">
        <v>1650</v>
      </c>
      <c r="H48" s="54">
        <v>873</v>
      </c>
      <c r="I48" s="54">
        <v>1558</v>
      </c>
      <c r="J48" s="53">
        <v>4081</v>
      </c>
      <c r="K48" s="53">
        <v>15041</v>
      </c>
      <c r="L48" s="54">
        <v>8507</v>
      </c>
      <c r="M48" s="54"/>
      <c r="N48" s="53">
        <v>23548</v>
      </c>
      <c r="O48" s="53"/>
      <c r="P48" s="54"/>
      <c r="Q48" s="54"/>
      <c r="R48" s="53"/>
      <c r="S48" s="53"/>
      <c r="T48" s="54"/>
      <c r="U48" s="54"/>
      <c r="V48" s="53"/>
      <c r="W48" s="53">
        <v>27629</v>
      </c>
      <c r="X48" s="54">
        <v>25000</v>
      </c>
      <c r="Y48" s="53">
        <v>2629</v>
      </c>
      <c r="Z48" s="94">
        <v>10.52</v>
      </c>
      <c r="AA48" s="95">
        <v>50000</v>
      </c>
    </row>
    <row r="49" spans="1:27" ht="13.5">
      <c r="A49" s="361" t="s">
        <v>93</v>
      </c>
      <c r="B49" s="136"/>
      <c r="C49" s="54">
        <v>303109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303109</v>
      </c>
      <c r="D60" s="346">
        <f t="shared" si="14"/>
        <v>0</v>
      </c>
      <c r="E60" s="219">
        <f t="shared" si="14"/>
        <v>2152000</v>
      </c>
      <c r="F60" s="264">
        <f t="shared" si="14"/>
        <v>2152000</v>
      </c>
      <c r="G60" s="264">
        <f t="shared" si="14"/>
        <v>8229</v>
      </c>
      <c r="H60" s="219">
        <f t="shared" si="14"/>
        <v>228276</v>
      </c>
      <c r="I60" s="219">
        <f t="shared" si="14"/>
        <v>15330</v>
      </c>
      <c r="J60" s="264">
        <f t="shared" si="14"/>
        <v>251835</v>
      </c>
      <c r="K60" s="264">
        <f t="shared" si="14"/>
        <v>156435</v>
      </c>
      <c r="L60" s="219">
        <f t="shared" si="14"/>
        <v>31802</v>
      </c>
      <c r="M60" s="219">
        <f t="shared" si="14"/>
        <v>0</v>
      </c>
      <c r="N60" s="264">
        <f t="shared" si="14"/>
        <v>188237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440072</v>
      </c>
      <c r="X60" s="219">
        <f t="shared" si="14"/>
        <v>1076000</v>
      </c>
      <c r="Y60" s="264">
        <f t="shared" si="14"/>
        <v>-635928</v>
      </c>
      <c r="Z60" s="337">
        <f>+IF(X60&lt;&gt;0,+(Y60/X60)*100,0)</f>
        <v>-59.10111524163568</v>
      </c>
      <c r="AA60" s="232">
        <f>+AA57+AA54+AA51+AA40+AA37+AA34+AA22+AA5</f>
        <v>2152000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17073118</v>
      </c>
      <c r="D5" s="153">
        <f>SUM(D6:D8)</f>
        <v>0</v>
      </c>
      <c r="E5" s="154">
        <f t="shared" si="0"/>
        <v>18916383</v>
      </c>
      <c r="F5" s="100">
        <f t="shared" si="0"/>
        <v>18916383</v>
      </c>
      <c r="G5" s="100">
        <f t="shared" si="0"/>
        <v>9174038</v>
      </c>
      <c r="H5" s="100">
        <f t="shared" si="0"/>
        <v>1147053</v>
      </c>
      <c r="I5" s="100">
        <f t="shared" si="0"/>
        <v>462144</v>
      </c>
      <c r="J5" s="100">
        <f t="shared" si="0"/>
        <v>10783235</v>
      </c>
      <c r="K5" s="100">
        <f t="shared" si="0"/>
        <v>936045</v>
      </c>
      <c r="L5" s="100">
        <f t="shared" si="0"/>
        <v>3149020</v>
      </c>
      <c r="M5" s="100">
        <f t="shared" si="0"/>
        <v>193875</v>
      </c>
      <c r="N5" s="100">
        <f t="shared" si="0"/>
        <v>4278940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15062175</v>
      </c>
      <c r="X5" s="100">
        <f t="shared" si="0"/>
        <v>9458192</v>
      </c>
      <c r="Y5" s="100">
        <f t="shared" si="0"/>
        <v>5603983</v>
      </c>
      <c r="Z5" s="137">
        <f>+IF(X5&lt;&gt;0,+(Y5/X5)*100,0)</f>
        <v>59.2500448288637</v>
      </c>
      <c r="AA5" s="153">
        <f>SUM(AA6:AA8)</f>
        <v>18916383</v>
      </c>
    </row>
    <row r="6" spans="1:27" ht="13.5">
      <c r="A6" s="138" t="s">
        <v>75</v>
      </c>
      <c r="B6" s="136"/>
      <c r="C6" s="155">
        <v>3247682</v>
      </c>
      <c r="D6" s="155"/>
      <c r="E6" s="156">
        <v>6485442</v>
      </c>
      <c r="F6" s="60">
        <v>6485442</v>
      </c>
      <c r="G6" s="60">
        <v>880582</v>
      </c>
      <c r="H6" s="60"/>
      <c r="I6" s="60"/>
      <c r="J6" s="60">
        <v>880582</v>
      </c>
      <c r="K6" s="60"/>
      <c r="L6" s="60">
        <v>398190</v>
      </c>
      <c r="M6" s="60"/>
      <c r="N6" s="60">
        <v>398190</v>
      </c>
      <c r="O6" s="60"/>
      <c r="P6" s="60"/>
      <c r="Q6" s="60"/>
      <c r="R6" s="60"/>
      <c r="S6" s="60"/>
      <c r="T6" s="60"/>
      <c r="U6" s="60"/>
      <c r="V6" s="60"/>
      <c r="W6" s="60">
        <v>1278772</v>
      </c>
      <c r="X6" s="60">
        <v>3242721</v>
      </c>
      <c r="Y6" s="60">
        <v>-1963949</v>
      </c>
      <c r="Z6" s="140">
        <v>-60.56</v>
      </c>
      <c r="AA6" s="155">
        <v>6485442</v>
      </c>
    </row>
    <row r="7" spans="1:27" ht="13.5">
      <c r="A7" s="138" t="s">
        <v>76</v>
      </c>
      <c r="B7" s="136"/>
      <c r="C7" s="157">
        <v>8837005</v>
      </c>
      <c r="D7" s="157"/>
      <c r="E7" s="158">
        <v>5255820</v>
      </c>
      <c r="F7" s="159">
        <v>5255820</v>
      </c>
      <c r="G7" s="159">
        <v>6455971</v>
      </c>
      <c r="H7" s="159">
        <v>1144568</v>
      </c>
      <c r="I7" s="159">
        <v>458332</v>
      </c>
      <c r="J7" s="159">
        <v>8058871</v>
      </c>
      <c r="K7" s="159">
        <v>933221</v>
      </c>
      <c r="L7" s="159">
        <v>1907203</v>
      </c>
      <c r="M7" s="159">
        <v>192021</v>
      </c>
      <c r="N7" s="159">
        <v>3032445</v>
      </c>
      <c r="O7" s="159"/>
      <c r="P7" s="159"/>
      <c r="Q7" s="159"/>
      <c r="R7" s="159"/>
      <c r="S7" s="159"/>
      <c r="T7" s="159"/>
      <c r="U7" s="159"/>
      <c r="V7" s="159"/>
      <c r="W7" s="159">
        <v>11091316</v>
      </c>
      <c r="X7" s="159">
        <v>2627910</v>
      </c>
      <c r="Y7" s="159">
        <v>8463406</v>
      </c>
      <c r="Z7" s="141">
        <v>322.06</v>
      </c>
      <c r="AA7" s="157">
        <v>5255820</v>
      </c>
    </row>
    <row r="8" spans="1:27" ht="13.5">
      <c r="A8" s="138" t="s">
        <v>77</v>
      </c>
      <c r="B8" s="136"/>
      <c r="C8" s="155">
        <v>4988431</v>
      </c>
      <c r="D8" s="155"/>
      <c r="E8" s="156">
        <v>7175121</v>
      </c>
      <c r="F8" s="60">
        <v>7175121</v>
      </c>
      <c r="G8" s="60">
        <v>1837485</v>
      </c>
      <c r="H8" s="60">
        <v>2485</v>
      </c>
      <c r="I8" s="60">
        <v>3812</v>
      </c>
      <c r="J8" s="60">
        <v>1843782</v>
      </c>
      <c r="K8" s="60">
        <v>2824</v>
      </c>
      <c r="L8" s="60">
        <v>843627</v>
      </c>
      <c r="M8" s="60">
        <v>1854</v>
      </c>
      <c r="N8" s="60">
        <v>848305</v>
      </c>
      <c r="O8" s="60"/>
      <c r="P8" s="60"/>
      <c r="Q8" s="60"/>
      <c r="R8" s="60"/>
      <c r="S8" s="60"/>
      <c r="T8" s="60"/>
      <c r="U8" s="60"/>
      <c r="V8" s="60"/>
      <c r="W8" s="60">
        <v>2692087</v>
      </c>
      <c r="X8" s="60">
        <v>3587561</v>
      </c>
      <c r="Y8" s="60">
        <v>-895474</v>
      </c>
      <c r="Z8" s="140">
        <v>-24.96</v>
      </c>
      <c r="AA8" s="155">
        <v>7175121</v>
      </c>
    </row>
    <row r="9" spans="1:27" ht="13.5">
      <c r="A9" s="135" t="s">
        <v>78</v>
      </c>
      <c r="B9" s="136"/>
      <c r="C9" s="153">
        <f aca="true" t="shared" si="1" ref="C9:Y9">SUM(C10:C14)</f>
        <v>9726231</v>
      </c>
      <c r="D9" s="153">
        <f>SUM(D10:D14)</f>
        <v>0</v>
      </c>
      <c r="E9" s="154">
        <f t="shared" si="1"/>
        <v>6461790</v>
      </c>
      <c r="F9" s="100">
        <f t="shared" si="1"/>
        <v>6461790</v>
      </c>
      <c r="G9" s="100">
        <f t="shared" si="1"/>
        <v>526195</v>
      </c>
      <c r="H9" s="100">
        <f t="shared" si="1"/>
        <v>710981</v>
      </c>
      <c r="I9" s="100">
        <f t="shared" si="1"/>
        <v>233539</v>
      </c>
      <c r="J9" s="100">
        <f t="shared" si="1"/>
        <v>1470715</v>
      </c>
      <c r="K9" s="100">
        <f t="shared" si="1"/>
        <v>234294</v>
      </c>
      <c r="L9" s="100">
        <f t="shared" si="1"/>
        <v>337809</v>
      </c>
      <c r="M9" s="100">
        <f t="shared" si="1"/>
        <v>149872</v>
      </c>
      <c r="N9" s="100">
        <f t="shared" si="1"/>
        <v>721975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2192690</v>
      </c>
      <c r="X9" s="100">
        <f t="shared" si="1"/>
        <v>3230895</v>
      </c>
      <c r="Y9" s="100">
        <f t="shared" si="1"/>
        <v>-1038205</v>
      </c>
      <c r="Z9" s="137">
        <f>+IF(X9&lt;&gt;0,+(Y9/X9)*100,0)</f>
        <v>-32.1336657489643</v>
      </c>
      <c r="AA9" s="153">
        <f>SUM(AA10:AA14)</f>
        <v>6461790</v>
      </c>
    </row>
    <row r="10" spans="1:27" ht="13.5">
      <c r="A10" s="138" t="s">
        <v>79</v>
      </c>
      <c r="B10" s="136"/>
      <c r="C10" s="155">
        <v>3247682</v>
      </c>
      <c r="D10" s="155"/>
      <c r="E10" s="156">
        <v>2351028</v>
      </c>
      <c r="F10" s="60">
        <v>2351028</v>
      </c>
      <c r="G10" s="60">
        <v>184971</v>
      </c>
      <c r="H10" s="60">
        <v>522000</v>
      </c>
      <c r="I10" s="60"/>
      <c r="J10" s="60">
        <v>706971</v>
      </c>
      <c r="K10" s="60"/>
      <c r="L10" s="60">
        <v>83642</v>
      </c>
      <c r="M10" s="60"/>
      <c r="N10" s="60">
        <v>83642</v>
      </c>
      <c r="O10" s="60"/>
      <c r="P10" s="60"/>
      <c r="Q10" s="60"/>
      <c r="R10" s="60"/>
      <c r="S10" s="60"/>
      <c r="T10" s="60"/>
      <c r="U10" s="60"/>
      <c r="V10" s="60"/>
      <c r="W10" s="60">
        <v>790613</v>
      </c>
      <c r="X10" s="60">
        <v>1175514</v>
      </c>
      <c r="Y10" s="60">
        <v>-384901</v>
      </c>
      <c r="Z10" s="140">
        <v>-32.74</v>
      </c>
      <c r="AA10" s="155">
        <v>2351028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3822535</v>
      </c>
      <c r="D12" s="155"/>
      <c r="E12" s="156">
        <v>3845000</v>
      </c>
      <c r="F12" s="60">
        <v>3845000</v>
      </c>
      <c r="G12" s="60">
        <v>268209</v>
      </c>
      <c r="H12" s="60">
        <v>188981</v>
      </c>
      <c r="I12" s="60">
        <v>233539</v>
      </c>
      <c r="J12" s="60">
        <v>690729</v>
      </c>
      <c r="K12" s="60">
        <v>234294</v>
      </c>
      <c r="L12" s="60">
        <v>221150</v>
      </c>
      <c r="M12" s="60">
        <v>149872</v>
      </c>
      <c r="N12" s="60">
        <v>605316</v>
      </c>
      <c r="O12" s="60"/>
      <c r="P12" s="60"/>
      <c r="Q12" s="60"/>
      <c r="R12" s="60"/>
      <c r="S12" s="60"/>
      <c r="T12" s="60"/>
      <c r="U12" s="60"/>
      <c r="V12" s="60"/>
      <c r="W12" s="60">
        <v>1296045</v>
      </c>
      <c r="X12" s="60">
        <v>1922500</v>
      </c>
      <c r="Y12" s="60">
        <v>-626455</v>
      </c>
      <c r="Z12" s="140">
        <v>-32.59</v>
      </c>
      <c r="AA12" s="155">
        <v>3845000</v>
      </c>
    </row>
    <row r="13" spans="1:27" ht="13.5">
      <c r="A13" s="138" t="s">
        <v>82</v>
      </c>
      <c r="B13" s="136"/>
      <c r="C13" s="155">
        <v>2656014</v>
      </c>
      <c r="D13" s="155"/>
      <c r="E13" s="156">
        <v>265762</v>
      </c>
      <c r="F13" s="60">
        <v>265762</v>
      </c>
      <c r="G13" s="60">
        <v>73015</v>
      </c>
      <c r="H13" s="60"/>
      <c r="I13" s="60"/>
      <c r="J13" s="60">
        <v>73015</v>
      </c>
      <c r="K13" s="60"/>
      <c r="L13" s="60">
        <v>33017</v>
      </c>
      <c r="M13" s="60"/>
      <c r="N13" s="60">
        <v>33017</v>
      </c>
      <c r="O13" s="60"/>
      <c r="P13" s="60"/>
      <c r="Q13" s="60"/>
      <c r="R13" s="60"/>
      <c r="S13" s="60"/>
      <c r="T13" s="60"/>
      <c r="U13" s="60"/>
      <c r="V13" s="60"/>
      <c r="W13" s="60">
        <v>106032</v>
      </c>
      <c r="X13" s="60">
        <v>132881</v>
      </c>
      <c r="Y13" s="60">
        <v>-26849</v>
      </c>
      <c r="Z13" s="140">
        <v>-20.21</v>
      </c>
      <c r="AA13" s="155">
        <v>265762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13475342</v>
      </c>
      <c r="D15" s="153">
        <f>SUM(D16:D18)</f>
        <v>0</v>
      </c>
      <c r="E15" s="154">
        <f t="shared" si="2"/>
        <v>14639783</v>
      </c>
      <c r="F15" s="100">
        <f t="shared" si="2"/>
        <v>14639783</v>
      </c>
      <c r="G15" s="100">
        <f t="shared" si="2"/>
        <v>4411970</v>
      </c>
      <c r="H15" s="100">
        <f t="shared" si="2"/>
        <v>403843</v>
      </c>
      <c r="I15" s="100">
        <f t="shared" si="2"/>
        <v>310</v>
      </c>
      <c r="J15" s="100">
        <f t="shared" si="2"/>
        <v>4816123</v>
      </c>
      <c r="K15" s="100">
        <f t="shared" si="2"/>
        <v>2994</v>
      </c>
      <c r="L15" s="100">
        <f t="shared" si="2"/>
        <v>317851</v>
      </c>
      <c r="M15" s="100">
        <f t="shared" si="2"/>
        <v>3714898</v>
      </c>
      <c r="N15" s="100">
        <f t="shared" si="2"/>
        <v>4035743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8851866</v>
      </c>
      <c r="X15" s="100">
        <f t="shared" si="2"/>
        <v>7319892</v>
      </c>
      <c r="Y15" s="100">
        <f t="shared" si="2"/>
        <v>1531974</v>
      </c>
      <c r="Z15" s="137">
        <f>+IF(X15&lt;&gt;0,+(Y15/X15)*100,0)</f>
        <v>20.928915344652626</v>
      </c>
      <c r="AA15" s="153">
        <f>SUM(AA16:AA18)</f>
        <v>14639783</v>
      </c>
    </row>
    <row r="16" spans="1:27" ht="13.5">
      <c r="A16" s="138" t="s">
        <v>85</v>
      </c>
      <c r="B16" s="136"/>
      <c r="C16" s="155">
        <v>3291539</v>
      </c>
      <c r="D16" s="155"/>
      <c r="E16" s="156">
        <v>1971944</v>
      </c>
      <c r="F16" s="60">
        <v>1971944</v>
      </c>
      <c r="G16" s="60">
        <v>699970</v>
      </c>
      <c r="H16" s="60">
        <v>3843</v>
      </c>
      <c r="I16" s="60">
        <v>310</v>
      </c>
      <c r="J16" s="60">
        <v>704123</v>
      </c>
      <c r="K16" s="60">
        <v>2994</v>
      </c>
      <c r="L16" s="60">
        <v>317851</v>
      </c>
      <c r="M16" s="60">
        <v>2898</v>
      </c>
      <c r="N16" s="60">
        <v>323743</v>
      </c>
      <c r="O16" s="60"/>
      <c r="P16" s="60"/>
      <c r="Q16" s="60"/>
      <c r="R16" s="60"/>
      <c r="S16" s="60"/>
      <c r="T16" s="60"/>
      <c r="U16" s="60"/>
      <c r="V16" s="60"/>
      <c r="W16" s="60">
        <v>1027866</v>
      </c>
      <c r="X16" s="60">
        <v>985972</v>
      </c>
      <c r="Y16" s="60">
        <v>41894</v>
      </c>
      <c r="Z16" s="140">
        <v>4.25</v>
      </c>
      <c r="AA16" s="155">
        <v>1971944</v>
      </c>
    </row>
    <row r="17" spans="1:27" ht="13.5">
      <c r="A17" s="138" t="s">
        <v>86</v>
      </c>
      <c r="B17" s="136"/>
      <c r="C17" s="155">
        <v>10183803</v>
      </c>
      <c r="D17" s="155"/>
      <c r="E17" s="156">
        <v>12667839</v>
      </c>
      <c r="F17" s="60">
        <v>12667839</v>
      </c>
      <c r="G17" s="60">
        <v>3712000</v>
      </c>
      <c r="H17" s="60">
        <v>400000</v>
      </c>
      <c r="I17" s="60"/>
      <c r="J17" s="60">
        <v>4112000</v>
      </c>
      <c r="K17" s="60"/>
      <c r="L17" s="60"/>
      <c r="M17" s="60">
        <v>3712000</v>
      </c>
      <c r="N17" s="60">
        <v>3712000</v>
      </c>
      <c r="O17" s="60"/>
      <c r="P17" s="60"/>
      <c r="Q17" s="60"/>
      <c r="R17" s="60"/>
      <c r="S17" s="60"/>
      <c r="T17" s="60"/>
      <c r="U17" s="60"/>
      <c r="V17" s="60"/>
      <c r="W17" s="60">
        <v>7824000</v>
      </c>
      <c r="X17" s="60">
        <v>6333920</v>
      </c>
      <c r="Y17" s="60">
        <v>1490080</v>
      </c>
      <c r="Z17" s="140">
        <v>23.53</v>
      </c>
      <c r="AA17" s="155">
        <v>12667839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22016624</v>
      </c>
      <c r="D19" s="153">
        <f>SUM(D20:D23)</f>
        <v>0</v>
      </c>
      <c r="E19" s="154">
        <f t="shared" si="3"/>
        <v>31723111</v>
      </c>
      <c r="F19" s="100">
        <f t="shared" si="3"/>
        <v>31723111</v>
      </c>
      <c r="G19" s="100">
        <f t="shared" si="3"/>
        <v>3111203</v>
      </c>
      <c r="H19" s="100">
        <f t="shared" si="3"/>
        <v>1356127</v>
      </c>
      <c r="I19" s="100">
        <f t="shared" si="3"/>
        <v>1691366</v>
      </c>
      <c r="J19" s="100">
        <f t="shared" si="3"/>
        <v>6158696</v>
      </c>
      <c r="K19" s="100">
        <f t="shared" si="3"/>
        <v>2006997</v>
      </c>
      <c r="L19" s="100">
        <f t="shared" si="3"/>
        <v>2192508</v>
      </c>
      <c r="M19" s="100">
        <f t="shared" si="3"/>
        <v>1799583</v>
      </c>
      <c r="N19" s="100">
        <f t="shared" si="3"/>
        <v>5999088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12157784</v>
      </c>
      <c r="X19" s="100">
        <f t="shared" si="3"/>
        <v>15861556</v>
      </c>
      <c r="Y19" s="100">
        <f t="shared" si="3"/>
        <v>-3703772</v>
      </c>
      <c r="Z19" s="137">
        <f>+IF(X19&lt;&gt;0,+(Y19/X19)*100,0)</f>
        <v>-23.350622095335414</v>
      </c>
      <c r="AA19" s="153">
        <f>SUM(AA20:AA23)</f>
        <v>31723111</v>
      </c>
    </row>
    <row r="20" spans="1:27" ht="13.5">
      <c r="A20" s="138" t="s">
        <v>89</v>
      </c>
      <c r="B20" s="136"/>
      <c r="C20" s="155">
        <v>16430415</v>
      </c>
      <c r="D20" s="155"/>
      <c r="E20" s="156">
        <v>29587644</v>
      </c>
      <c r="F20" s="60">
        <v>29587644</v>
      </c>
      <c r="G20" s="60">
        <v>2092288</v>
      </c>
      <c r="H20" s="60">
        <v>1247477</v>
      </c>
      <c r="I20" s="60">
        <v>1571177</v>
      </c>
      <c r="J20" s="60">
        <v>4910942</v>
      </c>
      <c r="K20" s="60">
        <v>1877778</v>
      </c>
      <c r="L20" s="60">
        <v>1373407</v>
      </c>
      <c r="M20" s="60">
        <v>1679471</v>
      </c>
      <c r="N20" s="60">
        <v>4930656</v>
      </c>
      <c r="O20" s="60"/>
      <c r="P20" s="60"/>
      <c r="Q20" s="60"/>
      <c r="R20" s="60"/>
      <c r="S20" s="60"/>
      <c r="T20" s="60"/>
      <c r="U20" s="60"/>
      <c r="V20" s="60"/>
      <c r="W20" s="60">
        <v>9841598</v>
      </c>
      <c r="X20" s="60">
        <v>14793822</v>
      </c>
      <c r="Y20" s="60">
        <v>-4952224</v>
      </c>
      <c r="Z20" s="140">
        <v>-33.47</v>
      </c>
      <c r="AA20" s="155">
        <v>29587644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5586209</v>
      </c>
      <c r="D23" s="155"/>
      <c r="E23" s="156">
        <v>2135467</v>
      </c>
      <c r="F23" s="60">
        <v>2135467</v>
      </c>
      <c r="G23" s="60">
        <v>1018915</v>
      </c>
      <c r="H23" s="60">
        <v>108650</v>
      </c>
      <c r="I23" s="60">
        <v>120189</v>
      </c>
      <c r="J23" s="60">
        <v>1247754</v>
      </c>
      <c r="K23" s="60">
        <v>129219</v>
      </c>
      <c r="L23" s="60">
        <v>819101</v>
      </c>
      <c r="M23" s="60">
        <v>120112</v>
      </c>
      <c r="N23" s="60">
        <v>1068432</v>
      </c>
      <c r="O23" s="60"/>
      <c r="P23" s="60"/>
      <c r="Q23" s="60"/>
      <c r="R23" s="60"/>
      <c r="S23" s="60"/>
      <c r="T23" s="60"/>
      <c r="U23" s="60"/>
      <c r="V23" s="60"/>
      <c r="W23" s="60">
        <v>2316186</v>
      </c>
      <c r="X23" s="60">
        <v>1067734</v>
      </c>
      <c r="Y23" s="60">
        <v>1248452</v>
      </c>
      <c r="Z23" s="140">
        <v>116.93</v>
      </c>
      <c r="AA23" s="155">
        <v>2135467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62291315</v>
      </c>
      <c r="D25" s="168">
        <f>+D5+D9+D15+D19+D24</f>
        <v>0</v>
      </c>
      <c r="E25" s="169">
        <f t="shared" si="4"/>
        <v>71741067</v>
      </c>
      <c r="F25" s="73">
        <f t="shared" si="4"/>
        <v>71741067</v>
      </c>
      <c r="G25" s="73">
        <f t="shared" si="4"/>
        <v>17223406</v>
      </c>
      <c r="H25" s="73">
        <f t="shared" si="4"/>
        <v>3618004</v>
      </c>
      <c r="I25" s="73">
        <f t="shared" si="4"/>
        <v>2387359</v>
      </c>
      <c r="J25" s="73">
        <f t="shared" si="4"/>
        <v>23228769</v>
      </c>
      <c r="K25" s="73">
        <f t="shared" si="4"/>
        <v>3180330</v>
      </c>
      <c r="L25" s="73">
        <f t="shared" si="4"/>
        <v>5997188</v>
      </c>
      <c r="M25" s="73">
        <f t="shared" si="4"/>
        <v>5858228</v>
      </c>
      <c r="N25" s="73">
        <f t="shared" si="4"/>
        <v>15035746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38264515</v>
      </c>
      <c r="X25" s="73">
        <f t="shared" si="4"/>
        <v>35870535</v>
      </c>
      <c r="Y25" s="73">
        <f t="shared" si="4"/>
        <v>2393980</v>
      </c>
      <c r="Z25" s="170">
        <f>+IF(X25&lt;&gt;0,+(Y25/X25)*100,0)</f>
        <v>6.673945621385352</v>
      </c>
      <c r="AA25" s="168">
        <f>+AA5+AA9+AA15+AA19+AA24</f>
        <v>71741067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17368661</v>
      </c>
      <c r="D28" s="153">
        <f>SUM(D29:D31)</f>
        <v>0</v>
      </c>
      <c r="E28" s="154">
        <f t="shared" si="5"/>
        <v>29487812</v>
      </c>
      <c r="F28" s="100">
        <f t="shared" si="5"/>
        <v>29487812</v>
      </c>
      <c r="G28" s="100">
        <f t="shared" si="5"/>
        <v>2229166</v>
      </c>
      <c r="H28" s="100">
        <f t="shared" si="5"/>
        <v>2132254</v>
      </c>
      <c r="I28" s="100">
        <f t="shared" si="5"/>
        <v>1767145</v>
      </c>
      <c r="J28" s="100">
        <f t="shared" si="5"/>
        <v>6128565</v>
      </c>
      <c r="K28" s="100">
        <f t="shared" si="5"/>
        <v>1337839</v>
      </c>
      <c r="L28" s="100">
        <f t="shared" si="5"/>
        <v>770661</v>
      </c>
      <c r="M28" s="100">
        <f t="shared" si="5"/>
        <v>1742298</v>
      </c>
      <c r="N28" s="100">
        <f t="shared" si="5"/>
        <v>3850798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9979363</v>
      </c>
      <c r="X28" s="100">
        <f t="shared" si="5"/>
        <v>14743907</v>
      </c>
      <c r="Y28" s="100">
        <f t="shared" si="5"/>
        <v>-4764544</v>
      </c>
      <c r="Z28" s="137">
        <f>+IF(X28&lt;&gt;0,+(Y28/X28)*100,0)</f>
        <v>-32.31534219525394</v>
      </c>
      <c r="AA28" s="153">
        <f>SUM(AA29:AA31)</f>
        <v>29487812</v>
      </c>
    </row>
    <row r="29" spans="1:27" ht="13.5">
      <c r="A29" s="138" t="s">
        <v>75</v>
      </c>
      <c r="B29" s="136"/>
      <c r="C29" s="155">
        <v>5092691</v>
      </c>
      <c r="D29" s="155"/>
      <c r="E29" s="156">
        <v>6195443</v>
      </c>
      <c r="F29" s="60">
        <v>6195443</v>
      </c>
      <c r="G29" s="60">
        <v>517676</v>
      </c>
      <c r="H29" s="60">
        <v>380961</v>
      </c>
      <c r="I29" s="60">
        <v>394455</v>
      </c>
      <c r="J29" s="60">
        <v>1293092</v>
      </c>
      <c r="K29" s="60">
        <v>355641</v>
      </c>
      <c r="L29" s="60">
        <v>411964</v>
      </c>
      <c r="M29" s="60">
        <v>661224</v>
      </c>
      <c r="N29" s="60">
        <v>1428829</v>
      </c>
      <c r="O29" s="60"/>
      <c r="P29" s="60"/>
      <c r="Q29" s="60"/>
      <c r="R29" s="60"/>
      <c r="S29" s="60"/>
      <c r="T29" s="60"/>
      <c r="U29" s="60"/>
      <c r="V29" s="60"/>
      <c r="W29" s="60">
        <v>2721921</v>
      </c>
      <c r="X29" s="60">
        <v>3097722</v>
      </c>
      <c r="Y29" s="60">
        <v>-375801</v>
      </c>
      <c r="Z29" s="140">
        <v>-12.13</v>
      </c>
      <c r="AA29" s="155">
        <v>6195443</v>
      </c>
    </row>
    <row r="30" spans="1:27" ht="13.5">
      <c r="A30" s="138" t="s">
        <v>76</v>
      </c>
      <c r="B30" s="136"/>
      <c r="C30" s="157">
        <v>6661375</v>
      </c>
      <c r="D30" s="157"/>
      <c r="E30" s="158">
        <v>16867423</v>
      </c>
      <c r="F30" s="159">
        <v>16867423</v>
      </c>
      <c r="G30" s="159">
        <v>1360968</v>
      </c>
      <c r="H30" s="159">
        <v>1235146</v>
      </c>
      <c r="I30" s="159">
        <v>1012813</v>
      </c>
      <c r="J30" s="159">
        <v>3608927</v>
      </c>
      <c r="K30" s="159">
        <v>503086</v>
      </c>
      <c r="L30" s="159">
        <v>-23274</v>
      </c>
      <c r="M30" s="159">
        <v>729356</v>
      </c>
      <c r="N30" s="159">
        <v>1209168</v>
      </c>
      <c r="O30" s="159"/>
      <c r="P30" s="159"/>
      <c r="Q30" s="159"/>
      <c r="R30" s="159"/>
      <c r="S30" s="159"/>
      <c r="T30" s="159"/>
      <c r="U30" s="159"/>
      <c r="V30" s="159"/>
      <c r="W30" s="159">
        <v>4818095</v>
      </c>
      <c r="X30" s="159">
        <v>8433712</v>
      </c>
      <c r="Y30" s="159">
        <v>-3615617</v>
      </c>
      <c r="Z30" s="141">
        <v>-42.87</v>
      </c>
      <c r="AA30" s="157">
        <v>16867423</v>
      </c>
    </row>
    <row r="31" spans="1:27" ht="13.5">
      <c r="A31" s="138" t="s">
        <v>77</v>
      </c>
      <c r="B31" s="136"/>
      <c r="C31" s="155">
        <v>5614595</v>
      </c>
      <c r="D31" s="155"/>
      <c r="E31" s="156">
        <v>6424946</v>
      </c>
      <c r="F31" s="60">
        <v>6424946</v>
      </c>
      <c r="G31" s="60">
        <v>350522</v>
      </c>
      <c r="H31" s="60">
        <v>516147</v>
      </c>
      <c r="I31" s="60">
        <v>359877</v>
      </c>
      <c r="J31" s="60">
        <v>1226546</v>
      </c>
      <c r="K31" s="60">
        <v>479112</v>
      </c>
      <c r="L31" s="60">
        <v>381971</v>
      </c>
      <c r="M31" s="60">
        <v>351718</v>
      </c>
      <c r="N31" s="60">
        <v>1212801</v>
      </c>
      <c r="O31" s="60"/>
      <c r="P31" s="60"/>
      <c r="Q31" s="60"/>
      <c r="R31" s="60"/>
      <c r="S31" s="60"/>
      <c r="T31" s="60"/>
      <c r="U31" s="60"/>
      <c r="V31" s="60"/>
      <c r="W31" s="60">
        <v>2439347</v>
      </c>
      <c r="X31" s="60">
        <v>3212473</v>
      </c>
      <c r="Y31" s="60">
        <v>-773126</v>
      </c>
      <c r="Z31" s="140">
        <v>-24.07</v>
      </c>
      <c r="AA31" s="155">
        <v>6424946</v>
      </c>
    </row>
    <row r="32" spans="1:27" ht="13.5">
      <c r="A32" s="135" t="s">
        <v>78</v>
      </c>
      <c r="B32" s="136"/>
      <c r="C32" s="153">
        <f aca="true" t="shared" si="6" ref="C32:Y32">SUM(C33:C37)</f>
        <v>8308291</v>
      </c>
      <c r="D32" s="153">
        <f>SUM(D33:D37)</f>
        <v>0</v>
      </c>
      <c r="E32" s="154">
        <f t="shared" si="6"/>
        <v>5615492</v>
      </c>
      <c r="F32" s="100">
        <f t="shared" si="6"/>
        <v>5615492</v>
      </c>
      <c r="G32" s="100">
        <f t="shared" si="6"/>
        <v>496650</v>
      </c>
      <c r="H32" s="100">
        <f t="shared" si="6"/>
        <v>431232</v>
      </c>
      <c r="I32" s="100">
        <f t="shared" si="6"/>
        <v>534106</v>
      </c>
      <c r="J32" s="100">
        <f t="shared" si="6"/>
        <v>1461988</v>
      </c>
      <c r="K32" s="100">
        <f t="shared" si="6"/>
        <v>444687</v>
      </c>
      <c r="L32" s="100">
        <f t="shared" si="6"/>
        <v>457234</v>
      </c>
      <c r="M32" s="100">
        <f t="shared" si="6"/>
        <v>392180</v>
      </c>
      <c r="N32" s="100">
        <f t="shared" si="6"/>
        <v>1294101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2756089</v>
      </c>
      <c r="X32" s="100">
        <f t="shared" si="6"/>
        <v>2807746</v>
      </c>
      <c r="Y32" s="100">
        <f t="shared" si="6"/>
        <v>-51657</v>
      </c>
      <c r="Z32" s="137">
        <f>+IF(X32&lt;&gt;0,+(Y32/X32)*100,0)</f>
        <v>-1.839803173079046</v>
      </c>
      <c r="AA32" s="153">
        <f>SUM(AA33:AA37)</f>
        <v>5615492</v>
      </c>
    </row>
    <row r="33" spans="1:27" ht="13.5">
      <c r="A33" s="138" t="s">
        <v>79</v>
      </c>
      <c r="B33" s="136"/>
      <c r="C33" s="155">
        <v>3909267</v>
      </c>
      <c r="D33" s="155"/>
      <c r="E33" s="156">
        <v>2651728</v>
      </c>
      <c r="F33" s="60">
        <v>2651728</v>
      </c>
      <c r="G33" s="60">
        <v>208322</v>
      </c>
      <c r="H33" s="60">
        <v>203960</v>
      </c>
      <c r="I33" s="60">
        <v>214964</v>
      </c>
      <c r="J33" s="60">
        <v>627246</v>
      </c>
      <c r="K33" s="60">
        <v>192086</v>
      </c>
      <c r="L33" s="60">
        <v>174865</v>
      </c>
      <c r="M33" s="60">
        <v>178981</v>
      </c>
      <c r="N33" s="60">
        <v>545932</v>
      </c>
      <c r="O33" s="60"/>
      <c r="P33" s="60"/>
      <c r="Q33" s="60"/>
      <c r="R33" s="60"/>
      <c r="S33" s="60"/>
      <c r="T33" s="60"/>
      <c r="U33" s="60"/>
      <c r="V33" s="60"/>
      <c r="W33" s="60">
        <v>1173178</v>
      </c>
      <c r="X33" s="60">
        <v>1325864</v>
      </c>
      <c r="Y33" s="60">
        <v>-152686</v>
      </c>
      <c r="Z33" s="140">
        <v>-11.52</v>
      </c>
      <c r="AA33" s="155">
        <v>2651728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2605941</v>
      </c>
      <c r="D35" s="155"/>
      <c r="E35" s="156">
        <v>2698002</v>
      </c>
      <c r="F35" s="60">
        <v>2698002</v>
      </c>
      <c r="G35" s="60">
        <v>268829</v>
      </c>
      <c r="H35" s="60">
        <v>207664</v>
      </c>
      <c r="I35" s="60">
        <v>267310</v>
      </c>
      <c r="J35" s="60">
        <v>743803</v>
      </c>
      <c r="K35" s="60">
        <v>252601</v>
      </c>
      <c r="L35" s="60">
        <v>282369</v>
      </c>
      <c r="M35" s="60">
        <v>213199</v>
      </c>
      <c r="N35" s="60">
        <v>748169</v>
      </c>
      <c r="O35" s="60"/>
      <c r="P35" s="60"/>
      <c r="Q35" s="60"/>
      <c r="R35" s="60"/>
      <c r="S35" s="60"/>
      <c r="T35" s="60"/>
      <c r="U35" s="60"/>
      <c r="V35" s="60"/>
      <c r="W35" s="60">
        <v>1491972</v>
      </c>
      <c r="X35" s="60">
        <v>1349001</v>
      </c>
      <c r="Y35" s="60">
        <v>142971</v>
      </c>
      <c r="Z35" s="140">
        <v>10.6</v>
      </c>
      <c r="AA35" s="155">
        <v>2698002</v>
      </c>
    </row>
    <row r="36" spans="1:27" ht="13.5">
      <c r="A36" s="138" t="s">
        <v>82</v>
      </c>
      <c r="B36" s="136"/>
      <c r="C36" s="155">
        <v>1793083</v>
      </c>
      <c r="D36" s="155"/>
      <c r="E36" s="156">
        <v>265762</v>
      </c>
      <c r="F36" s="60">
        <v>265762</v>
      </c>
      <c r="G36" s="60">
        <v>19499</v>
      </c>
      <c r="H36" s="60">
        <v>19608</v>
      </c>
      <c r="I36" s="60">
        <v>51832</v>
      </c>
      <c r="J36" s="60">
        <v>90939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90939</v>
      </c>
      <c r="X36" s="60">
        <v>132881</v>
      </c>
      <c r="Y36" s="60">
        <v>-41942</v>
      </c>
      <c r="Z36" s="140">
        <v>-31.56</v>
      </c>
      <c r="AA36" s="155">
        <v>265762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15291667</v>
      </c>
      <c r="D38" s="153">
        <f>SUM(D39:D41)</f>
        <v>0</v>
      </c>
      <c r="E38" s="154">
        <f t="shared" si="7"/>
        <v>17592641</v>
      </c>
      <c r="F38" s="100">
        <f t="shared" si="7"/>
        <v>17592641</v>
      </c>
      <c r="G38" s="100">
        <f t="shared" si="7"/>
        <v>567143</v>
      </c>
      <c r="H38" s="100">
        <f t="shared" si="7"/>
        <v>615388</v>
      </c>
      <c r="I38" s="100">
        <f t="shared" si="7"/>
        <v>549017</v>
      </c>
      <c r="J38" s="100">
        <f t="shared" si="7"/>
        <v>1731548</v>
      </c>
      <c r="K38" s="100">
        <f t="shared" si="7"/>
        <v>1057062</v>
      </c>
      <c r="L38" s="100">
        <f t="shared" si="7"/>
        <v>589303</v>
      </c>
      <c r="M38" s="100">
        <f t="shared" si="7"/>
        <v>550204</v>
      </c>
      <c r="N38" s="100">
        <f t="shared" si="7"/>
        <v>2196569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3928117</v>
      </c>
      <c r="X38" s="100">
        <f t="shared" si="7"/>
        <v>8796321</v>
      </c>
      <c r="Y38" s="100">
        <f t="shared" si="7"/>
        <v>-4868204</v>
      </c>
      <c r="Z38" s="137">
        <f>+IF(X38&lt;&gt;0,+(Y38/X38)*100,0)</f>
        <v>-55.34363741386882</v>
      </c>
      <c r="AA38" s="153">
        <f>SUM(AA39:AA41)</f>
        <v>17592641</v>
      </c>
    </row>
    <row r="39" spans="1:27" ht="13.5">
      <c r="A39" s="138" t="s">
        <v>85</v>
      </c>
      <c r="B39" s="136"/>
      <c r="C39" s="155">
        <v>3835767</v>
      </c>
      <c r="D39" s="155"/>
      <c r="E39" s="156">
        <v>2182314</v>
      </c>
      <c r="F39" s="60">
        <v>2182314</v>
      </c>
      <c r="G39" s="60">
        <v>109099</v>
      </c>
      <c r="H39" s="60">
        <v>89473</v>
      </c>
      <c r="I39" s="60">
        <v>130764</v>
      </c>
      <c r="J39" s="60">
        <v>329336</v>
      </c>
      <c r="K39" s="60">
        <v>415527</v>
      </c>
      <c r="L39" s="60">
        <v>116838</v>
      </c>
      <c r="M39" s="60">
        <v>111464</v>
      </c>
      <c r="N39" s="60">
        <v>643829</v>
      </c>
      <c r="O39" s="60"/>
      <c r="P39" s="60"/>
      <c r="Q39" s="60"/>
      <c r="R39" s="60"/>
      <c r="S39" s="60"/>
      <c r="T39" s="60"/>
      <c r="U39" s="60"/>
      <c r="V39" s="60"/>
      <c r="W39" s="60">
        <v>973165</v>
      </c>
      <c r="X39" s="60">
        <v>1091157</v>
      </c>
      <c r="Y39" s="60">
        <v>-117992</v>
      </c>
      <c r="Z39" s="140">
        <v>-10.81</v>
      </c>
      <c r="AA39" s="155">
        <v>2182314</v>
      </c>
    </row>
    <row r="40" spans="1:27" ht="13.5">
      <c r="A40" s="138" t="s">
        <v>86</v>
      </c>
      <c r="B40" s="136"/>
      <c r="C40" s="155">
        <v>11455900</v>
      </c>
      <c r="D40" s="155"/>
      <c r="E40" s="156">
        <v>15410327</v>
      </c>
      <c r="F40" s="60">
        <v>15410327</v>
      </c>
      <c r="G40" s="60">
        <v>458044</v>
      </c>
      <c r="H40" s="60">
        <v>525915</v>
      </c>
      <c r="I40" s="60">
        <v>418253</v>
      </c>
      <c r="J40" s="60">
        <v>1402212</v>
      </c>
      <c r="K40" s="60">
        <v>641535</v>
      </c>
      <c r="L40" s="60">
        <v>472465</v>
      </c>
      <c r="M40" s="60">
        <v>438740</v>
      </c>
      <c r="N40" s="60">
        <v>1552740</v>
      </c>
      <c r="O40" s="60"/>
      <c r="P40" s="60"/>
      <c r="Q40" s="60"/>
      <c r="R40" s="60"/>
      <c r="S40" s="60"/>
      <c r="T40" s="60"/>
      <c r="U40" s="60"/>
      <c r="V40" s="60"/>
      <c r="W40" s="60">
        <v>2954952</v>
      </c>
      <c r="X40" s="60">
        <v>7705164</v>
      </c>
      <c r="Y40" s="60">
        <v>-4750212</v>
      </c>
      <c r="Z40" s="140">
        <v>-61.65</v>
      </c>
      <c r="AA40" s="155">
        <v>15410327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23349560</v>
      </c>
      <c r="D42" s="153">
        <f>SUM(D43:D46)</f>
        <v>0</v>
      </c>
      <c r="E42" s="154">
        <f t="shared" si="8"/>
        <v>24693133</v>
      </c>
      <c r="F42" s="100">
        <f t="shared" si="8"/>
        <v>24693133</v>
      </c>
      <c r="G42" s="100">
        <f t="shared" si="8"/>
        <v>3396623</v>
      </c>
      <c r="H42" s="100">
        <f t="shared" si="8"/>
        <v>3326510</v>
      </c>
      <c r="I42" s="100">
        <f t="shared" si="8"/>
        <v>-33204</v>
      </c>
      <c r="J42" s="100">
        <f t="shared" si="8"/>
        <v>6689929</v>
      </c>
      <c r="K42" s="100">
        <f t="shared" si="8"/>
        <v>1441683</v>
      </c>
      <c r="L42" s="100">
        <f t="shared" si="8"/>
        <v>261690</v>
      </c>
      <c r="M42" s="100">
        <f t="shared" si="8"/>
        <v>258023</v>
      </c>
      <c r="N42" s="100">
        <f t="shared" si="8"/>
        <v>1961396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8651325</v>
      </c>
      <c r="X42" s="100">
        <f t="shared" si="8"/>
        <v>12346567</v>
      </c>
      <c r="Y42" s="100">
        <f t="shared" si="8"/>
        <v>-3695242</v>
      </c>
      <c r="Z42" s="137">
        <f>+IF(X42&lt;&gt;0,+(Y42/X42)*100,0)</f>
        <v>-29.929307474701268</v>
      </c>
      <c r="AA42" s="153">
        <f>SUM(AA43:AA46)</f>
        <v>24693133</v>
      </c>
    </row>
    <row r="43" spans="1:27" ht="13.5">
      <c r="A43" s="138" t="s">
        <v>89</v>
      </c>
      <c r="B43" s="136"/>
      <c r="C43" s="155">
        <v>21556477</v>
      </c>
      <c r="D43" s="155"/>
      <c r="E43" s="156">
        <v>22559666</v>
      </c>
      <c r="F43" s="60">
        <v>22559666</v>
      </c>
      <c r="G43" s="60">
        <v>3261480</v>
      </c>
      <c r="H43" s="60">
        <v>3185127</v>
      </c>
      <c r="I43" s="60">
        <v>-196538</v>
      </c>
      <c r="J43" s="60">
        <v>6250069</v>
      </c>
      <c r="K43" s="60">
        <v>1299277</v>
      </c>
      <c r="L43" s="60">
        <v>130297</v>
      </c>
      <c r="M43" s="60">
        <v>89909</v>
      </c>
      <c r="N43" s="60">
        <v>1519483</v>
      </c>
      <c r="O43" s="60"/>
      <c r="P43" s="60"/>
      <c r="Q43" s="60"/>
      <c r="R43" s="60"/>
      <c r="S43" s="60"/>
      <c r="T43" s="60"/>
      <c r="U43" s="60"/>
      <c r="V43" s="60"/>
      <c r="W43" s="60">
        <v>7769552</v>
      </c>
      <c r="X43" s="60">
        <v>11279833</v>
      </c>
      <c r="Y43" s="60">
        <v>-3510281</v>
      </c>
      <c r="Z43" s="140">
        <v>-31.12</v>
      </c>
      <c r="AA43" s="155">
        <v>22559666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1793083</v>
      </c>
      <c r="D46" s="155"/>
      <c r="E46" s="156">
        <v>2133467</v>
      </c>
      <c r="F46" s="60">
        <v>2133467</v>
      </c>
      <c r="G46" s="60">
        <v>135143</v>
      </c>
      <c r="H46" s="60">
        <v>141383</v>
      </c>
      <c r="I46" s="60">
        <v>163334</v>
      </c>
      <c r="J46" s="60">
        <v>439860</v>
      </c>
      <c r="K46" s="60">
        <v>142406</v>
      </c>
      <c r="L46" s="60">
        <v>131393</v>
      </c>
      <c r="M46" s="60">
        <v>168114</v>
      </c>
      <c r="N46" s="60">
        <v>441913</v>
      </c>
      <c r="O46" s="60"/>
      <c r="P46" s="60"/>
      <c r="Q46" s="60"/>
      <c r="R46" s="60"/>
      <c r="S46" s="60"/>
      <c r="T46" s="60"/>
      <c r="U46" s="60"/>
      <c r="V46" s="60"/>
      <c r="W46" s="60">
        <v>881773</v>
      </c>
      <c r="X46" s="60">
        <v>1066734</v>
      </c>
      <c r="Y46" s="60">
        <v>-184961</v>
      </c>
      <c r="Z46" s="140">
        <v>-17.34</v>
      </c>
      <c r="AA46" s="155">
        <v>2133467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64318179</v>
      </c>
      <c r="D48" s="168">
        <f>+D28+D32+D38+D42+D47</f>
        <v>0</v>
      </c>
      <c r="E48" s="169">
        <f t="shared" si="9"/>
        <v>77389078</v>
      </c>
      <c r="F48" s="73">
        <f t="shared" si="9"/>
        <v>77389078</v>
      </c>
      <c r="G48" s="73">
        <f t="shared" si="9"/>
        <v>6689582</v>
      </c>
      <c r="H48" s="73">
        <f t="shared" si="9"/>
        <v>6505384</v>
      </c>
      <c r="I48" s="73">
        <f t="shared" si="9"/>
        <v>2817064</v>
      </c>
      <c r="J48" s="73">
        <f t="shared" si="9"/>
        <v>16012030</v>
      </c>
      <c r="K48" s="73">
        <f t="shared" si="9"/>
        <v>4281271</v>
      </c>
      <c r="L48" s="73">
        <f t="shared" si="9"/>
        <v>2078888</v>
      </c>
      <c r="M48" s="73">
        <f t="shared" si="9"/>
        <v>2942705</v>
      </c>
      <c r="N48" s="73">
        <f t="shared" si="9"/>
        <v>9302864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25314894</v>
      </c>
      <c r="X48" s="73">
        <f t="shared" si="9"/>
        <v>38694541</v>
      </c>
      <c r="Y48" s="73">
        <f t="shared" si="9"/>
        <v>-13379647</v>
      </c>
      <c r="Z48" s="170">
        <f>+IF(X48&lt;&gt;0,+(Y48/X48)*100,0)</f>
        <v>-34.577608763985594</v>
      </c>
      <c r="AA48" s="168">
        <f>+AA28+AA32+AA38+AA42+AA47</f>
        <v>77389078</v>
      </c>
    </row>
    <row r="49" spans="1:27" ht="13.5">
      <c r="A49" s="148" t="s">
        <v>49</v>
      </c>
      <c r="B49" s="149"/>
      <c r="C49" s="171">
        <f aca="true" t="shared" si="10" ref="C49:Y49">+C25-C48</f>
        <v>-2026864</v>
      </c>
      <c r="D49" s="171">
        <f>+D25-D48</f>
        <v>0</v>
      </c>
      <c r="E49" s="172">
        <f t="shared" si="10"/>
        <v>-5648011</v>
      </c>
      <c r="F49" s="173">
        <f t="shared" si="10"/>
        <v>-5648011</v>
      </c>
      <c r="G49" s="173">
        <f t="shared" si="10"/>
        <v>10533824</v>
      </c>
      <c r="H49" s="173">
        <f t="shared" si="10"/>
        <v>-2887380</v>
      </c>
      <c r="I49" s="173">
        <f t="shared" si="10"/>
        <v>-429705</v>
      </c>
      <c r="J49" s="173">
        <f t="shared" si="10"/>
        <v>7216739</v>
      </c>
      <c r="K49" s="173">
        <f t="shared" si="10"/>
        <v>-1100941</v>
      </c>
      <c r="L49" s="173">
        <f t="shared" si="10"/>
        <v>3918300</v>
      </c>
      <c r="M49" s="173">
        <f t="shared" si="10"/>
        <v>2915523</v>
      </c>
      <c r="N49" s="173">
        <f t="shared" si="10"/>
        <v>5732882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12949621</v>
      </c>
      <c r="X49" s="173">
        <f>IF(F25=F48,0,X25-X48)</f>
        <v>-2824006</v>
      </c>
      <c r="Y49" s="173">
        <f t="shared" si="10"/>
        <v>15773627</v>
      </c>
      <c r="Z49" s="174">
        <f>+IF(X49&lt;&gt;0,+(Y49/X49)*100,0)</f>
        <v>-558.5550101522447</v>
      </c>
      <c r="AA49" s="171">
        <f>+AA25-AA48</f>
        <v>-5648011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3093783</v>
      </c>
      <c r="D5" s="155">
        <v>0</v>
      </c>
      <c r="E5" s="156">
        <v>2421268</v>
      </c>
      <c r="F5" s="60">
        <v>2421268</v>
      </c>
      <c r="G5" s="60">
        <v>141089</v>
      </c>
      <c r="H5" s="60">
        <v>146719</v>
      </c>
      <c r="I5" s="60">
        <v>227935</v>
      </c>
      <c r="J5" s="60">
        <v>515743</v>
      </c>
      <c r="K5" s="60">
        <v>158205</v>
      </c>
      <c r="L5" s="60">
        <v>142394</v>
      </c>
      <c r="M5" s="60">
        <v>133660</v>
      </c>
      <c r="N5" s="60">
        <v>434259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950002</v>
      </c>
      <c r="X5" s="60">
        <v>1210634</v>
      </c>
      <c r="Y5" s="60">
        <v>-260632</v>
      </c>
      <c r="Z5" s="140">
        <v>-21.53</v>
      </c>
      <c r="AA5" s="155">
        <v>2421268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14806569</v>
      </c>
      <c r="D7" s="155">
        <v>0</v>
      </c>
      <c r="E7" s="156">
        <v>23869121</v>
      </c>
      <c r="F7" s="60">
        <v>23869121</v>
      </c>
      <c r="G7" s="60">
        <v>1024521</v>
      </c>
      <c r="H7" s="60">
        <v>997477</v>
      </c>
      <c r="I7" s="60">
        <v>1315065</v>
      </c>
      <c r="J7" s="60">
        <v>3337063</v>
      </c>
      <c r="K7" s="60">
        <v>1625655</v>
      </c>
      <c r="L7" s="60">
        <v>999390</v>
      </c>
      <c r="M7" s="60">
        <v>1075032</v>
      </c>
      <c r="N7" s="60">
        <v>3700077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7037140</v>
      </c>
      <c r="X7" s="60">
        <v>11934561</v>
      </c>
      <c r="Y7" s="60">
        <v>-4897421</v>
      </c>
      <c r="Z7" s="140">
        <v>-41.04</v>
      </c>
      <c r="AA7" s="155">
        <v>23869121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3962368</v>
      </c>
      <c r="D10" s="155">
        <v>0</v>
      </c>
      <c r="E10" s="156">
        <v>1675627</v>
      </c>
      <c r="F10" s="54">
        <v>1675627</v>
      </c>
      <c r="G10" s="54">
        <v>100679</v>
      </c>
      <c r="H10" s="54">
        <v>108650</v>
      </c>
      <c r="I10" s="54">
        <v>117017</v>
      </c>
      <c r="J10" s="54">
        <v>326346</v>
      </c>
      <c r="K10" s="54">
        <v>123222</v>
      </c>
      <c r="L10" s="54">
        <v>100835</v>
      </c>
      <c r="M10" s="54">
        <v>116659</v>
      </c>
      <c r="N10" s="54">
        <v>340716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667062</v>
      </c>
      <c r="X10" s="54">
        <v>837814</v>
      </c>
      <c r="Y10" s="54">
        <v>-170752</v>
      </c>
      <c r="Z10" s="184">
        <v>-20.38</v>
      </c>
      <c r="AA10" s="130">
        <v>1675627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116908</v>
      </c>
      <c r="D12" s="155">
        <v>0</v>
      </c>
      <c r="E12" s="156">
        <v>87708</v>
      </c>
      <c r="F12" s="60">
        <v>87708</v>
      </c>
      <c r="G12" s="60">
        <v>2642</v>
      </c>
      <c r="H12" s="60">
        <v>2485</v>
      </c>
      <c r="I12" s="60">
        <v>3812</v>
      </c>
      <c r="J12" s="60">
        <v>8939</v>
      </c>
      <c r="K12" s="60">
        <v>2824</v>
      </c>
      <c r="L12" s="60">
        <v>13931</v>
      </c>
      <c r="M12" s="60">
        <v>1854</v>
      </c>
      <c r="N12" s="60">
        <v>18609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27548</v>
      </c>
      <c r="X12" s="60">
        <v>43854</v>
      </c>
      <c r="Y12" s="60">
        <v>-16306</v>
      </c>
      <c r="Z12" s="140">
        <v>-37.18</v>
      </c>
      <c r="AA12" s="155">
        <v>87708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0</v>
      </c>
      <c r="F13" s="60">
        <v>0</v>
      </c>
      <c r="G13" s="60">
        <v>0</v>
      </c>
      <c r="H13" s="60">
        <v>7098</v>
      </c>
      <c r="I13" s="60">
        <v>0</v>
      </c>
      <c r="J13" s="60">
        <v>7098</v>
      </c>
      <c r="K13" s="60">
        <v>636</v>
      </c>
      <c r="L13" s="60">
        <v>31</v>
      </c>
      <c r="M13" s="60">
        <v>0</v>
      </c>
      <c r="N13" s="60">
        <v>667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7765</v>
      </c>
      <c r="X13" s="60">
        <v>0</v>
      </c>
      <c r="Y13" s="60">
        <v>7765</v>
      </c>
      <c r="Z13" s="140">
        <v>0</v>
      </c>
      <c r="AA13" s="155">
        <v>0</v>
      </c>
    </row>
    <row r="14" spans="1:27" ht="13.5">
      <c r="A14" s="181" t="s">
        <v>110</v>
      </c>
      <c r="B14" s="185"/>
      <c r="C14" s="155">
        <v>2706369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9284</v>
      </c>
      <c r="J14" s="60">
        <v>9284</v>
      </c>
      <c r="K14" s="60">
        <v>15035</v>
      </c>
      <c r="L14" s="60">
        <v>17918</v>
      </c>
      <c r="M14" s="60">
        <v>11949</v>
      </c>
      <c r="N14" s="60">
        <v>44902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54186</v>
      </c>
      <c r="X14" s="60">
        <v>0</v>
      </c>
      <c r="Y14" s="60">
        <v>54186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28900</v>
      </c>
      <c r="D16" s="155">
        <v>0</v>
      </c>
      <c r="E16" s="156">
        <v>50000</v>
      </c>
      <c r="F16" s="60">
        <v>50000</v>
      </c>
      <c r="G16" s="60">
        <v>2100</v>
      </c>
      <c r="H16" s="60">
        <v>2400</v>
      </c>
      <c r="I16" s="60">
        <v>2900</v>
      </c>
      <c r="J16" s="60">
        <v>7400</v>
      </c>
      <c r="K16" s="60">
        <v>2850</v>
      </c>
      <c r="L16" s="60">
        <v>3000</v>
      </c>
      <c r="M16" s="60">
        <v>500</v>
      </c>
      <c r="N16" s="60">
        <v>6350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13750</v>
      </c>
      <c r="X16" s="60">
        <v>25000</v>
      </c>
      <c r="Y16" s="60">
        <v>-11250</v>
      </c>
      <c r="Z16" s="140">
        <v>-45</v>
      </c>
      <c r="AA16" s="155">
        <v>50000</v>
      </c>
    </row>
    <row r="17" spans="1:27" ht="13.5">
      <c r="A17" s="181" t="s">
        <v>113</v>
      </c>
      <c r="B17" s="185"/>
      <c r="C17" s="155">
        <v>1953220</v>
      </c>
      <c r="D17" s="155">
        <v>0</v>
      </c>
      <c r="E17" s="156">
        <v>3630000</v>
      </c>
      <c r="F17" s="60">
        <v>3630000</v>
      </c>
      <c r="G17" s="60">
        <v>225512</v>
      </c>
      <c r="H17" s="60">
        <v>160660</v>
      </c>
      <c r="I17" s="60">
        <v>194994</v>
      </c>
      <c r="J17" s="60">
        <v>581166</v>
      </c>
      <c r="K17" s="60">
        <v>197840</v>
      </c>
      <c r="L17" s="60">
        <v>174652</v>
      </c>
      <c r="M17" s="60">
        <v>125076</v>
      </c>
      <c r="N17" s="60">
        <v>497568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1078734</v>
      </c>
      <c r="X17" s="60">
        <v>1815000</v>
      </c>
      <c r="Y17" s="60">
        <v>-736266</v>
      </c>
      <c r="Z17" s="140">
        <v>-40.57</v>
      </c>
      <c r="AA17" s="155">
        <v>3630000</v>
      </c>
    </row>
    <row r="18" spans="1:27" ht="13.5">
      <c r="A18" s="183" t="s">
        <v>114</v>
      </c>
      <c r="B18" s="182"/>
      <c r="C18" s="155">
        <v>209631</v>
      </c>
      <c r="D18" s="155">
        <v>0</v>
      </c>
      <c r="E18" s="156">
        <v>115000</v>
      </c>
      <c r="F18" s="60">
        <v>115000</v>
      </c>
      <c r="G18" s="60">
        <v>2796</v>
      </c>
      <c r="H18" s="60">
        <v>2118</v>
      </c>
      <c r="I18" s="60">
        <v>2142</v>
      </c>
      <c r="J18" s="60">
        <v>7056</v>
      </c>
      <c r="K18" s="60">
        <v>2273</v>
      </c>
      <c r="L18" s="60">
        <v>2835</v>
      </c>
      <c r="M18" s="60">
        <v>2952</v>
      </c>
      <c r="N18" s="60">
        <v>8060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15116</v>
      </c>
      <c r="X18" s="60">
        <v>57500</v>
      </c>
      <c r="Y18" s="60">
        <v>-42384</v>
      </c>
      <c r="Z18" s="140">
        <v>-73.71</v>
      </c>
      <c r="AA18" s="155">
        <v>115000</v>
      </c>
    </row>
    <row r="19" spans="1:27" ht="13.5">
      <c r="A19" s="181" t="s">
        <v>34</v>
      </c>
      <c r="B19" s="185"/>
      <c r="C19" s="155">
        <v>22733784</v>
      </c>
      <c r="D19" s="155">
        <v>0</v>
      </c>
      <c r="E19" s="156">
        <v>28106000</v>
      </c>
      <c r="F19" s="60">
        <v>28106000</v>
      </c>
      <c r="G19" s="60">
        <v>10891395</v>
      </c>
      <c r="H19" s="60">
        <v>2062000</v>
      </c>
      <c r="I19" s="60">
        <v>250000</v>
      </c>
      <c r="J19" s="60">
        <v>13203395</v>
      </c>
      <c r="K19" s="60">
        <v>250000</v>
      </c>
      <c r="L19" s="60">
        <v>4400000</v>
      </c>
      <c r="M19" s="60">
        <v>600000</v>
      </c>
      <c r="N19" s="60">
        <v>5250000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18453395</v>
      </c>
      <c r="X19" s="60">
        <v>14053000</v>
      </c>
      <c r="Y19" s="60">
        <v>4400395</v>
      </c>
      <c r="Z19" s="140">
        <v>31.31</v>
      </c>
      <c r="AA19" s="155">
        <v>28106000</v>
      </c>
    </row>
    <row r="20" spans="1:27" ht="13.5">
      <c r="A20" s="181" t="s">
        <v>35</v>
      </c>
      <c r="B20" s="185"/>
      <c r="C20" s="155">
        <v>2495980</v>
      </c>
      <c r="D20" s="155">
        <v>0</v>
      </c>
      <c r="E20" s="156">
        <v>650343</v>
      </c>
      <c r="F20" s="54">
        <v>650343</v>
      </c>
      <c r="G20" s="54">
        <v>1120672</v>
      </c>
      <c r="H20" s="54">
        <v>128397</v>
      </c>
      <c r="I20" s="54">
        <v>264210</v>
      </c>
      <c r="J20" s="54">
        <v>1513279</v>
      </c>
      <c r="K20" s="54">
        <v>801790</v>
      </c>
      <c r="L20" s="54">
        <v>142202</v>
      </c>
      <c r="M20" s="54">
        <v>78546</v>
      </c>
      <c r="N20" s="54">
        <v>1022538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2535817</v>
      </c>
      <c r="X20" s="54">
        <v>325172</v>
      </c>
      <c r="Y20" s="54">
        <v>2210645</v>
      </c>
      <c r="Z20" s="184">
        <v>679.84</v>
      </c>
      <c r="AA20" s="130">
        <v>650343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52107512</v>
      </c>
      <c r="D22" s="188">
        <f>SUM(D5:D21)</f>
        <v>0</v>
      </c>
      <c r="E22" s="189">
        <f t="shared" si="0"/>
        <v>60605067</v>
      </c>
      <c r="F22" s="190">
        <f t="shared" si="0"/>
        <v>60605067</v>
      </c>
      <c r="G22" s="190">
        <f t="shared" si="0"/>
        <v>13511406</v>
      </c>
      <c r="H22" s="190">
        <f t="shared" si="0"/>
        <v>3618004</v>
      </c>
      <c r="I22" s="190">
        <f t="shared" si="0"/>
        <v>2387359</v>
      </c>
      <c r="J22" s="190">
        <f t="shared" si="0"/>
        <v>19516769</v>
      </c>
      <c r="K22" s="190">
        <f t="shared" si="0"/>
        <v>3180330</v>
      </c>
      <c r="L22" s="190">
        <f t="shared" si="0"/>
        <v>5997188</v>
      </c>
      <c r="M22" s="190">
        <f t="shared" si="0"/>
        <v>2146228</v>
      </c>
      <c r="N22" s="190">
        <f t="shared" si="0"/>
        <v>11323746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30840515</v>
      </c>
      <c r="X22" s="190">
        <f t="shared" si="0"/>
        <v>30302535</v>
      </c>
      <c r="Y22" s="190">
        <f t="shared" si="0"/>
        <v>537980</v>
      </c>
      <c r="Z22" s="191">
        <f>+IF(X22&lt;&gt;0,+(Y22/X22)*100,0)</f>
        <v>1.775363018308534</v>
      </c>
      <c r="AA22" s="188">
        <f>SUM(AA5:AA21)</f>
        <v>60605067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20842160</v>
      </c>
      <c r="D25" s="155">
        <v>0</v>
      </c>
      <c r="E25" s="156">
        <v>22420386</v>
      </c>
      <c r="F25" s="60">
        <v>22420386</v>
      </c>
      <c r="G25" s="60">
        <v>1631373</v>
      </c>
      <c r="H25" s="60">
        <v>1762719</v>
      </c>
      <c r="I25" s="60">
        <v>1788761</v>
      </c>
      <c r="J25" s="60">
        <v>5182853</v>
      </c>
      <c r="K25" s="60">
        <v>1595058</v>
      </c>
      <c r="L25" s="60">
        <v>1521859</v>
      </c>
      <c r="M25" s="60">
        <v>1640717</v>
      </c>
      <c r="N25" s="60">
        <v>4757634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9940487</v>
      </c>
      <c r="X25" s="60">
        <v>11210193</v>
      </c>
      <c r="Y25" s="60">
        <v>-1269706</v>
      </c>
      <c r="Z25" s="140">
        <v>-11.33</v>
      </c>
      <c r="AA25" s="155">
        <v>22420386</v>
      </c>
    </row>
    <row r="26" spans="1:27" ht="13.5">
      <c r="A26" s="183" t="s">
        <v>38</v>
      </c>
      <c r="B26" s="182"/>
      <c r="C26" s="155">
        <v>1916227</v>
      </c>
      <c r="D26" s="155">
        <v>0</v>
      </c>
      <c r="E26" s="156">
        <v>2473016</v>
      </c>
      <c r="F26" s="60">
        <v>2473016</v>
      </c>
      <c r="G26" s="60">
        <v>169320</v>
      </c>
      <c r="H26" s="60">
        <v>173926</v>
      </c>
      <c r="I26" s="60">
        <v>178535</v>
      </c>
      <c r="J26" s="60">
        <v>521781</v>
      </c>
      <c r="K26" s="60">
        <v>178535</v>
      </c>
      <c r="L26" s="60">
        <v>179119</v>
      </c>
      <c r="M26" s="60">
        <v>178535</v>
      </c>
      <c r="N26" s="60">
        <v>536189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1057970</v>
      </c>
      <c r="X26" s="60">
        <v>1236508</v>
      </c>
      <c r="Y26" s="60">
        <v>-178538</v>
      </c>
      <c r="Z26" s="140">
        <v>-14.44</v>
      </c>
      <c r="AA26" s="155">
        <v>2473016</v>
      </c>
    </row>
    <row r="27" spans="1:27" ht="13.5">
      <c r="A27" s="183" t="s">
        <v>118</v>
      </c>
      <c r="B27" s="182"/>
      <c r="C27" s="155">
        <v>88297</v>
      </c>
      <c r="D27" s="155">
        <v>0</v>
      </c>
      <c r="E27" s="156">
        <v>8739825</v>
      </c>
      <c r="F27" s="60">
        <v>8739825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4369913</v>
      </c>
      <c r="Y27" s="60">
        <v>-4369913</v>
      </c>
      <c r="Z27" s="140">
        <v>-100</v>
      </c>
      <c r="AA27" s="155">
        <v>8739825</v>
      </c>
    </row>
    <row r="28" spans="1:27" ht="13.5">
      <c r="A28" s="183" t="s">
        <v>39</v>
      </c>
      <c r="B28" s="182"/>
      <c r="C28" s="155">
        <v>8365728</v>
      </c>
      <c r="D28" s="155">
        <v>0</v>
      </c>
      <c r="E28" s="156">
        <v>8452386</v>
      </c>
      <c r="F28" s="60">
        <v>8452386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4226193</v>
      </c>
      <c r="Y28" s="60">
        <v>-4226193</v>
      </c>
      <c r="Z28" s="140">
        <v>-100</v>
      </c>
      <c r="AA28" s="155">
        <v>8452386</v>
      </c>
    </row>
    <row r="29" spans="1:27" ht="13.5">
      <c r="A29" s="183" t="s">
        <v>40</v>
      </c>
      <c r="B29" s="182"/>
      <c r="C29" s="155">
        <v>337361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19731836</v>
      </c>
      <c r="D30" s="155">
        <v>0</v>
      </c>
      <c r="E30" s="156">
        <v>19241735</v>
      </c>
      <c r="F30" s="60">
        <v>19241735</v>
      </c>
      <c r="G30" s="60">
        <v>2928050</v>
      </c>
      <c r="H30" s="60">
        <v>2637127</v>
      </c>
      <c r="I30" s="60">
        <v>-358560</v>
      </c>
      <c r="J30" s="60">
        <v>5206617</v>
      </c>
      <c r="K30" s="60">
        <v>1000000</v>
      </c>
      <c r="L30" s="60">
        <v>50000</v>
      </c>
      <c r="M30" s="60">
        <v>0</v>
      </c>
      <c r="N30" s="60">
        <v>1050000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6256617</v>
      </c>
      <c r="X30" s="60">
        <v>9620868</v>
      </c>
      <c r="Y30" s="60">
        <v>-3364251</v>
      </c>
      <c r="Z30" s="140">
        <v>-34.97</v>
      </c>
      <c r="AA30" s="155">
        <v>19241735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443684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3017605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9575281</v>
      </c>
      <c r="D34" s="155">
        <v>0</v>
      </c>
      <c r="E34" s="156">
        <v>16061730</v>
      </c>
      <c r="F34" s="60">
        <v>16061730</v>
      </c>
      <c r="G34" s="60">
        <v>1960839</v>
      </c>
      <c r="H34" s="60">
        <v>1931612</v>
      </c>
      <c r="I34" s="60">
        <v>1208328</v>
      </c>
      <c r="J34" s="60">
        <v>5100779</v>
      </c>
      <c r="K34" s="60">
        <v>1507678</v>
      </c>
      <c r="L34" s="60">
        <v>327910</v>
      </c>
      <c r="M34" s="60">
        <v>1123453</v>
      </c>
      <c r="N34" s="60">
        <v>2959041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8059820</v>
      </c>
      <c r="X34" s="60">
        <v>8030865</v>
      </c>
      <c r="Y34" s="60">
        <v>28955</v>
      </c>
      <c r="Z34" s="140">
        <v>0.36</v>
      </c>
      <c r="AA34" s="155">
        <v>16061730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64318179</v>
      </c>
      <c r="D36" s="188">
        <f>SUM(D25:D35)</f>
        <v>0</v>
      </c>
      <c r="E36" s="189">
        <f t="shared" si="1"/>
        <v>77389078</v>
      </c>
      <c r="F36" s="190">
        <f t="shared" si="1"/>
        <v>77389078</v>
      </c>
      <c r="G36" s="190">
        <f t="shared" si="1"/>
        <v>6689582</v>
      </c>
      <c r="H36" s="190">
        <f t="shared" si="1"/>
        <v>6505384</v>
      </c>
      <c r="I36" s="190">
        <f t="shared" si="1"/>
        <v>2817064</v>
      </c>
      <c r="J36" s="190">
        <f t="shared" si="1"/>
        <v>16012030</v>
      </c>
      <c r="K36" s="190">
        <f t="shared" si="1"/>
        <v>4281271</v>
      </c>
      <c r="L36" s="190">
        <f t="shared" si="1"/>
        <v>2078888</v>
      </c>
      <c r="M36" s="190">
        <f t="shared" si="1"/>
        <v>2942705</v>
      </c>
      <c r="N36" s="190">
        <f t="shared" si="1"/>
        <v>9302864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25314894</v>
      </c>
      <c r="X36" s="190">
        <f t="shared" si="1"/>
        <v>38694540</v>
      </c>
      <c r="Y36" s="190">
        <f t="shared" si="1"/>
        <v>-13379646</v>
      </c>
      <c r="Z36" s="191">
        <f>+IF(X36&lt;&gt;0,+(Y36/X36)*100,0)</f>
        <v>-34.57760707324599</v>
      </c>
      <c r="AA36" s="188">
        <f>SUM(AA25:AA35)</f>
        <v>77389078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-12210667</v>
      </c>
      <c r="D38" s="199">
        <f>+D22-D36</f>
        <v>0</v>
      </c>
      <c r="E38" s="200">
        <f t="shared" si="2"/>
        <v>-16784011</v>
      </c>
      <c r="F38" s="106">
        <f t="shared" si="2"/>
        <v>-16784011</v>
      </c>
      <c r="G38" s="106">
        <f t="shared" si="2"/>
        <v>6821824</v>
      </c>
      <c r="H38" s="106">
        <f t="shared" si="2"/>
        <v>-2887380</v>
      </c>
      <c r="I38" s="106">
        <f t="shared" si="2"/>
        <v>-429705</v>
      </c>
      <c r="J38" s="106">
        <f t="shared" si="2"/>
        <v>3504739</v>
      </c>
      <c r="K38" s="106">
        <f t="shared" si="2"/>
        <v>-1100941</v>
      </c>
      <c r="L38" s="106">
        <f t="shared" si="2"/>
        <v>3918300</v>
      </c>
      <c r="M38" s="106">
        <f t="shared" si="2"/>
        <v>-796477</v>
      </c>
      <c r="N38" s="106">
        <f t="shared" si="2"/>
        <v>2020882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5525621</v>
      </c>
      <c r="X38" s="106">
        <f>IF(F22=F36,0,X22-X36)</f>
        <v>-8392005</v>
      </c>
      <c r="Y38" s="106">
        <f t="shared" si="2"/>
        <v>13917626</v>
      </c>
      <c r="Z38" s="201">
        <f>+IF(X38&lt;&gt;0,+(Y38/X38)*100,0)</f>
        <v>-165.84387163735008</v>
      </c>
      <c r="AA38" s="199">
        <f>+AA22-AA36</f>
        <v>-16784011</v>
      </c>
    </row>
    <row r="39" spans="1:27" ht="13.5">
      <c r="A39" s="181" t="s">
        <v>46</v>
      </c>
      <c r="B39" s="185"/>
      <c r="C39" s="155">
        <v>10183803</v>
      </c>
      <c r="D39" s="155">
        <v>0</v>
      </c>
      <c r="E39" s="156">
        <v>11136000</v>
      </c>
      <c r="F39" s="60">
        <v>11136000</v>
      </c>
      <c r="G39" s="60">
        <v>3712000</v>
      </c>
      <c r="H39" s="60">
        <v>0</v>
      </c>
      <c r="I39" s="60">
        <v>0</v>
      </c>
      <c r="J39" s="60">
        <v>3712000</v>
      </c>
      <c r="K39" s="60">
        <v>0</v>
      </c>
      <c r="L39" s="60">
        <v>0</v>
      </c>
      <c r="M39" s="60">
        <v>3712000</v>
      </c>
      <c r="N39" s="60">
        <v>3712000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7424000</v>
      </c>
      <c r="X39" s="60">
        <v>5568000</v>
      </c>
      <c r="Y39" s="60">
        <v>1856000</v>
      </c>
      <c r="Z39" s="140">
        <v>33.33</v>
      </c>
      <c r="AA39" s="155">
        <v>11136000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-2026864</v>
      </c>
      <c r="D42" s="206">
        <f>SUM(D38:D41)</f>
        <v>0</v>
      </c>
      <c r="E42" s="207">
        <f t="shared" si="3"/>
        <v>-5648011</v>
      </c>
      <c r="F42" s="88">
        <f t="shared" si="3"/>
        <v>-5648011</v>
      </c>
      <c r="G42" s="88">
        <f t="shared" si="3"/>
        <v>10533824</v>
      </c>
      <c r="H42" s="88">
        <f t="shared" si="3"/>
        <v>-2887380</v>
      </c>
      <c r="I42" s="88">
        <f t="shared" si="3"/>
        <v>-429705</v>
      </c>
      <c r="J42" s="88">
        <f t="shared" si="3"/>
        <v>7216739</v>
      </c>
      <c r="K42" s="88">
        <f t="shared" si="3"/>
        <v>-1100941</v>
      </c>
      <c r="L42" s="88">
        <f t="shared" si="3"/>
        <v>3918300</v>
      </c>
      <c r="M42" s="88">
        <f t="shared" si="3"/>
        <v>2915523</v>
      </c>
      <c r="N42" s="88">
        <f t="shared" si="3"/>
        <v>5732882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12949621</v>
      </c>
      <c r="X42" s="88">
        <f t="shared" si="3"/>
        <v>-2824005</v>
      </c>
      <c r="Y42" s="88">
        <f t="shared" si="3"/>
        <v>15773626</v>
      </c>
      <c r="Z42" s="208">
        <f>+IF(X42&lt;&gt;0,+(Y42/X42)*100,0)</f>
        <v>-558.5551725297937</v>
      </c>
      <c r="AA42" s="206">
        <f>SUM(AA38:AA41)</f>
        <v>-5648011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-2026864</v>
      </c>
      <c r="D44" s="210">
        <f>+D42-D43</f>
        <v>0</v>
      </c>
      <c r="E44" s="211">
        <f t="shared" si="4"/>
        <v>-5648011</v>
      </c>
      <c r="F44" s="77">
        <f t="shared" si="4"/>
        <v>-5648011</v>
      </c>
      <c r="G44" s="77">
        <f t="shared" si="4"/>
        <v>10533824</v>
      </c>
      <c r="H44" s="77">
        <f t="shared" si="4"/>
        <v>-2887380</v>
      </c>
      <c r="I44" s="77">
        <f t="shared" si="4"/>
        <v>-429705</v>
      </c>
      <c r="J44" s="77">
        <f t="shared" si="4"/>
        <v>7216739</v>
      </c>
      <c r="K44" s="77">
        <f t="shared" si="4"/>
        <v>-1100941</v>
      </c>
      <c r="L44" s="77">
        <f t="shared" si="4"/>
        <v>3918300</v>
      </c>
      <c r="M44" s="77">
        <f t="shared" si="4"/>
        <v>2915523</v>
      </c>
      <c r="N44" s="77">
        <f t="shared" si="4"/>
        <v>5732882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12949621</v>
      </c>
      <c r="X44" s="77">
        <f t="shared" si="4"/>
        <v>-2824005</v>
      </c>
      <c r="Y44" s="77">
        <f t="shared" si="4"/>
        <v>15773626</v>
      </c>
      <c r="Z44" s="212">
        <f>+IF(X44&lt;&gt;0,+(Y44/X44)*100,0)</f>
        <v>-558.5551725297937</v>
      </c>
      <c r="AA44" s="210">
        <f>+AA42-AA43</f>
        <v>-5648011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-2026864</v>
      </c>
      <c r="D46" s="206">
        <f>SUM(D44:D45)</f>
        <v>0</v>
      </c>
      <c r="E46" s="207">
        <f t="shared" si="5"/>
        <v>-5648011</v>
      </c>
      <c r="F46" s="88">
        <f t="shared" si="5"/>
        <v>-5648011</v>
      </c>
      <c r="G46" s="88">
        <f t="shared" si="5"/>
        <v>10533824</v>
      </c>
      <c r="H46" s="88">
        <f t="shared" si="5"/>
        <v>-2887380</v>
      </c>
      <c r="I46" s="88">
        <f t="shared" si="5"/>
        <v>-429705</v>
      </c>
      <c r="J46" s="88">
        <f t="shared" si="5"/>
        <v>7216739</v>
      </c>
      <c r="K46" s="88">
        <f t="shared" si="5"/>
        <v>-1100941</v>
      </c>
      <c r="L46" s="88">
        <f t="shared" si="5"/>
        <v>3918300</v>
      </c>
      <c r="M46" s="88">
        <f t="shared" si="5"/>
        <v>2915523</v>
      </c>
      <c r="N46" s="88">
        <f t="shared" si="5"/>
        <v>5732882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12949621</v>
      </c>
      <c r="X46" s="88">
        <f t="shared" si="5"/>
        <v>-2824005</v>
      </c>
      <c r="Y46" s="88">
        <f t="shared" si="5"/>
        <v>15773626</v>
      </c>
      <c r="Z46" s="208">
        <f>+IF(X46&lt;&gt;0,+(Y46/X46)*100,0)</f>
        <v>-558.5551725297937</v>
      </c>
      <c r="AA46" s="206">
        <f>SUM(AA44:AA45)</f>
        <v>-5648011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-2026864</v>
      </c>
      <c r="D48" s="217">
        <f>SUM(D46:D47)</f>
        <v>0</v>
      </c>
      <c r="E48" s="218">
        <f t="shared" si="6"/>
        <v>-5648011</v>
      </c>
      <c r="F48" s="219">
        <f t="shared" si="6"/>
        <v>-5648011</v>
      </c>
      <c r="G48" s="219">
        <f t="shared" si="6"/>
        <v>10533824</v>
      </c>
      <c r="H48" s="220">
        <f t="shared" si="6"/>
        <v>-2887380</v>
      </c>
      <c r="I48" s="220">
        <f t="shared" si="6"/>
        <v>-429705</v>
      </c>
      <c r="J48" s="220">
        <f t="shared" si="6"/>
        <v>7216739</v>
      </c>
      <c r="K48" s="220">
        <f t="shared" si="6"/>
        <v>-1100941</v>
      </c>
      <c r="L48" s="220">
        <f t="shared" si="6"/>
        <v>3918300</v>
      </c>
      <c r="M48" s="219">
        <f t="shared" si="6"/>
        <v>2915523</v>
      </c>
      <c r="N48" s="219">
        <f t="shared" si="6"/>
        <v>5732882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12949621</v>
      </c>
      <c r="X48" s="220">
        <f t="shared" si="6"/>
        <v>-2824005</v>
      </c>
      <c r="Y48" s="220">
        <f t="shared" si="6"/>
        <v>15773626</v>
      </c>
      <c r="Z48" s="221">
        <f>+IF(X48&lt;&gt;0,+(Y48/X48)*100,0)</f>
        <v>-558.5551725297937</v>
      </c>
      <c r="AA48" s="222">
        <f>SUM(AA46:AA47)</f>
        <v>-5648011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485000</v>
      </c>
      <c r="F5" s="100">
        <f t="shared" si="0"/>
        <v>485000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242500</v>
      </c>
      <c r="Y5" s="100">
        <f t="shared" si="0"/>
        <v>-242500</v>
      </c>
      <c r="Z5" s="137">
        <f>+IF(X5&lt;&gt;0,+(Y5/X5)*100,0)</f>
        <v>-100</v>
      </c>
      <c r="AA5" s="153">
        <f>SUM(AA6:AA8)</f>
        <v>485000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>
        <v>485000</v>
      </c>
      <c r="F8" s="60">
        <v>485000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242500</v>
      </c>
      <c r="Y8" s="60">
        <v>-242500</v>
      </c>
      <c r="Z8" s="140">
        <v>-100</v>
      </c>
      <c r="AA8" s="62">
        <v>485000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150000</v>
      </c>
      <c r="F9" s="100">
        <f t="shared" si="1"/>
        <v>150000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75000</v>
      </c>
      <c r="Y9" s="100">
        <f t="shared" si="1"/>
        <v>-75000</v>
      </c>
      <c r="Z9" s="137">
        <f>+IF(X9&lt;&gt;0,+(Y9/X9)*100,0)</f>
        <v>-100</v>
      </c>
      <c r="AA9" s="102">
        <f>SUM(AA10:AA14)</f>
        <v>150000</v>
      </c>
    </row>
    <row r="10" spans="1:27" ht="13.5">
      <c r="A10" s="138" t="s">
        <v>79</v>
      </c>
      <c r="B10" s="136"/>
      <c r="C10" s="155"/>
      <c r="D10" s="155"/>
      <c r="E10" s="156">
        <v>150000</v>
      </c>
      <c r="F10" s="60">
        <v>150000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75000</v>
      </c>
      <c r="Y10" s="60">
        <v>-75000</v>
      </c>
      <c r="Z10" s="140">
        <v>-100</v>
      </c>
      <c r="AA10" s="62">
        <v>150000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203191712</v>
      </c>
      <c r="D15" s="153">
        <f>SUM(D16:D18)</f>
        <v>0</v>
      </c>
      <c r="E15" s="154">
        <f t="shared" si="2"/>
        <v>10619200</v>
      </c>
      <c r="F15" s="100">
        <f t="shared" si="2"/>
        <v>10619200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5309600</v>
      </c>
      <c r="Y15" s="100">
        <f t="shared" si="2"/>
        <v>-5309600</v>
      </c>
      <c r="Z15" s="137">
        <f>+IF(X15&lt;&gt;0,+(Y15/X15)*100,0)</f>
        <v>-100</v>
      </c>
      <c r="AA15" s="102">
        <f>SUM(AA16:AA18)</f>
        <v>10619200</v>
      </c>
    </row>
    <row r="16" spans="1:27" ht="13.5">
      <c r="A16" s="138" t="s">
        <v>85</v>
      </c>
      <c r="B16" s="136"/>
      <c r="C16" s="155"/>
      <c r="D16" s="155"/>
      <c r="E16" s="156">
        <v>10000</v>
      </c>
      <c r="F16" s="60">
        <v>10000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5000</v>
      </c>
      <c r="Y16" s="60">
        <v>-5000</v>
      </c>
      <c r="Z16" s="140">
        <v>-100</v>
      </c>
      <c r="AA16" s="62">
        <v>10000</v>
      </c>
    </row>
    <row r="17" spans="1:27" ht="13.5">
      <c r="A17" s="138" t="s">
        <v>86</v>
      </c>
      <c r="B17" s="136"/>
      <c r="C17" s="155">
        <v>203191712</v>
      </c>
      <c r="D17" s="155"/>
      <c r="E17" s="156">
        <v>10609200</v>
      </c>
      <c r="F17" s="60">
        <v>10609200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5304600</v>
      </c>
      <c r="Y17" s="60">
        <v>-5304600</v>
      </c>
      <c r="Z17" s="140">
        <v>-100</v>
      </c>
      <c r="AA17" s="62">
        <v>10609200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203191712</v>
      </c>
      <c r="D25" s="217">
        <f>+D5+D9+D15+D19+D24</f>
        <v>0</v>
      </c>
      <c r="E25" s="230">
        <f t="shared" si="4"/>
        <v>11254200</v>
      </c>
      <c r="F25" s="219">
        <f t="shared" si="4"/>
        <v>11254200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0</v>
      </c>
      <c r="X25" s="219">
        <f t="shared" si="4"/>
        <v>5627100</v>
      </c>
      <c r="Y25" s="219">
        <f t="shared" si="4"/>
        <v>-5627100</v>
      </c>
      <c r="Z25" s="231">
        <f>+IF(X25&lt;&gt;0,+(Y25/X25)*100,0)</f>
        <v>-100</v>
      </c>
      <c r="AA25" s="232">
        <f>+AA5+AA9+AA15+AA19+AA24</f>
        <v>11254200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203191712</v>
      </c>
      <c r="D28" s="155"/>
      <c r="E28" s="156">
        <v>10804200</v>
      </c>
      <c r="F28" s="60">
        <v>10804200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>
        <v>5402100</v>
      </c>
      <c r="Y28" s="60">
        <v>-5402100</v>
      </c>
      <c r="Z28" s="140">
        <v>-100</v>
      </c>
      <c r="AA28" s="155">
        <v>10804200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203191712</v>
      </c>
      <c r="D32" s="210">
        <f>SUM(D28:D31)</f>
        <v>0</v>
      </c>
      <c r="E32" s="211">
        <f t="shared" si="5"/>
        <v>10804200</v>
      </c>
      <c r="F32" s="77">
        <f t="shared" si="5"/>
        <v>10804200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5402100</v>
      </c>
      <c r="Y32" s="77">
        <f t="shared" si="5"/>
        <v>-5402100</v>
      </c>
      <c r="Z32" s="212">
        <f>+IF(X32&lt;&gt;0,+(Y32/X32)*100,0)</f>
        <v>-100</v>
      </c>
      <c r="AA32" s="79">
        <f>SUM(AA28:AA31)</f>
        <v>10804200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450000</v>
      </c>
      <c r="F33" s="60">
        <v>450000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225000</v>
      </c>
      <c r="Y33" s="60">
        <v>-225000</v>
      </c>
      <c r="Z33" s="140">
        <v>-100</v>
      </c>
      <c r="AA33" s="62">
        <v>450000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203191712</v>
      </c>
      <c r="D36" s="222">
        <f>SUM(D32:D35)</f>
        <v>0</v>
      </c>
      <c r="E36" s="218">
        <f t="shared" si="6"/>
        <v>11254200</v>
      </c>
      <c r="F36" s="220">
        <f t="shared" si="6"/>
        <v>11254200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0</v>
      </c>
      <c r="X36" s="220">
        <f t="shared" si="6"/>
        <v>5627100</v>
      </c>
      <c r="Y36" s="220">
        <f t="shared" si="6"/>
        <v>-5627100</v>
      </c>
      <c r="Z36" s="221">
        <f>+IF(X36&lt;&gt;0,+(Y36/X36)*100,0)</f>
        <v>-100</v>
      </c>
      <c r="AA36" s="239">
        <f>SUM(AA32:AA35)</f>
        <v>11254200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63557</v>
      </c>
      <c r="D6" s="155"/>
      <c r="E6" s="59">
        <v>1038259</v>
      </c>
      <c r="F6" s="60">
        <v>1038259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519130</v>
      </c>
      <c r="Y6" s="60">
        <v>-519130</v>
      </c>
      <c r="Z6" s="140">
        <v>-100</v>
      </c>
      <c r="AA6" s="62">
        <v>1038259</v>
      </c>
    </row>
    <row r="7" spans="1:27" ht="13.5">
      <c r="A7" s="249" t="s">
        <v>144</v>
      </c>
      <c r="B7" s="182"/>
      <c r="C7" s="155"/>
      <c r="D7" s="155"/>
      <c r="E7" s="59">
        <v>1796012</v>
      </c>
      <c r="F7" s="60">
        <v>1796012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898006</v>
      </c>
      <c r="Y7" s="60">
        <v>-898006</v>
      </c>
      <c r="Z7" s="140">
        <v>-100</v>
      </c>
      <c r="AA7" s="62">
        <v>1796012</v>
      </c>
    </row>
    <row r="8" spans="1:27" ht="13.5">
      <c r="A8" s="249" t="s">
        <v>145</v>
      </c>
      <c r="B8" s="182"/>
      <c r="C8" s="155">
        <v>13014284</v>
      </c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4679607</v>
      </c>
      <c r="D9" s="155"/>
      <c r="E9" s="59">
        <v>13295843</v>
      </c>
      <c r="F9" s="60">
        <v>13295843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6647922</v>
      </c>
      <c r="Y9" s="60">
        <v>-6647922</v>
      </c>
      <c r="Z9" s="140">
        <v>-100</v>
      </c>
      <c r="AA9" s="62">
        <v>13295843</v>
      </c>
    </row>
    <row r="10" spans="1:27" ht="13.5">
      <c r="A10" s="249" t="s">
        <v>147</v>
      </c>
      <c r="B10" s="182"/>
      <c r="C10" s="155">
        <v>58862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605975</v>
      </c>
      <c r="D11" s="155"/>
      <c r="E11" s="59">
        <v>316473</v>
      </c>
      <c r="F11" s="60">
        <v>316473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158237</v>
      </c>
      <c r="Y11" s="60">
        <v>-158237</v>
      </c>
      <c r="Z11" s="140">
        <v>-100</v>
      </c>
      <c r="AA11" s="62">
        <v>316473</v>
      </c>
    </row>
    <row r="12" spans="1:27" ht="13.5">
      <c r="A12" s="250" t="s">
        <v>56</v>
      </c>
      <c r="B12" s="251"/>
      <c r="C12" s="168">
        <f aca="true" t="shared" si="0" ref="C12:Y12">SUM(C6:C11)</f>
        <v>18422285</v>
      </c>
      <c r="D12" s="168">
        <f>SUM(D6:D11)</f>
        <v>0</v>
      </c>
      <c r="E12" s="72">
        <f t="shared" si="0"/>
        <v>16446587</v>
      </c>
      <c r="F12" s="73">
        <f t="shared" si="0"/>
        <v>16446587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8223295</v>
      </c>
      <c r="Y12" s="73">
        <f t="shared" si="0"/>
        <v>-8223295</v>
      </c>
      <c r="Z12" s="170">
        <f>+IF(X12&lt;&gt;0,+(Y12/X12)*100,0)</f>
        <v>-100</v>
      </c>
      <c r="AA12" s="74">
        <f>SUM(AA6:AA11)</f>
        <v>16446587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20308100</v>
      </c>
      <c r="D17" s="155"/>
      <c r="E17" s="59">
        <v>20414340</v>
      </c>
      <c r="F17" s="60">
        <v>20414340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10207170</v>
      </c>
      <c r="Y17" s="60">
        <v>-10207170</v>
      </c>
      <c r="Z17" s="140">
        <v>-100</v>
      </c>
      <c r="AA17" s="62">
        <v>20414340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203191712</v>
      </c>
      <c r="D19" s="155"/>
      <c r="E19" s="59">
        <v>214742426</v>
      </c>
      <c r="F19" s="60">
        <v>214742426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107371213</v>
      </c>
      <c r="Y19" s="60">
        <v>-107371213</v>
      </c>
      <c r="Z19" s="140">
        <v>-100</v>
      </c>
      <c r="AA19" s="62">
        <v>214742426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1020</v>
      </c>
      <c r="D22" s="155"/>
      <c r="E22" s="59">
        <v>35292</v>
      </c>
      <c r="F22" s="60">
        <v>35292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17646</v>
      </c>
      <c r="Y22" s="60">
        <v>-17646</v>
      </c>
      <c r="Z22" s="140">
        <v>-100</v>
      </c>
      <c r="AA22" s="62">
        <v>35292</v>
      </c>
    </row>
    <row r="23" spans="1:27" ht="13.5">
      <c r="A23" s="249" t="s">
        <v>158</v>
      </c>
      <c r="B23" s="182"/>
      <c r="C23" s="155">
        <v>43632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223544464</v>
      </c>
      <c r="D24" s="168">
        <f>SUM(D15:D23)</f>
        <v>0</v>
      </c>
      <c r="E24" s="76">
        <f t="shared" si="1"/>
        <v>235192058</v>
      </c>
      <c r="F24" s="77">
        <f t="shared" si="1"/>
        <v>235192058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117596029</v>
      </c>
      <c r="Y24" s="77">
        <f t="shared" si="1"/>
        <v>-117596029</v>
      </c>
      <c r="Z24" s="212">
        <f>+IF(X24&lt;&gt;0,+(Y24/X24)*100,0)</f>
        <v>-100</v>
      </c>
      <c r="AA24" s="79">
        <f>SUM(AA15:AA23)</f>
        <v>235192058</v>
      </c>
    </row>
    <row r="25" spans="1:27" ht="13.5">
      <c r="A25" s="250" t="s">
        <v>159</v>
      </c>
      <c r="B25" s="251"/>
      <c r="C25" s="168">
        <f aca="true" t="shared" si="2" ref="C25:Y25">+C12+C24</f>
        <v>241966749</v>
      </c>
      <c r="D25" s="168">
        <f>+D12+D24</f>
        <v>0</v>
      </c>
      <c r="E25" s="72">
        <f t="shared" si="2"/>
        <v>251638645</v>
      </c>
      <c r="F25" s="73">
        <f t="shared" si="2"/>
        <v>251638645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125819324</v>
      </c>
      <c r="Y25" s="73">
        <f t="shared" si="2"/>
        <v>-125819324</v>
      </c>
      <c r="Z25" s="170">
        <f>+IF(X25&lt;&gt;0,+(Y25/X25)*100,0)</f>
        <v>-100</v>
      </c>
      <c r="AA25" s="74">
        <f>+AA12+AA24</f>
        <v>251638645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2457980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375445</v>
      </c>
      <c r="D31" s="155"/>
      <c r="E31" s="59">
        <v>380809</v>
      </c>
      <c r="F31" s="60">
        <v>380809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190405</v>
      </c>
      <c r="Y31" s="60">
        <v>-190405</v>
      </c>
      <c r="Z31" s="140">
        <v>-100</v>
      </c>
      <c r="AA31" s="62">
        <v>380809</v>
      </c>
    </row>
    <row r="32" spans="1:27" ht="13.5">
      <c r="A32" s="249" t="s">
        <v>164</v>
      </c>
      <c r="B32" s="182"/>
      <c r="C32" s="155">
        <v>23861586</v>
      </c>
      <c r="D32" s="155"/>
      <c r="E32" s="59">
        <v>26642268</v>
      </c>
      <c r="F32" s="60">
        <v>26642268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13321134</v>
      </c>
      <c r="Y32" s="60">
        <v>-13321134</v>
      </c>
      <c r="Z32" s="140">
        <v>-100</v>
      </c>
      <c r="AA32" s="62">
        <v>26642268</v>
      </c>
    </row>
    <row r="33" spans="1:27" ht="13.5">
      <c r="A33" s="249" t="s">
        <v>165</v>
      </c>
      <c r="B33" s="182"/>
      <c r="C33" s="155">
        <v>4930718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31625729</v>
      </c>
      <c r="D34" s="168">
        <f>SUM(D29:D33)</f>
        <v>0</v>
      </c>
      <c r="E34" s="72">
        <f t="shared" si="3"/>
        <v>27023077</v>
      </c>
      <c r="F34" s="73">
        <f t="shared" si="3"/>
        <v>27023077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13511539</v>
      </c>
      <c r="Y34" s="73">
        <f t="shared" si="3"/>
        <v>-13511539</v>
      </c>
      <c r="Z34" s="170">
        <f>+IF(X34&lt;&gt;0,+(Y34/X34)*100,0)</f>
        <v>-100</v>
      </c>
      <c r="AA34" s="74">
        <f>SUM(AA29:AA33)</f>
        <v>27023077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3936000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3936000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35561729</v>
      </c>
      <c r="D40" s="168">
        <f>+D34+D39</f>
        <v>0</v>
      </c>
      <c r="E40" s="72">
        <f t="shared" si="5"/>
        <v>27023077</v>
      </c>
      <c r="F40" s="73">
        <f t="shared" si="5"/>
        <v>27023077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13511539</v>
      </c>
      <c r="Y40" s="73">
        <f t="shared" si="5"/>
        <v>-13511539</v>
      </c>
      <c r="Z40" s="170">
        <f>+IF(X40&lt;&gt;0,+(Y40/X40)*100,0)</f>
        <v>-100</v>
      </c>
      <c r="AA40" s="74">
        <f>+AA34+AA39</f>
        <v>27023077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206405020</v>
      </c>
      <c r="D42" s="257">
        <f>+D25-D40</f>
        <v>0</v>
      </c>
      <c r="E42" s="258">
        <f t="shared" si="6"/>
        <v>224615568</v>
      </c>
      <c r="F42" s="259">
        <f t="shared" si="6"/>
        <v>224615568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112307785</v>
      </c>
      <c r="Y42" s="259">
        <f t="shared" si="6"/>
        <v>-112307785</v>
      </c>
      <c r="Z42" s="260">
        <f>+IF(X42&lt;&gt;0,+(Y42/X42)*100,0)</f>
        <v>-100</v>
      </c>
      <c r="AA42" s="261">
        <f>+AA25-AA40</f>
        <v>224615568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206405020</v>
      </c>
      <c r="D45" s="155"/>
      <c r="E45" s="59">
        <v>224615568</v>
      </c>
      <c r="F45" s="60">
        <v>224615568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112307784</v>
      </c>
      <c r="Y45" s="60">
        <v>-112307784</v>
      </c>
      <c r="Z45" s="139">
        <v>-100</v>
      </c>
      <c r="AA45" s="62">
        <v>224615568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206405020</v>
      </c>
      <c r="D48" s="217">
        <f>SUM(D45:D47)</f>
        <v>0</v>
      </c>
      <c r="E48" s="264">
        <f t="shared" si="7"/>
        <v>224615568</v>
      </c>
      <c r="F48" s="219">
        <f t="shared" si="7"/>
        <v>224615568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112307784</v>
      </c>
      <c r="Y48" s="219">
        <f t="shared" si="7"/>
        <v>-112307784</v>
      </c>
      <c r="Z48" s="265">
        <f>+IF(X48&lt;&gt;0,+(Y48/X48)*100,0)</f>
        <v>-100</v>
      </c>
      <c r="AA48" s="232">
        <f>SUM(AA45:AA47)</f>
        <v>224615568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26667359</v>
      </c>
      <c r="D6" s="155"/>
      <c r="E6" s="59">
        <v>32499067</v>
      </c>
      <c r="F6" s="60">
        <v>32499067</v>
      </c>
      <c r="G6" s="60">
        <v>2544409</v>
      </c>
      <c r="H6" s="60">
        <v>1548906</v>
      </c>
      <c r="I6" s="60">
        <v>2128075</v>
      </c>
      <c r="J6" s="60">
        <v>6221390</v>
      </c>
      <c r="K6" s="60">
        <v>2914659</v>
      </c>
      <c r="L6" s="60">
        <v>1579239</v>
      </c>
      <c r="M6" s="60">
        <v>1534279</v>
      </c>
      <c r="N6" s="60">
        <v>6028177</v>
      </c>
      <c r="O6" s="60"/>
      <c r="P6" s="60"/>
      <c r="Q6" s="60"/>
      <c r="R6" s="60"/>
      <c r="S6" s="60"/>
      <c r="T6" s="60"/>
      <c r="U6" s="60"/>
      <c r="V6" s="60"/>
      <c r="W6" s="60">
        <v>12249567</v>
      </c>
      <c r="X6" s="60">
        <v>16161282</v>
      </c>
      <c r="Y6" s="60">
        <v>-3911715</v>
      </c>
      <c r="Z6" s="140">
        <v>-24.2</v>
      </c>
      <c r="AA6" s="62">
        <v>32499067</v>
      </c>
    </row>
    <row r="7" spans="1:27" ht="13.5">
      <c r="A7" s="249" t="s">
        <v>178</v>
      </c>
      <c r="B7" s="182"/>
      <c r="C7" s="155">
        <v>22733784</v>
      </c>
      <c r="D7" s="155"/>
      <c r="E7" s="59">
        <v>28105998</v>
      </c>
      <c r="F7" s="60">
        <v>28105998</v>
      </c>
      <c r="G7" s="60">
        <v>10967000</v>
      </c>
      <c r="H7" s="60">
        <v>2062000</v>
      </c>
      <c r="I7" s="60">
        <v>250000</v>
      </c>
      <c r="J7" s="60">
        <v>13279000</v>
      </c>
      <c r="K7" s="60">
        <v>250000</v>
      </c>
      <c r="L7" s="60">
        <v>4400000</v>
      </c>
      <c r="M7" s="60">
        <v>600000</v>
      </c>
      <c r="N7" s="60">
        <v>5250000</v>
      </c>
      <c r="O7" s="60"/>
      <c r="P7" s="60"/>
      <c r="Q7" s="60"/>
      <c r="R7" s="60"/>
      <c r="S7" s="60"/>
      <c r="T7" s="60"/>
      <c r="U7" s="60"/>
      <c r="V7" s="60"/>
      <c r="W7" s="60">
        <v>18529000</v>
      </c>
      <c r="X7" s="60">
        <v>18737332</v>
      </c>
      <c r="Y7" s="60">
        <v>-208332</v>
      </c>
      <c r="Z7" s="140">
        <v>-1.11</v>
      </c>
      <c r="AA7" s="62">
        <v>28105998</v>
      </c>
    </row>
    <row r="8" spans="1:27" ht="13.5">
      <c r="A8" s="249" t="s">
        <v>179</v>
      </c>
      <c r="B8" s="182"/>
      <c r="C8" s="155">
        <v>10183803</v>
      </c>
      <c r="D8" s="155"/>
      <c r="E8" s="59">
        <v>11136000</v>
      </c>
      <c r="F8" s="60">
        <v>11136000</v>
      </c>
      <c r="G8" s="60">
        <v>3712000</v>
      </c>
      <c r="H8" s="60"/>
      <c r="I8" s="60"/>
      <c r="J8" s="60">
        <v>3712000</v>
      </c>
      <c r="K8" s="60"/>
      <c r="L8" s="60"/>
      <c r="M8" s="60">
        <v>3712000</v>
      </c>
      <c r="N8" s="60">
        <v>3712000</v>
      </c>
      <c r="O8" s="60"/>
      <c r="P8" s="60"/>
      <c r="Q8" s="60"/>
      <c r="R8" s="60"/>
      <c r="S8" s="60"/>
      <c r="T8" s="60"/>
      <c r="U8" s="60"/>
      <c r="V8" s="60"/>
      <c r="W8" s="60">
        <v>7424000</v>
      </c>
      <c r="X8" s="60">
        <v>7424000</v>
      </c>
      <c r="Y8" s="60"/>
      <c r="Z8" s="140"/>
      <c r="AA8" s="62">
        <v>11136000</v>
      </c>
    </row>
    <row r="9" spans="1:27" ht="13.5">
      <c r="A9" s="249" t="s">
        <v>180</v>
      </c>
      <c r="B9" s="182"/>
      <c r="C9" s="155">
        <v>2706369</v>
      </c>
      <c r="D9" s="155"/>
      <c r="E9" s="59"/>
      <c r="F9" s="60"/>
      <c r="G9" s="60"/>
      <c r="H9" s="60">
        <v>7098</v>
      </c>
      <c r="I9" s="60">
        <v>9284</v>
      </c>
      <c r="J9" s="60">
        <v>16382</v>
      </c>
      <c r="K9" s="60">
        <v>15671</v>
      </c>
      <c r="L9" s="60">
        <v>17949</v>
      </c>
      <c r="M9" s="60">
        <v>11949</v>
      </c>
      <c r="N9" s="60">
        <v>45569</v>
      </c>
      <c r="O9" s="60"/>
      <c r="P9" s="60"/>
      <c r="Q9" s="60"/>
      <c r="R9" s="60"/>
      <c r="S9" s="60"/>
      <c r="T9" s="60"/>
      <c r="U9" s="60"/>
      <c r="V9" s="60"/>
      <c r="W9" s="60">
        <v>61951</v>
      </c>
      <c r="X9" s="60"/>
      <c r="Y9" s="60">
        <v>61951</v>
      </c>
      <c r="Z9" s="140"/>
      <c r="AA9" s="62"/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-61300575</v>
      </c>
      <c r="D12" s="155"/>
      <c r="E12" s="59">
        <v>-60195996</v>
      </c>
      <c r="F12" s="60">
        <v>-60195996</v>
      </c>
      <c r="G12" s="60">
        <v>-6689583</v>
      </c>
      <c r="H12" s="60">
        <v>-6505384</v>
      </c>
      <c r="I12" s="60">
        <v>-2817064</v>
      </c>
      <c r="J12" s="60">
        <v>-16012031</v>
      </c>
      <c r="K12" s="60">
        <v>-4281271</v>
      </c>
      <c r="L12" s="60">
        <v>-2078888</v>
      </c>
      <c r="M12" s="60">
        <v>-2942705</v>
      </c>
      <c r="N12" s="60">
        <v>-9302864</v>
      </c>
      <c r="O12" s="60"/>
      <c r="P12" s="60"/>
      <c r="Q12" s="60"/>
      <c r="R12" s="60"/>
      <c r="S12" s="60"/>
      <c r="T12" s="60"/>
      <c r="U12" s="60"/>
      <c r="V12" s="60"/>
      <c r="W12" s="60">
        <v>-25314895</v>
      </c>
      <c r="X12" s="60">
        <v>-30097998</v>
      </c>
      <c r="Y12" s="60">
        <v>4783103</v>
      </c>
      <c r="Z12" s="140">
        <v>-15.89</v>
      </c>
      <c r="AA12" s="62">
        <v>-60195996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>
        <v>-3017605</v>
      </c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-2026865</v>
      </c>
      <c r="D15" s="168">
        <f>SUM(D6:D14)</f>
        <v>0</v>
      </c>
      <c r="E15" s="72">
        <f t="shared" si="0"/>
        <v>11545069</v>
      </c>
      <c r="F15" s="73">
        <f t="shared" si="0"/>
        <v>11545069</v>
      </c>
      <c r="G15" s="73">
        <f t="shared" si="0"/>
        <v>10533826</v>
      </c>
      <c r="H15" s="73">
        <f t="shared" si="0"/>
        <v>-2887380</v>
      </c>
      <c r="I15" s="73">
        <f t="shared" si="0"/>
        <v>-429705</v>
      </c>
      <c r="J15" s="73">
        <f t="shared" si="0"/>
        <v>7216741</v>
      </c>
      <c r="K15" s="73">
        <f t="shared" si="0"/>
        <v>-1100941</v>
      </c>
      <c r="L15" s="73">
        <f t="shared" si="0"/>
        <v>3918300</v>
      </c>
      <c r="M15" s="73">
        <f t="shared" si="0"/>
        <v>2915523</v>
      </c>
      <c r="N15" s="73">
        <f t="shared" si="0"/>
        <v>5732882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12949623</v>
      </c>
      <c r="X15" s="73">
        <f t="shared" si="0"/>
        <v>12224616</v>
      </c>
      <c r="Y15" s="73">
        <f t="shared" si="0"/>
        <v>725007</v>
      </c>
      <c r="Z15" s="170">
        <f>+IF(X15&lt;&gt;0,+(Y15/X15)*100,0)</f>
        <v>5.930713897270884</v>
      </c>
      <c r="AA15" s="74">
        <f>SUM(AA6:AA14)</f>
        <v>11545069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-11254250</v>
      </c>
      <c r="F24" s="60">
        <v>-11254250</v>
      </c>
      <c r="G24" s="60"/>
      <c r="H24" s="60">
        <v>-2489022</v>
      </c>
      <c r="I24" s="60">
        <v>-307716</v>
      </c>
      <c r="J24" s="60">
        <v>-2796738</v>
      </c>
      <c r="K24" s="60">
        <v>-1345035</v>
      </c>
      <c r="L24" s="60">
        <v>-250833</v>
      </c>
      <c r="M24" s="60">
        <v>-2210283</v>
      </c>
      <c r="N24" s="60">
        <v>-3806151</v>
      </c>
      <c r="O24" s="60"/>
      <c r="P24" s="60"/>
      <c r="Q24" s="60"/>
      <c r="R24" s="60"/>
      <c r="S24" s="60"/>
      <c r="T24" s="60"/>
      <c r="U24" s="60"/>
      <c r="V24" s="60"/>
      <c r="W24" s="60">
        <v>-6602889</v>
      </c>
      <c r="X24" s="60">
        <v>-5702250</v>
      </c>
      <c r="Y24" s="60">
        <v>-900639</v>
      </c>
      <c r="Z24" s="140">
        <v>15.79</v>
      </c>
      <c r="AA24" s="62">
        <v>-11254250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-11254250</v>
      </c>
      <c r="F25" s="73">
        <f t="shared" si="1"/>
        <v>-11254250</v>
      </c>
      <c r="G25" s="73">
        <f t="shared" si="1"/>
        <v>0</v>
      </c>
      <c r="H25" s="73">
        <f t="shared" si="1"/>
        <v>-2489022</v>
      </c>
      <c r="I25" s="73">
        <f t="shared" si="1"/>
        <v>-307716</v>
      </c>
      <c r="J25" s="73">
        <f t="shared" si="1"/>
        <v>-2796738</v>
      </c>
      <c r="K25" s="73">
        <f t="shared" si="1"/>
        <v>-1345035</v>
      </c>
      <c r="L25" s="73">
        <f t="shared" si="1"/>
        <v>-250833</v>
      </c>
      <c r="M25" s="73">
        <f t="shared" si="1"/>
        <v>-2210283</v>
      </c>
      <c r="N25" s="73">
        <f t="shared" si="1"/>
        <v>-3806151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-6602889</v>
      </c>
      <c r="X25" s="73">
        <f t="shared" si="1"/>
        <v>-5702250</v>
      </c>
      <c r="Y25" s="73">
        <f t="shared" si="1"/>
        <v>-900639</v>
      </c>
      <c r="Z25" s="170">
        <f>+IF(X25&lt;&gt;0,+(Y25/X25)*100,0)</f>
        <v>15.794449559384455</v>
      </c>
      <c r="AA25" s="74">
        <f>SUM(AA19:AA24)</f>
        <v>-11254250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-2026865</v>
      </c>
      <c r="D36" s="153">
        <f>+D15+D25+D34</f>
        <v>0</v>
      </c>
      <c r="E36" s="99">
        <f t="shared" si="3"/>
        <v>290819</v>
      </c>
      <c r="F36" s="100">
        <f t="shared" si="3"/>
        <v>290819</v>
      </c>
      <c r="G36" s="100">
        <f t="shared" si="3"/>
        <v>10533826</v>
      </c>
      <c r="H36" s="100">
        <f t="shared" si="3"/>
        <v>-5376402</v>
      </c>
      <c r="I36" s="100">
        <f t="shared" si="3"/>
        <v>-737421</v>
      </c>
      <c r="J36" s="100">
        <f t="shared" si="3"/>
        <v>4420003</v>
      </c>
      <c r="K36" s="100">
        <f t="shared" si="3"/>
        <v>-2445976</v>
      </c>
      <c r="L36" s="100">
        <f t="shared" si="3"/>
        <v>3667467</v>
      </c>
      <c r="M36" s="100">
        <f t="shared" si="3"/>
        <v>705240</v>
      </c>
      <c r="N36" s="100">
        <f t="shared" si="3"/>
        <v>1926731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6346734</v>
      </c>
      <c r="X36" s="100">
        <f t="shared" si="3"/>
        <v>6522366</v>
      </c>
      <c r="Y36" s="100">
        <f t="shared" si="3"/>
        <v>-175632</v>
      </c>
      <c r="Z36" s="137">
        <f>+IF(X36&lt;&gt;0,+(Y36/X36)*100,0)</f>
        <v>-2.692765171411724</v>
      </c>
      <c r="AA36" s="102">
        <f>+AA15+AA25+AA34</f>
        <v>290819</v>
      </c>
    </row>
    <row r="37" spans="1:27" ht="13.5">
      <c r="A37" s="249" t="s">
        <v>199</v>
      </c>
      <c r="B37" s="182"/>
      <c r="C37" s="153"/>
      <c r="D37" s="153"/>
      <c r="E37" s="99">
        <v>553429</v>
      </c>
      <c r="F37" s="100">
        <v>553429</v>
      </c>
      <c r="G37" s="100"/>
      <c r="H37" s="100">
        <v>10533826</v>
      </c>
      <c r="I37" s="100">
        <v>5157424</v>
      </c>
      <c r="J37" s="100"/>
      <c r="K37" s="100">
        <v>4420003</v>
      </c>
      <c r="L37" s="100">
        <v>1974027</v>
      </c>
      <c r="M37" s="100">
        <v>5641494</v>
      </c>
      <c r="N37" s="100">
        <v>4420003</v>
      </c>
      <c r="O37" s="100"/>
      <c r="P37" s="100"/>
      <c r="Q37" s="100"/>
      <c r="R37" s="100"/>
      <c r="S37" s="100"/>
      <c r="T37" s="100"/>
      <c r="U37" s="100"/>
      <c r="V37" s="100"/>
      <c r="W37" s="100"/>
      <c r="X37" s="100">
        <v>553429</v>
      </c>
      <c r="Y37" s="100">
        <v>-553429</v>
      </c>
      <c r="Z37" s="137">
        <v>-100</v>
      </c>
      <c r="AA37" s="102">
        <v>553429</v>
      </c>
    </row>
    <row r="38" spans="1:27" ht="13.5">
      <c r="A38" s="269" t="s">
        <v>200</v>
      </c>
      <c r="B38" s="256"/>
      <c r="C38" s="257">
        <v>-2026865</v>
      </c>
      <c r="D38" s="257"/>
      <c r="E38" s="258">
        <v>844248</v>
      </c>
      <c r="F38" s="259">
        <v>844248</v>
      </c>
      <c r="G38" s="259">
        <v>10533826</v>
      </c>
      <c r="H38" s="259">
        <v>5157424</v>
      </c>
      <c r="I38" s="259">
        <v>4420003</v>
      </c>
      <c r="J38" s="259">
        <v>4420003</v>
      </c>
      <c r="K38" s="259">
        <v>1974027</v>
      </c>
      <c r="L38" s="259">
        <v>5641494</v>
      </c>
      <c r="M38" s="259">
        <v>6346734</v>
      </c>
      <c r="N38" s="259">
        <v>6346734</v>
      </c>
      <c r="O38" s="259"/>
      <c r="P38" s="259"/>
      <c r="Q38" s="259"/>
      <c r="R38" s="259"/>
      <c r="S38" s="259"/>
      <c r="T38" s="259"/>
      <c r="U38" s="259"/>
      <c r="V38" s="259"/>
      <c r="W38" s="259">
        <v>6346734</v>
      </c>
      <c r="X38" s="259">
        <v>7075795</v>
      </c>
      <c r="Y38" s="259">
        <v>-729061</v>
      </c>
      <c r="Z38" s="260">
        <v>-10.3</v>
      </c>
      <c r="AA38" s="261">
        <v>844248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203191712</v>
      </c>
      <c r="D5" s="200">
        <f t="shared" si="0"/>
        <v>0</v>
      </c>
      <c r="E5" s="106">
        <f t="shared" si="0"/>
        <v>8754200</v>
      </c>
      <c r="F5" s="106">
        <f t="shared" si="0"/>
        <v>8754200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0</v>
      </c>
      <c r="X5" s="106">
        <f t="shared" si="0"/>
        <v>4377100</v>
      </c>
      <c r="Y5" s="106">
        <f t="shared" si="0"/>
        <v>-4377100</v>
      </c>
      <c r="Z5" s="201">
        <f>+IF(X5&lt;&gt;0,+(Y5/X5)*100,0)</f>
        <v>-100</v>
      </c>
      <c r="AA5" s="199">
        <f>SUM(AA11:AA18)</f>
        <v>8754200</v>
      </c>
    </row>
    <row r="6" spans="1:27" ht="13.5">
      <c r="A6" s="291" t="s">
        <v>204</v>
      </c>
      <c r="B6" s="142"/>
      <c r="C6" s="62">
        <v>113729217</v>
      </c>
      <c r="D6" s="156"/>
      <c r="E6" s="60">
        <v>5500000</v>
      </c>
      <c r="F6" s="60">
        <v>5500000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2750000</v>
      </c>
      <c r="Y6" s="60">
        <v>-2750000</v>
      </c>
      <c r="Z6" s="140">
        <v>-100</v>
      </c>
      <c r="AA6" s="155">
        <v>5500000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113729217</v>
      </c>
      <c r="D11" s="294">
        <f t="shared" si="1"/>
        <v>0</v>
      </c>
      <c r="E11" s="295">
        <f t="shared" si="1"/>
        <v>5500000</v>
      </c>
      <c r="F11" s="295">
        <f t="shared" si="1"/>
        <v>5500000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2750000</v>
      </c>
      <c r="Y11" s="295">
        <f t="shared" si="1"/>
        <v>-2750000</v>
      </c>
      <c r="Z11" s="296">
        <f>+IF(X11&lt;&gt;0,+(Y11/X11)*100,0)</f>
        <v>-100</v>
      </c>
      <c r="AA11" s="297">
        <f>SUM(AA6:AA10)</f>
        <v>5500000</v>
      </c>
    </row>
    <row r="12" spans="1:27" ht="13.5">
      <c r="A12" s="298" t="s">
        <v>210</v>
      </c>
      <c r="B12" s="136"/>
      <c r="C12" s="62">
        <v>21090952</v>
      </c>
      <c r="D12" s="156"/>
      <c r="E12" s="60">
        <v>1079200</v>
      </c>
      <c r="F12" s="60">
        <v>1079200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539600</v>
      </c>
      <c r="Y12" s="60">
        <v>-539600</v>
      </c>
      <c r="Z12" s="140">
        <v>-100</v>
      </c>
      <c r="AA12" s="155">
        <v>1079200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68371543</v>
      </c>
      <c r="D15" s="156"/>
      <c r="E15" s="60">
        <v>2175000</v>
      </c>
      <c r="F15" s="60">
        <v>2175000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1087500</v>
      </c>
      <c r="Y15" s="60">
        <v>-1087500</v>
      </c>
      <c r="Z15" s="140">
        <v>-100</v>
      </c>
      <c r="AA15" s="155">
        <v>2175000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2500000</v>
      </c>
      <c r="F20" s="100">
        <f t="shared" si="2"/>
        <v>2500000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1250000</v>
      </c>
      <c r="Y20" s="100">
        <f t="shared" si="2"/>
        <v>-1250000</v>
      </c>
      <c r="Z20" s="137">
        <f>+IF(X20&lt;&gt;0,+(Y20/X20)*100,0)</f>
        <v>-100</v>
      </c>
      <c r="AA20" s="153">
        <f>SUM(AA26:AA33)</f>
        <v>2500000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>
        <v>2000000</v>
      </c>
      <c r="F22" s="60">
        <v>2000000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1000000</v>
      </c>
      <c r="Y22" s="60">
        <v>-1000000</v>
      </c>
      <c r="Z22" s="140">
        <v>-100</v>
      </c>
      <c r="AA22" s="155">
        <v>2000000</v>
      </c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2000000</v>
      </c>
      <c r="F26" s="295">
        <f t="shared" si="3"/>
        <v>2000000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1000000</v>
      </c>
      <c r="Y26" s="295">
        <f t="shared" si="3"/>
        <v>-1000000</v>
      </c>
      <c r="Z26" s="296">
        <f>+IF(X26&lt;&gt;0,+(Y26/X26)*100,0)</f>
        <v>-100</v>
      </c>
      <c r="AA26" s="297">
        <f>SUM(AA21:AA25)</f>
        <v>2000000</v>
      </c>
    </row>
    <row r="27" spans="1:27" ht="13.5">
      <c r="A27" s="298" t="s">
        <v>210</v>
      </c>
      <c r="B27" s="147"/>
      <c r="C27" s="62"/>
      <c r="D27" s="156"/>
      <c r="E27" s="60">
        <v>500000</v>
      </c>
      <c r="F27" s="60">
        <v>500000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250000</v>
      </c>
      <c r="Y27" s="60">
        <v>-250000</v>
      </c>
      <c r="Z27" s="140">
        <v>-100</v>
      </c>
      <c r="AA27" s="155">
        <v>500000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113729217</v>
      </c>
      <c r="D36" s="156">
        <f t="shared" si="4"/>
        <v>0</v>
      </c>
      <c r="E36" s="60">
        <f t="shared" si="4"/>
        <v>5500000</v>
      </c>
      <c r="F36" s="60">
        <f t="shared" si="4"/>
        <v>5500000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2750000</v>
      </c>
      <c r="Y36" s="60">
        <f t="shared" si="4"/>
        <v>-2750000</v>
      </c>
      <c r="Z36" s="140">
        <f aca="true" t="shared" si="5" ref="Z36:Z49">+IF(X36&lt;&gt;0,+(Y36/X36)*100,0)</f>
        <v>-100</v>
      </c>
      <c r="AA36" s="155">
        <f>AA6+AA21</f>
        <v>5500000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2000000</v>
      </c>
      <c r="F37" s="60">
        <f t="shared" si="4"/>
        <v>2000000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1000000</v>
      </c>
      <c r="Y37" s="60">
        <f t="shared" si="4"/>
        <v>-1000000</v>
      </c>
      <c r="Z37" s="140">
        <f t="shared" si="5"/>
        <v>-100</v>
      </c>
      <c r="AA37" s="155">
        <f>AA7+AA22</f>
        <v>2000000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113729217</v>
      </c>
      <c r="D41" s="294">
        <f t="shared" si="6"/>
        <v>0</v>
      </c>
      <c r="E41" s="295">
        <f t="shared" si="6"/>
        <v>7500000</v>
      </c>
      <c r="F41" s="295">
        <f t="shared" si="6"/>
        <v>7500000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3750000</v>
      </c>
      <c r="Y41" s="295">
        <f t="shared" si="6"/>
        <v>-3750000</v>
      </c>
      <c r="Z41" s="296">
        <f t="shared" si="5"/>
        <v>-100</v>
      </c>
      <c r="AA41" s="297">
        <f>SUM(AA36:AA40)</f>
        <v>7500000</v>
      </c>
    </row>
    <row r="42" spans="1:27" ht="13.5">
      <c r="A42" s="298" t="s">
        <v>210</v>
      </c>
      <c r="B42" s="136"/>
      <c r="C42" s="95">
        <f aca="true" t="shared" si="7" ref="C42:Y48">C12+C27</f>
        <v>21090952</v>
      </c>
      <c r="D42" s="129">
        <f t="shared" si="7"/>
        <v>0</v>
      </c>
      <c r="E42" s="54">
        <f t="shared" si="7"/>
        <v>1579200</v>
      </c>
      <c r="F42" s="54">
        <f t="shared" si="7"/>
        <v>1579200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789600</v>
      </c>
      <c r="Y42" s="54">
        <f t="shared" si="7"/>
        <v>-789600</v>
      </c>
      <c r="Z42" s="184">
        <f t="shared" si="5"/>
        <v>-100</v>
      </c>
      <c r="AA42" s="130">
        <f aca="true" t="shared" si="8" ref="AA42:AA48">AA12+AA27</f>
        <v>1579200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68371543</v>
      </c>
      <c r="D45" s="129">
        <f t="shared" si="7"/>
        <v>0</v>
      </c>
      <c r="E45" s="54">
        <f t="shared" si="7"/>
        <v>2175000</v>
      </c>
      <c r="F45" s="54">
        <f t="shared" si="7"/>
        <v>2175000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1087500</v>
      </c>
      <c r="Y45" s="54">
        <f t="shared" si="7"/>
        <v>-1087500</v>
      </c>
      <c r="Z45" s="184">
        <f t="shared" si="5"/>
        <v>-100</v>
      </c>
      <c r="AA45" s="130">
        <f t="shared" si="8"/>
        <v>2175000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203191712</v>
      </c>
      <c r="D49" s="218">
        <f t="shared" si="9"/>
        <v>0</v>
      </c>
      <c r="E49" s="220">
        <f t="shared" si="9"/>
        <v>11254200</v>
      </c>
      <c r="F49" s="220">
        <f t="shared" si="9"/>
        <v>11254200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0</v>
      </c>
      <c r="X49" s="220">
        <f t="shared" si="9"/>
        <v>5627100</v>
      </c>
      <c r="Y49" s="220">
        <f t="shared" si="9"/>
        <v>-5627100</v>
      </c>
      <c r="Z49" s="221">
        <f t="shared" si="5"/>
        <v>-100</v>
      </c>
      <c r="AA49" s="222">
        <f>SUM(AA41:AA48)</f>
        <v>11254200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303109</v>
      </c>
      <c r="D51" s="129">
        <f t="shared" si="10"/>
        <v>0</v>
      </c>
      <c r="E51" s="54">
        <f t="shared" si="10"/>
        <v>2152000</v>
      </c>
      <c r="F51" s="54">
        <f t="shared" si="10"/>
        <v>2152000</v>
      </c>
      <c r="G51" s="54">
        <f t="shared" si="10"/>
        <v>8229</v>
      </c>
      <c r="H51" s="54">
        <f t="shared" si="10"/>
        <v>228276</v>
      </c>
      <c r="I51" s="54">
        <f t="shared" si="10"/>
        <v>15330</v>
      </c>
      <c r="J51" s="54">
        <f t="shared" si="10"/>
        <v>251835</v>
      </c>
      <c r="K51" s="54">
        <f t="shared" si="10"/>
        <v>156435</v>
      </c>
      <c r="L51" s="54">
        <f t="shared" si="10"/>
        <v>31802</v>
      </c>
      <c r="M51" s="54">
        <f t="shared" si="10"/>
        <v>0</v>
      </c>
      <c r="N51" s="54">
        <f t="shared" si="10"/>
        <v>188237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440072</v>
      </c>
      <c r="X51" s="54">
        <f t="shared" si="10"/>
        <v>1076000</v>
      </c>
      <c r="Y51" s="54">
        <f t="shared" si="10"/>
        <v>-635928</v>
      </c>
      <c r="Z51" s="184">
        <f>+IF(X51&lt;&gt;0,+(Y51/X51)*100,0)</f>
        <v>-59.10111524163568</v>
      </c>
      <c r="AA51" s="130">
        <f>SUM(AA57:AA61)</f>
        <v>2152000</v>
      </c>
    </row>
    <row r="52" spans="1:27" ht="13.5">
      <c r="A52" s="310" t="s">
        <v>204</v>
      </c>
      <c r="B52" s="142"/>
      <c r="C52" s="62"/>
      <c r="D52" s="156"/>
      <c r="E52" s="60">
        <v>800000</v>
      </c>
      <c r="F52" s="60">
        <v>800000</v>
      </c>
      <c r="G52" s="60"/>
      <c r="H52" s="60"/>
      <c r="I52" s="60"/>
      <c r="J52" s="60"/>
      <c r="K52" s="60">
        <v>136500</v>
      </c>
      <c r="L52" s="60"/>
      <c r="M52" s="60"/>
      <c r="N52" s="60">
        <v>136500</v>
      </c>
      <c r="O52" s="60"/>
      <c r="P52" s="60"/>
      <c r="Q52" s="60"/>
      <c r="R52" s="60"/>
      <c r="S52" s="60"/>
      <c r="T52" s="60"/>
      <c r="U52" s="60"/>
      <c r="V52" s="60"/>
      <c r="W52" s="60">
        <v>136500</v>
      </c>
      <c r="X52" s="60">
        <v>400000</v>
      </c>
      <c r="Y52" s="60">
        <v>-263500</v>
      </c>
      <c r="Z52" s="140">
        <v>-65.88</v>
      </c>
      <c r="AA52" s="155">
        <v>800000</v>
      </c>
    </row>
    <row r="53" spans="1:27" ht="13.5">
      <c r="A53" s="310" t="s">
        <v>205</v>
      </c>
      <c r="B53" s="142"/>
      <c r="C53" s="62"/>
      <c r="D53" s="156"/>
      <c r="E53" s="60">
        <v>1200000</v>
      </c>
      <c r="F53" s="60">
        <v>1200000</v>
      </c>
      <c r="G53" s="60"/>
      <c r="H53" s="60">
        <v>124200</v>
      </c>
      <c r="I53" s="60"/>
      <c r="J53" s="60">
        <v>124200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>
        <v>124200</v>
      </c>
      <c r="X53" s="60">
        <v>600000</v>
      </c>
      <c r="Y53" s="60">
        <v>-475800</v>
      </c>
      <c r="Z53" s="140">
        <v>-79.3</v>
      </c>
      <c r="AA53" s="155">
        <v>1200000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>
        <v>89834</v>
      </c>
      <c r="I56" s="60">
        <v>10304</v>
      </c>
      <c r="J56" s="60">
        <v>100138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>
        <v>100138</v>
      </c>
      <c r="X56" s="60"/>
      <c r="Y56" s="60">
        <v>100138</v>
      </c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2000000</v>
      </c>
      <c r="F57" s="295">
        <f t="shared" si="11"/>
        <v>2000000</v>
      </c>
      <c r="G57" s="295">
        <f t="shared" si="11"/>
        <v>0</v>
      </c>
      <c r="H57" s="295">
        <f t="shared" si="11"/>
        <v>214034</v>
      </c>
      <c r="I57" s="295">
        <f t="shared" si="11"/>
        <v>10304</v>
      </c>
      <c r="J57" s="295">
        <f t="shared" si="11"/>
        <v>224338</v>
      </c>
      <c r="K57" s="295">
        <f t="shared" si="11"/>
        <v>136500</v>
      </c>
      <c r="L57" s="295">
        <f t="shared" si="11"/>
        <v>0</v>
      </c>
      <c r="M57" s="295">
        <f t="shared" si="11"/>
        <v>0</v>
      </c>
      <c r="N57" s="295">
        <f t="shared" si="11"/>
        <v>136500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360838</v>
      </c>
      <c r="X57" s="295">
        <f t="shared" si="11"/>
        <v>1000000</v>
      </c>
      <c r="Y57" s="295">
        <f t="shared" si="11"/>
        <v>-639162</v>
      </c>
      <c r="Z57" s="296">
        <f>+IF(X57&lt;&gt;0,+(Y57/X57)*100,0)</f>
        <v>-63.9162</v>
      </c>
      <c r="AA57" s="297">
        <f>SUM(AA52:AA56)</f>
        <v>2000000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303109</v>
      </c>
      <c r="D61" s="156"/>
      <c r="E61" s="60">
        <v>152000</v>
      </c>
      <c r="F61" s="60">
        <v>152000</v>
      </c>
      <c r="G61" s="60">
        <v>8229</v>
      </c>
      <c r="H61" s="60">
        <v>14242</v>
      </c>
      <c r="I61" s="60">
        <v>5026</v>
      </c>
      <c r="J61" s="60">
        <v>27497</v>
      </c>
      <c r="K61" s="60">
        <v>19935</v>
      </c>
      <c r="L61" s="60">
        <v>31802</v>
      </c>
      <c r="M61" s="60"/>
      <c r="N61" s="60">
        <v>51737</v>
      </c>
      <c r="O61" s="60"/>
      <c r="P61" s="60"/>
      <c r="Q61" s="60"/>
      <c r="R61" s="60"/>
      <c r="S61" s="60"/>
      <c r="T61" s="60"/>
      <c r="U61" s="60"/>
      <c r="V61" s="60"/>
      <c r="W61" s="60">
        <v>79234</v>
      </c>
      <c r="X61" s="60">
        <v>76000</v>
      </c>
      <c r="Y61" s="60">
        <v>3234</v>
      </c>
      <c r="Z61" s="140">
        <v>4.26</v>
      </c>
      <c r="AA61" s="155">
        <v>152000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2202000</v>
      </c>
      <c r="F68" s="60"/>
      <c r="G68" s="60">
        <v>8229</v>
      </c>
      <c r="H68" s="60">
        <v>228276</v>
      </c>
      <c r="I68" s="60">
        <v>15330</v>
      </c>
      <c r="J68" s="60">
        <v>251835</v>
      </c>
      <c r="K68" s="60">
        <v>156435</v>
      </c>
      <c r="L68" s="60">
        <v>31802</v>
      </c>
      <c r="M68" s="60">
        <v>7220</v>
      </c>
      <c r="N68" s="60">
        <v>195457</v>
      </c>
      <c r="O68" s="60"/>
      <c r="P68" s="60"/>
      <c r="Q68" s="60"/>
      <c r="R68" s="60"/>
      <c r="S68" s="60"/>
      <c r="T68" s="60"/>
      <c r="U68" s="60"/>
      <c r="V68" s="60"/>
      <c r="W68" s="60">
        <v>447292</v>
      </c>
      <c r="X68" s="60"/>
      <c r="Y68" s="60">
        <v>447292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2202000</v>
      </c>
      <c r="F69" s="220">
        <f t="shared" si="12"/>
        <v>0</v>
      </c>
      <c r="G69" s="220">
        <f t="shared" si="12"/>
        <v>8229</v>
      </c>
      <c r="H69" s="220">
        <f t="shared" si="12"/>
        <v>228276</v>
      </c>
      <c r="I69" s="220">
        <f t="shared" si="12"/>
        <v>15330</v>
      </c>
      <c r="J69" s="220">
        <f t="shared" si="12"/>
        <v>251835</v>
      </c>
      <c r="K69" s="220">
        <f t="shared" si="12"/>
        <v>156435</v>
      </c>
      <c r="L69" s="220">
        <f t="shared" si="12"/>
        <v>31802</v>
      </c>
      <c r="M69" s="220">
        <f t="shared" si="12"/>
        <v>7220</v>
      </c>
      <c r="N69" s="220">
        <f t="shared" si="12"/>
        <v>195457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447292</v>
      </c>
      <c r="X69" s="220">
        <f t="shared" si="12"/>
        <v>0</v>
      </c>
      <c r="Y69" s="220">
        <f t="shared" si="12"/>
        <v>447292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113729217</v>
      </c>
      <c r="D5" s="357">
        <f t="shared" si="0"/>
        <v>0</v>
      </c>
      <c r="E5" s="356">
        <f t="shared" si="0"/>
        <v>5500000</v>
      </c>
      <c r="F5" s="358">
        <f t="shared" si="0"/>
        <v>5500000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2750000</v>
      </c>
      <c r="Y5" s="358">
        <f t="shared" si="0"/>
        <v>-2750000</v>
      </c>
      <c r="Z5" s="359">
        <f>+IF(X5&lt;&gt;0,+(Y5/X5)*100,0)</f>
        <v>-100</v>
      </c>
      <c r="AA5" s="360">
        <f>+AA6+AA8+AA11+AA13+AA15</f>
        <v>5500000</v>
      </c>
    </row>
    <row r="6" spans="1:27" ht="13.5">
      <c r="A6" s="361" t="s">
        <v>204</v>
      </c>
      <c r="B6" s="142"/>
      <c r="C6" s="60">
        <f>+C7</f>
        <v>113729217</v>
      </c>
      <c r="D6" s="340">
        <f aca="true" t="shared" si="1" ref="D6:AA6">+D7</f>
        <v>0</v>
      </c>
      <c r="E6" s="60">
        <f t="shared" si="1"/>
        <v>5500000</v>
      </c>
      <c r="F6" s="59">
        <f t="shared" si="1"/>
        <v>5500000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2750000</v>
      </c>
      <c r="Y6" s="59">
        <f t="shared" si="1"/>
        <v>-2750000</v>
      </c>
      <c r="Z6" s="61">
        <f>+IF(X6&lt;&gt;0,+(Y6/X6)*100,0)</f>
        <v>-100</v>
      </c>
      <c r="AA6" s="62">
        <f t="shared" si="1"/>
        <v>5500000</v>
      </c>
    </row>
    <row r="7" spans="1:27" ht="13.5">
      <c r="A7" s="291" t="s">
        <v>228</v>
      </c>
      <c r="B7" s="142"/>
      <c r="C7" s="60">
        <v>113729217</v>
      </c>
      <c r="D7" s="340"/>
      <c r="E7" s="60">
        <v>5500000</v>
      </c>
      <c r="F7" s="59">
        <v>5500000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2750000</v>
      </c>
      <c r="Y7" s="59">
        <v>-2750000</v>
      </c>
      <c r="Z7" s="61">
        <v>-100</v>
      </c>
      <c r="AA7" s="62">
        <v>5500000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21090952</v>
      </c>
      <c r="D22" s="344">
        <f t="shared" si="6"/>
        <v>0</v>
      </c>
      <c r="E22" s="343">
        <f t="shared" si="6"/>
        <v>1079200</v>
      </c>
      <c r="F22" s="345">
        <f t="shared" si="6"/>
        <v>1079200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539600</v>
      </c>
      <c r="Y22" s="345">
        <f t="shared" si="6"/>
        <v>-539600</v>
      </c>
      <c r="Z22" s="336">
        <f>+IF(X22&lt;&gt;0,+(Y22/X22)*100,0)</f>
        <v>-100</v>
      </c>
      <c r="AA22" s="350">
        <f>SUM(AA23:AA32)</f>
        <v>1079200</v>
      </c>
    </row>
    <row r="23" spans="1:27" ht="13.5">
      <c r="A23" s="361" t="s">
        <v>236</v>
      </c>
      <c r="B23" s="142"/>
      <c r="C23" s="60"/>
      <c r="D23" s="340"/>
      <c r="E23" s="60">
        <v>1079200</v>
      </c>
      <c r="F23" s="59">
        <v>1079200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539600</v>
      </c>
      <c r="Y23" s="59">
        <v>-539600</v>
      </c>
      <c r="Z23" s="61">
        <v>-100</v>
      </c>
      <c r="AA23" s="62">
        <v>1079200</v>
      </c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21090952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68371543</v>
      </c>
      <c r="D40" s="344">
        <f t="shared" si="9"/>
        <v>0</v>
      </c>
      <c r="E40" s="343">
        <f t="shared" si="9"/>
        <v>2175000</v>
      </c>
      <c r="F40" s="345">
        <f t="shared" si="9"/>
        <v>2175000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1087500</v>
      </c>
      <c r="Y40" s="345">
        <f t="shared" si="9"/>
        <v>-1087500</v>
      </c>
      <c r="Z40" s="336">
        <f>+IF(X40&lt;&gt;0,+(Y40/X40)*100,0)</f>
        <v>-100</v>
      </c>
      <c r="AA40" s="350">
        <f>SUM(AA41:AA49)</f>
        <v>2175000</v>
      </c>
    </row>
    <row r="41" spans="1:27" ht="13.5">
      <c r="A41" s="361" t="s">
        <v>247</v>
      </c>
      <c r="B41" s="142"/>
      <c r="C41" s="362"/>
      <c r="D41" s="363"/>
      <c r="E41" s="362">
        <v>280000</v>
      </c>
      <c r="F41" s="364">
        <v>280000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140000</v>
      </c>
      <c r="Y41" s="364">
        <v>-140000</v>
      </c>
      <c r="Z41" s="365">
        <v>-100</v>
      </c>
      <c r="AA41" s="366">
        <v>280000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395000</v>
      </c>
      <c r="F44" s="53">
        <v>395000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197500</v>
      </c>
      <c r="Y44" s="53">
        <v>-197500</v>
      </c>
      <c r="Z44" s="94">
        <v>-100</v>
      </c>
      <c r="AA44" s="95">
        <v>395000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67996765</v>
      </c>
      <c r="D48" s="368"/>
      <c r="E48" s="54">
        <v>1500000</v>
      </c>
      <c r="F48" s="53">
        <v>1500000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750000</v>
      </c>
      <c r="Y48" s="53">
        <v>-750000</v>
      </c>
      <c r="Z48" s="94">
        <v>-100</v>
      </c>
      <c r="AA48" s="95">
        <v>1500000</v>
      </c>
    </row>
    <row r="49" spans="1:27" ht="13.5">
      <c r="A49" s="361" t="s">
        <v>93</v>
      </c>
      <c r="B49" s="136"/>
      <c r="C49" s="54">
        <v>374778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203191712</v>
      </c>
      <c r="D60" s="346">
        <f t="shared" si="14"/>
        <v>0</v>
      </c>
      <c r="E60" s="219">
        <f t="shared" si="14"/>
        <v>8754200</v>
      </c>
      <c r="F60" s="264">
        <f t="shared" si="14"/>
        <v>8754200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4377100</v>
      </c>
      <c r="Y60" s="264">
        <f t="shared" si="14"/>
        <v>-4377100</v>
      </c>
      <c r="Z60" s="337">
        <f>+IF(X60&lt;&gt;0,+(Y60/X60)*100,0)</f>
        <v>-100</v>
      </c>
      <c r="AA60" s="232">
        <f>+AA57+AA54+AA51+AA40+AA37+AA34+AA22+AA5</f>
        <v>8754200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2000000</v>
      </c>
      <c r="F5" s="358">
        <f t="shared" si="0"/>
        <v>2000000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1000000</v>
      </c>
      <c r="Y5" s="358">
        <f t="shared" si="0"/>
        <v>-1000000</v>
      </c>
      <c r="Z5" s="359">
        <f>+IF(X5&lt;&gt;0,+(Y5/X5)*100,0)</f>
        <v>-100</v>
      </c>
      <c r="AA5" s="360">
        <f>+AA6+AA8+AA11+AA13+AA15</f>
        <v>2000000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2000000</v>
      </c>
      <c r="F8" s="59">
        <f t="shared" si="2"/>
        <v>2000000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1000000</v>
      </c>
      <c r="Y8" s="59">
        <f t="shared" si="2"/>
        <v>-1000000</v>
      </c>
      <c r="Z8" s="61">
        <f>+IF(X8&lt;&gt;0,+(Y8/X8)*100,0)</f>
        <v>-100</v>
      </c>
      <c r="AA8" s="62">
        <f>SUM(AA9:AA10)</f>
        <v>2000000</v>
      </c>
    </row>
    <row r="9" spans="1:27" ht="13.5">
      <c r="A9" s="291" t="s">
        <v>229</v>
      </c>
      <c r="B9" s="142"/>
      <c r="C9" s="60"/>
      <c r="D9" s="340"/>
      <c r="E9" s="60">
        <v>2000000</v>
      </c>
      <c r="F9" s="59">
        <v>2000000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1000000</v>
      </c>
      <c r="Y9" s="59">
        <v>-1000000</v>
      </c>
      <c r="Z9" s="61">
        <v>-100</v>
      </c>
      <c r="AA9" s="62">
        <v>2000000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500000</v>
      </c>
      <c r="F22" s="345">
        <f t="shared" si="6"/>
        <v>500000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250000</v>
      </c>
      <c r="Y22" s="345">
        <f t="shared" si="6"/>
        <v>-250000</v>
      </c>
      <c r="Z22" s="336">
        <f>+IF(X22&lt;&gt;0,+(Y22/X22)*100,0)</f>
        <v>-100</v>
      </c>
      <c r="AA22" s="350">
        <f>SUM(AA23:AA32)</f>
        <v>500000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500000</v>
      </c>
      <c r="F24" s="59">
        <v>500000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250000</v>
      </c>
      <c r="Y24" s="59">
        <v>-250000</v>
      </c>
      <c r="Z24" s="61">
        <v>-100</v>
      </c>
      <c r="AA24" s="62">
        <v>500000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2500000</v>
      </c>
      <c r="F60" s="264">
        <f t="shared" si="14"/>
        <v>2500000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1250000</v>
      </c>
      <c r="Y60" s="264">
        <f t="shared" si="14"/>
        <v>-1250000</v>
      </c>
      <c r="Z60" s="337">
        <f>+IF(X60&lt;&gt;0,+(Y60/X60)*100,0)</f>
        <v>-100</v>
      </c>
      <c r="AA60" s="232">
        <f>+AA57+AA54+AA51+AA40+AA37+AA34+AA22+AA5</f>
        <v>2500000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2014-02-04T07:58:14Z</dcterms:created>
  <dcterms:modified xsi:type="dcterms:W3CDTF">2014-02-04T07:58:18Z</dcterms:modified>
  <cp:category/>
  <cp:version/>
  <cp:contentType/>
  <cp:contentStatus/>
</cp:coreProperties>
</file>