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<sst xmlns="http://schemas.openxmlformats.org/spreadsheetml/2006/main" count="855" uniqueCount="302">
  <si>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Inxuba Yethemba(EC131)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</si>
  <si>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</si>
  <si>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</si>
  <si>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</si>
  <si>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</si>
  <si>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</si>
  <si>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</si>
  <si>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</si>
  <si>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</si>
  <si>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</si>
  <si>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</si>
  <si>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</si>
  <si>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</si>
  <si>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</si>
  <si>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</si>
  <si>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</si>
  <si>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</si>
  <si>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</si>
  <si>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</si>
  <si>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</si>
  <si>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</si>
  <si>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</si>
  <si>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</si>
  <si>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</si>
  <si>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</si>
  <si>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</si>
  <si>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</si>
  <si>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</si>
  <si>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</si>
  <si>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</si>
  <si>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</si>
  <si>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</si>
  <si>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</si>
  <si>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</si>
  <si>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</si>
  <si>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</si>
  <si>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</si>
  <si>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</si>
  <si>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</si>
  <si>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</si>
  <si>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</si>
  <si>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</si>
  <si>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</si>
  <si>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</si>
  <si>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</si>
  <si>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</si>
  <si>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</si>
  <si>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</si>
  <si>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</si>
  <si>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</si>
  <si>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</si>
  <si>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</si>
  <si>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</si>
  <si>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</si>
  <si>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</si>
  <si>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</si>
  <si>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</si>
  <si>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</si>
  <si>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</si>
  <si>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</si>
  <si>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</si>
  <si>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</si>
  <si>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</si>
  <si>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</si>
  <si>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</si>
  <si>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</si>
  <si>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</si>
  <si>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</si>
  <si>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</si>
  <si>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</si>
  <si>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Inxuba Yethemba(EC131)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</si>
  <si>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</si>
  <si>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</si>
  <si>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</si>
  <si>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</si>
  <si>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</si>
  <si>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</si>
  <si>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</si>
  <si>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</si>
  <si>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</si>
  <si>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</si>
  <si>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</si>
  <si>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</si>
  <si>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</si>
  <si>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</si>
  <si>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</si>
  <si>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</si>
  <si>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</si>
  <si>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</si>
  <si>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</si>
  <si>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</si>
  <si>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</si>
  <si>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</si>
  <si>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</si>
  <si>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</si>
  <si>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</si>
  <si>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</si>
  <si>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</si>
  <si>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</si>
  <si>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</si>
  <si>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Inxuba Yethemba(EC131)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</si>
  <si>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</si>
  <si>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</si>
  <si>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</si>
  <si>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</si>
  <si>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</si>
  <si>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</si>
  <si>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</si>
  <si>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</si>
  <si>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</si>
  <si>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</si>
  <si>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</si>
  <si>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</si>
  <si>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</si>
  <si>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</si>
  <si>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</si>
  <si>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</si>
  <si>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</si>
  <si>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</si>
  <si>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</si>
  <si>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</si>
  <si>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</si>
  <si>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</si>
  <si>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</si>
  <si>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</si>
  <si>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</si>
  <si>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</si>
  <si>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</si>
  <si>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</si>
  <si>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Inxuba Yethemba(EC131)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</si>
  <si>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</si>
  <si>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</si>
  <si>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</si>
  <si>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</si>
  <si>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</si>
  <si>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</si>
  <si>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</si>
  <si>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</si>
  <si>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</si>
  <si>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</si>
  <si>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Inxuba Yethemba(EC131)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</si>
  <si>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</si>
  <si>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</si>
  <si>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</si>
  <si>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</si>
  <si>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</si>
  <si>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</si>
  <si>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</si>
  <si>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</si>
  <si>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</si>
  <si>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</si>
  <si>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</si>
  <si>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</si>
  <si>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</si>
  <si>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</si>
  <si>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</si>
  <si>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</si>
  <si>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</si>
  <si>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</si>
  <si>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</si>
  <si>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</si>
  <si>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</si>
  <si>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</si>
  <si>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</si>
  <si>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</si>
  <si>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</si>
  <si>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</si>
  <si>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</si>
  <si>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</si>
  <si>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</si>
  <si>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</si>
  <si>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</si>
  <si>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</si>
  <si>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</si>
  <si>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Inxuba Yethemba(EC131)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</si>
  <si>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</si>
  <si>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</si>
  <si>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</si>
  <si>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</si>
  <si>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</si>
  <si>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</si>
  <si>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</si>
  <si>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</si>
  <si>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</si>
  <si>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</si>
  <si>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</si>
  <si>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</si>
  <si>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</si>
  <si>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</si>
  <si>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</si>
  <si>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</si>
  <si>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</si>
  <si>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</si>
  <si>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</si>
  <si>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</si>
  <si>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</si>
  <si>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</si>
  <si>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</si>
  <si>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</si>
  <si>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</si>
  <si>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</si>
  <si>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Inxuba Yethemba(EC131)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</si>
  <si>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</si>
  <si>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</si>
  <si>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</si>
  <si>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</si>
  <si>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</si>
  <si>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</si>
  <si>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</si>
  <si>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</si>
  <si>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</si>
  <si>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</si>
  <si>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</si>
  <si>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</si>
  <si>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</si>
  <si>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</si>
  <si>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</si>
  <si>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</si>
  <si>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</si>
  <si>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</si>
  <si>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</si>
  <si>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</si>
  <si>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</si>
  <si>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</si>
  <si>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</si>
  <si>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</si>
  <si>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Inxuba Yethemba(EC131)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</si>
  <si>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</si>
  <si>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</si>
  <si>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</si>
  <si>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</si>
  <si>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</si>
  <si>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</si>
  <si>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</si>
  <si>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</si>
  <si>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</si>
  <si>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</si>
  <si>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</si>
  <si>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</si>
  <si>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</si>
  <si>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</si>
  <si>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</si>
  <si>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</si>
  <si>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</si>
  <si>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</si>
  <si>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</si>
  <si>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</si>
  <si>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</si>
  <si>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</si>
  <si>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</si>
  <si>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</si>
  <si>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</si>
  <si>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</si>
  <si>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</si>
  <si>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</si>
  <si>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</si>
  <si>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</si>
  <si>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</si>
  <si>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</si>
  <si>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</si>
  <si>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</si>
  <si>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</si>
  <si>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Inxuba Yethemba(EC131)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</si>
  <si>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</si>
  <si>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</si>
  <si>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Eastern Cape: Inxuba Yethemba(EC131)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</si>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</sst>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22592737</v>
      </c>
      <c r="C5" s="19">
        <v>0</v>
      </c>
      <c r="D5" s="59">
        <v>22748000</v>
      </c>
      <c r="E5" s="60">
        <v>22748000</v>
      </c>
      <c r="F5" s="60">
        <v>23446147</v>
      </c>
      <c r="G5" s="60">
        <v>99746</v>
      </c>
      <c r="H5" s="60">
        <v>85875</v>
      </c>
      <c r="I5" s="60">
        <v>23631768</v>
      </c>
      <c r="J5" s="60">
        <v>36012</v>
      </c>
      <c r="K5" s="60">
        <v>-710</v>
      </c>
      <c r="L5" s="60">
        <v>-48</v>
      </c>
      <c r="M5" s="60">
        <v>35254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23667022</v>
      </c>
      <c r="W5" s="60">
        <v>11374000</v>
      </c>
      <c r="X5" s="60">
        <v>12293022</v>
      </c>
      <c r="Y5" s="61">
        <v>108.08</v>
      </c>
      <c r="Z5" s="62">
        <v>22748000</v>
      </c>
    </row>
    <row r="6" spans="1:26" ht="13.5">
      <c r="A6" s="58" t="s">
        <v>32</v>
      </c>
      <c r="B6" s="19">
        <v>88281235</v>
      </c>
      <c r="C6" s="19">
        <v>0</v>
      </c>
      <c r="D6" s="59">
        <v>121476747</v>
      </c>
      <c r="E6" s="60">
        <v>121476747</v>
      </c>
      <c r="F6" s="60">
        <v>26742479</v>
      </c>
      <c r="G6" s="60">
        <v>11384582</v>
      </c>
      <c r="H6" s="60">
        <v>14604012</v>
      </c>
      <c r="I6" s="60">
        <v>52731073</v>
      </c>
      <c r="J6" s="60">
        <v>8624628</v>
      </c>
      <c r="K6" s="60">
        <v>895553</v>
      </c>
      <c r="L6" s="60">
        <v>13933449</v>
      </c>
      <c r="M6" s="60">
        <v>23453630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76184703</v>
      </c>
      <c r="W6" s="60">
        <v>60738374</v>
      </c>
      <c r="X6" s="60">
        <v>15446329</v>
      </c>
      <c r="Y6" s="61">
        <v>25.43</v>
      </c>
      <c r="Z6" s="62">
        <v>121476747</v>
      </c>
    </row>
    <row r="7" spans="1:26" ht="13.5">
      <c r="A7" s="58" t="s">
        <v>33</v>
      </c>
      <c r="B7" s="19">
        <v>854626</v>
      </c>
      <c r="C7" s="19">
        <v>0</v>
      </c>
      <c r="D7" s="59">
        <v>80262</v>
      </c>
      <c r="E7" s="60">
        <v>80262</v>
      </c>
      <c r="F7" s="60">
        <v>12277</v>
      </c>
      <c r="G7" s="60">
        <v>7140</v>
      </c>
      <c r="H7" s="60">
        <v>5815</v>
      </c>
      <c r="I7" s="60">
        <v>25232</v>
      </c>
      <c r="J7" s="60">
        <v>6002</v>
      </c>
      <c r="K7" s="60">
        <v>6190</v>
      </c>
      <c r="L7" s="60">
        <v>0</v>
      </c>
      <c r="M7" s="60">
        <v>12192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37424</v>
      </c>
      <c r="W7" s="60">
        <v>40131</v>
      </c>
      <c r="X7" s="60">
        <v>-2707</v>
      </c>
      <c r="Y7" s="61">
        <v>-6.75</v>
      </c>
      <c r="Z7" s="62">
        <v>80262</v>
      </c>
    </row>
    <row r="8" spans="1:26" ht="13.5">
      <c r="A8" s="58" t="s">
        <v>34</v>
      </c>
      <c r="B8" s="19">
        <v>51660003</v>
      </c>
      <c r="C8" s="19">
        <v>0</v>
      </c>
      <c r="D8" s="59">
        <v>46022000</v>
      </c>
      <c r="E8" s="60">
        <v>46022000</v>
      </c>
      <c r="F8" s="60">
        <v>18482400</v>
      </c>
      <c r="G8" s="60">
        <v>1180702</v>
      </c>
      <c r="H8" s="60">
        <v>-12267</v>
      </c>
      <c r="I8" s="60">
        <v>19650835</v>
      </c>
      <c r="J8" s="60">
        <v>3073469</v>
      </c>
      <c r="K8" s="60">
        <v>12086842</v>
      </c>
      <c r="L8" s="60">
        <v>0</v>
      </c>
      <c r="M8" s="60">
        <v>15160311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34811146</v>
      </c>
      <c r="W8" s="60">
        <v>23011000</v>
      </c>
      <c r="X8" s="60">
        <v>11800146</v>
      </c>
      <c r="Y8" s="61">
        <v>51.28</v>
      </c>
      <c r="Z8" s="62">
        <v>46022000</v>
      </c>
    </row>
    <row r="9" spans="1:26" ht="13.5">
      <c r="A9" s="58" t="s">
        <v>35</v>
      </c>
      <c r="B9" s="19">
        <v>15771655</v>
      </c>
      <c r="C9" s="19">
        <v>0</v>
      </c>
      <c r="D9" s="59">
        <v>30483277</v>
      </c>
      <c r="E9" s="60">
        <v>30483277</v>
      </c>
      <c r="F9" s="60">
        <v>1098033</v>
      </c>
      <c r="G9" s="60">
        <v>1203353</v>
      </c>
      <c r="H9" s="60">
        <v>275678</v>
      </c>
      <c r="I9" s="60">
        <v>2577064</v>
      </c>
      <c r="J9" s="60">
        <v>951973</v>
      </c>
      <c r="K9" s="60">
        <v>959172</v>
      </c>
      <c r="L9" s="60">
        <v>1769221</v>
      </c>
      <c r="M9" s="60">
        <v>3680366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6257430</v>
      </c>
      <c r="W9" s="60">
        <v>15241639</v>
      </c>
      <c r="X9" s="60">
        <v>-8984209</v>
      </c>
      <c r="Y9" s="61">
        <v>-58.95</v>
      </c>
      <c r="Z9" s="62">
        <v>30483277</v>
      </c>
    </row>
    <row r="10" spans="1:26" ht="25.5">
      <c r="A10" s="63" t="s">
        <v>277</v>
      </c>
      <c r="B10" s="64">
        <f>SUM(B5:B9)</f>
        <v>179160256</v>
      </c>
      <c r="C10" s="64">
        <f>SUM(C5:C9)</f>
        <v>0</v>
      </c>
      <c r="D10" s="65">
        <f aca="true" t="shared" si="0" ref="D10:Z10">SUM(D5:D9)</f>
        <v>220810286</v>
      </c>
      <c r="E10" s="66">
        <f t="shared" si="0"/>
        <v>220810286</v>
      </c>
      <c r="F10" s="66">
        <f t="shared" si="0"/>
        <v>69781336</v>
      </c>
      <c r="G10" s="66">
        <f t="shared" si="0"/>
        <v>13875523</v>
      </c>
      <c r="H10" s="66">
        <f t="shared" si="0"/>
        <v>14959113</v>
      </c>
      <c r="I10" s="66">
        <f t="shared" si="0"/>
        <v>98615972</v>
      </c>
      <c r="J10" s="66">
        <f t="shared" si="0"/>
        <v>12692084</v>
      </c>
      <c r="K10" s="66">
        <f t="shared" si="0"/>
        <v>13947047</v>
      </c>
      <c r="L10" s="66">
        <f t="shared" si="0"/>
        <v>15702622</v>
      </c>
      <c r="M10" s="66">
        <f t="shared" si="0"/>
        <v>42341753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140957725</v>
      </c>
      <c r="W10" s="66">
        <f t="shared" si="0"/>
        <v>110405144</v>
      </c>
      <c r="X10" s="66">
        <f t="shared" si="0"/>
        <v>30552581</v>
      </c>
      <c r="Y10" s="67">
        <f>+IF(W10&lt;&gt;0,(X10/W10)*100,0)</f>
        <v>27.67314990323277</v>
      </c>
      <c r="Z10" s="68">
        <f t="shared" si="0"/>
        <v>220810286</v>
      </c>
    </row>
    <row r="11" spans="1:26" ht="13.5">
      <c r="A11" s="58" t="s">
        <v>37</v>
      </c>
      <c r="B11" s="19">
        <v>56637313</v>
      </c>
      <c r="C11" s="19">
        <v>0</v>
      </c>
      <c r="D11" s="59">
        <v>66756852</v>
      </c>
      <c r="E11" s="60">
        <v>66756852</v>
      </c>
      <c r="F11" s="60">
        <v>4683958</v>
      </c>
      <c r="G11" s="60">
        <v>7645403</v>
      </c>
      <c r="H11" s="60">
        <v>5136149</v>
      </c>
      <c r="I11" s="60">
        <v>17465510</v>
      </c>
      <c r="J11" s="60">
        <v>5158353</v>
      </c>
      <c r="K11" s="60">
        <v>8257658</v>
      </c>
      <c r="L11" s="60">
        <v>5194782</v>
      </c>
      <c r="M11" s="60">
        <v>18610793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36076303</v>
      </c>
      <c r="W11" s="60">
        <v>33378426</v>
      </c>
      <c r="X11" s="60">
        <v>2697877</v>
      </c>
      <c r="Y11" s="61">
        <v>8.08</v>
      </c>
      <c r="Z11" s="62">
        <v>66756852</v>
      </c>
    </row>
    <row r="12" spans="1:26" ht="13.5">
      <c r="A12" s="58" t="s">
        <v>38</v>
      </c>
      <c r="B12" s="19">
        <v>5954276</v>
      </c>
      <c r="C12" s="19">
        <v>0</v>
      </c>
      <c r="D12" s="59">
        <v>6219509</v>
      </c>
      <c r="E12" s="60">
        <v>6219509</v>
      </c>
      <c r="F12" s="60">
        <v>472241</v>
      </c>
      <c r="G12" s="60">
        <v>481151</v>
      </c>
      <c r="H12" s="60">
        <v>504623</v>
      </c>
      <c r="I12" s="60">
        <v>1458015</v>
      </c>
      <c r="J12" s="60">
        <v>510443</v>
      </c>
      <c r="K12" s="60">
        <v>498293</v>
      </c>
      <c r="L12" s="60">
        <v>495273</v>
      </c>
      <c r="M12" s="60">
        <v>1504009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2962024</v>
      </c>
      <c r="W12" s="60">
        <v>3109755</v>
      </c>
      <c r="X12" s="60">
        <v>-147731</v>
      </c>
      <c r="Y12" s="61">
        <v>-4.75</v>
      </c>
      <c r="Z12" s="62">
        <v>6219509</v>
      </c>
    </row>
    <row r="13" spans="1:26" ht="13.5">
      <c r="A13" s="58" t="s">
        <v>278</v>
      </c>
      <c r="B13" s="19">
        <v>-44646762</v>
      </c>
      <c r="C13" s="19">
        <v>0</v>
      </c>
      <c r="D13" s="59">
        <v>57685972</v>
      </c>
      <c r="E13" s="60">
        <v>57685972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28842986</v>
      </c>
      <c r="X13" s="60">
        <v>-28842986</v>
      </c>
      <c r="Y13" s="61">
        <v>-100</v>
      </c>
      <c r="Z13" s="62">
        <v>57685972</v>
      </c>
    </row>
    <row r="14" spans="1:26" ht="13.5">
      <c r="A14" s="58" t="s">
        <v>40</v>
      </c>
      <c r="B14" s="19">
        <v>351214</v>
      </c>
      <c r="C14" s="19">
        <v>0</v>
      </c>
      <c r="D14" s="59">
        <v>558623</v>
      </c>
      <c r="E14" s="60">
        <v>558623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279312</v>
      </c>
      <c r="X14" s="60">
        <v>-279312</v>
      </c>
      <c r="Y14" s="61">
        <v>-100</v>
      </c>
      <c r="Z14" s="62">
        <v>558623</v>
      </c>
    </row>
    <row r="15" spans="1:26" ht="13.5">
      <c r="A15" s="58" t="s">
        <v>41</v>
      </c>
      <c r="B15" s="19">
        <v>49259713</v>
      </c>
      <c r="C15" s="19">
        <v>0</v>
      </c>
      <c r="D15" s="59">
        <v>50595550</v>
      </c>
      <c r="E15" s="60">
        <v>50595550</v>
      </c>
      <c r="F15" s="60">
        <v>6274293</v>
      </c>
      <c r="G15" s="60">
        <v>255383</v>
      </c>
      <c r="H15" s="60">
        <v>6439357</v>
      </c>
      <c r="I15" s="60">
        <v>12969033</v>
      </c>
      <c r="J15" s="60">
        <v>3861750</v>
      </c>
      <c r="K15" s="60">
        <v>3273892</v>
      </c>
      <c r="L15" s="60">
        <v>3337609</v>
      </c>
      <c r="M15" s="60">
        <v>10473251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23442284</v>
      </c>
      <c r="W15" s="60">
        <v>25297775</v>
      </c>
      <c r="X15" s="60">
        <v>-1855491</v>
      </c>
      <c r="Y15" s="61">
        <v>-7.33</v>
      </c>
      <c r="Z15" s="62">
        <v>50595550</v>
      </c>
    </row>
    <row r="16" spans="1:26" ht="13.5">
      <c r="A16" s="69" t="s">
        <v>42</v>
      </c>
      <c r="B16" s="19">
        <v>579461</v>
      </c>
      <c r="C16" s="19">
        <v>0</v>
      </c>
      <c r="D16" s="59">
        <v>168800</v>
      </c>
      <c r="E16" s="60">
        <v>168800</v>
      </c>
      <c r="F16" s="60">
        <v>0</v>
      </c>
      <c r="G16" s="60">
        <v>0</v>
      </c>
      <c r="H16" s="60">
        <v>2054129</v>
      </c>
      <c r="I16" s="60">
        <v>2054129</v>
      </c>
      <c r="J16" s="60">
        <v>1598511</v>
      </c>
      <c r="K16" s="60">
        <v>1299204</v>
      </c>
      <c r="L16" s="60">
        <v>1423218</v>
      </c>
      <c r="M16" s="60">
        <v>4320933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6375062</v>
      </c>
      <c r="W16" s="60">
        <v>84400</v>
      </c>
      <c r="X16" s="60">
        <v>6290662</v>
      </c>
      <c r="Y16" s="61">
        <v>7453.39</v>
      </c>
      <c r="Z16" s="62">
        <v>168800</v>
      </c>
    </row>
    <row r="17" spans="1:26" ht="13.5">
      <c r="A17" s="58" t="s">
        <v>43</v>
      </c>
      <c r="B17" s="19">
        <v>119528988</v>
      </c>
      <c r="C17" s="19">
        <v>0</v>
      </c>
      <c r="D17" s="59">
        <v>62880280</v>
      </c>
      <c r="E17" s="60">
        <v>62880280</v>
      </c>
      <c r="F17" s="60">
        <v>11072541</v>
      </c>
      <c r="G17" s="60">
        <v>6204099</v>
      </c>
      <c r="H17" s="60">
        <v>4149250</v>
      </c>
      <c r="I17" s="60">
        <v>21425890</v>
      </c>
      <c r="J17" s="60">
        <v>6767360</v>
      </c>
      <c r="K17" s="60">
        <v>2932925</v>
      </c>
      <c r="L17" s="60">
        <v>1650570</v>
      </c>
      <c r="M17" s="60">
        <v>11350855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32776745</v>
      </c>
      <c r="W17" s="60">
        <v>31440140</v>
      </c>
      <c r="X17" s="60">
        <v>1336605</v>
      </c>
      <c r="Y17" s="61">
        <v>4.25</v>
      </c>
      <c r="Z17" s="62">
        <v>62880280</v>
      </c>
    </row>
    <row r="18" spans="1:26" ht="13.5">
      <c r="A18" s="70" t="s">
        <v>44</v>
      </c>
      <c r="B18" s="71">
        <f>SUM(B11:B17)</f>
        <v>187664203</v>
      </c>
      <c r="C18" s="71">
        <f>SUM(C11:C17)</f>
        <v>0</v>
      </c>
      <c r="D18" s="72">
        <f aca="true" t="shared" si="1" ref="D18:Z18">SUM(D11:D17)</f>
        <v>244865586</v>
      </c>
      <c r="E18" s="73">
        <f t="shared" si="1"/>
        <v>244865586</v>
      </c>
      <c r="F18" s="73">
        <f t="shared" si="1"/>
        <v>22503033</v>
      </c>
      <c r="G18" s="73">
        <f t="shared" si="1"/>
        <v>14586036</v>
      </c>
      <c r="H18" s="73">
        <f t="shared" si="1"/>
        <v>18283508</v>
      </c>
      <c r="I18" s="73">
        <f t="shared" si="1"/>
        <v>55372577</v>
      </c>
      <c r="J18" s="73">
        <f t="shared" si="1"/>
        <v>17896417</v>
      </c>
      <c r="K18" s="73">
        <f t="shared" si="1"/>
        <v>16261972</v>
      </c>
      <c r="L18" s="73">
        <f t="shared" si="1"/>
        <v>12101452</v>
      </c>
      <c r="M18" s="73">
        <f t="shared" si="1"/>
        <v>46259841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101632418</v>
      </c>
      <c r="W18" s="73">
        <f t="shared" si="1"/>
        <v>122432794</v>
      </c>
      <c r="X18" s="73">
        <f t="shared" si="1"/>
        <v>-20800376</v>
      </c>
      <c r="Y18" s="67">
        <f>+IF(W18&lt;&gt;0,(X18/W18)*100,0)</f>
        <v>-16.989219407996195</v>
      </c>
      <c r="Z18" s="74">
        <f t="shared" si="1"/>
        <v>244865586</v>
      </c>
    </row>
    <row r="19" spans="1:26" ht="13.5">
      <c r="A19" s="70" t="s">
        <v>45</v>
      </c>
      <c r="B19" s="75">
        <f>+B10-B18</f>
        <v>-8503947</v>
      </c>
      <c r="C19" s="75">
        <f>+C10-C18</f>
        <v>0</v>
      </c>
      <c r="D19" s="76">
        <f aca="true" t="shared" si="2" ref="D19:Z19">+D10-D18</f>
        <v>-24055300</v>
      </c>
      <c r="E19" s="77">
        <f t="shared" si="2"/>
        <v>-24055300</v>
      </c>
      <c r="F19" s="77">
        <f t="shared" si="2"/>
        <v>47278303</v>
      </c>
      <c r="G19" s="77">
        <f t="shared" si="2"/>
        <v>-710513</v>
      </c>
      <c r="H19" s="77">
        <f t="shared" si="2"/>
        <v>-3324395</v>
      </c>
      <c r="I19" s="77">
        <f t="shared" si="2"/>
        <v>43243395</v>
      </c>
      <c r="J19" s="77">
        <f t="shared" si="2"/>
        <v>-5204333</v>
      </c>
      <c r="K19" s="77">
        <f t="shared" si="2"/>
        <v>-2314925</v>
      </c>
      <c r="L19" s="77">
        <f t="shared" si="2"/>
        <v>3601170</v>
      </c>
      <c r="M19" s="77">
        <f t="shared" si="2"/>
        <v>-3918088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39325307</v>
      </c>
      <c r="W19" s="77">
        <f>IF(E10=E18,0,W10-W18)</f>
        <v>-12027650</v>
      </c>
      <c r="X19" s="77">
        <f t="shared" si="2"/>
        <v>51352957</v>
      </c>
      <c r="Y19" s="78">
        <f>+IF(W19&lt;&gt;0,(X19/W19)*100,0)</f>
        <v>-426.957527031465</v>
      </c>
      <c r="Z19" s="79">
        <f t="shared" si="2"/>
        <v>-24055300</v>
      </c>
    </row>
    <row r="20" spans="1:26" ht="13.5">
      <c r="A20" s="58" t="s">
        <v>46</v>
      </c>
      <c r="B20" s="19">
        <v>2600000</v>
      </c>
      <c r="C20" s="19">
        <v>0</v>
      </c>
      <c r="D20" s="59">
        <v>14104000</v>
      </c>
      <c r="E20" s="60">
        <v>14104000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7052000</v>
      </c>
      <c r="X20" s="60">
        <v>-7052000</v>
      </c>
      <c r="Y20" s="61">
        <v>-100</v>
      </c>
      <c r="Z20" s="62">
        <v>14104000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-5903947</v>
      </c>
      <c r="C22" s="86">
        <f>SUM(C19:C21)</f>
        <v>0</v>
      </c>
      <c r="D22" s="87">
        <f aca="true" t="shared" si="3" ref="D22:Z22">SUM(D19:D21)</f>
        <v>-9951300</v>
      </c>
      <c r="E22" s="88">
        <f t="shared" si="3"/>
        <v>-9951300</v>
      </c>
      <c r="F22" s="88">
        <f t="shared" si="3"/>
        <v>47278303</v>
      </c>
      <c r="G22" s="88">
        <f t="shared" si="3"/>
        <v>-710513</v>
      </c>
      <c r="H22" s="88">
        <f t="shared" si="3"/>
        <v>-3324395</v>
      </c>
      <c r="I22" s="88">
        <f t="shared" si="3"/>
        <v>43243395</v>
      </c>
      <c r="J22" s="88">
        <f t="shared" si="3"/>
        <v>-5204333</v>
      </c>
      <c r="K22" s="88">
        <f t="shared" si="3"/>
        <v>-2314925</v>
      </c>
      <c r="L22" s="88">
        <f t="shared" si="3"/>
        <v>3601170</v>
      </c>
      <c r="M22" s="88">
        <f t="shared" si="3"/>
        <v>-3918088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39325307</v>
      </c>
      <c r="W22" s="88">
        <f t="shared" si="3"/>
        <v>-4975650</v>
      </c>
      <c r="X22" s="88">
        <f t="shared" si="3"/>
        <v>44300957</v>
      </c>
      <c r="Y22" s="89">
        <f>+IF(W22&lt;&gt;0,(X22/W22)*100,0)</f>
        <v>-890.3551696763237</v>
      </c>
      <c r="Z22" s="90">
        <f t="shared" si="3"/>
        <v>-9951300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-5903947</v>
      </c>
      <c r="C24" s="75">
        <f>SUM(C22:C23)</f>
        <v>0</v>
      </c>
      <c r="D24" s="76">
        <f aca="true" t="shared" si="4" ref="D24:Z24">SUM(D22:D23)</f>
        <v>-9951300</v>
      </c>
      <c r="E24" s="77">
        <f t="shared" si="4"/>
        <v>-9951300</v>
      </c>
      <c r="F24" s="77">
        <f t="shared" si="4"/>
        <v>47278303</v>
      </c>
      <c r="G24" s="77">
        <f t="shared" si="4"/>
        <v>-710513</v>
      </c>
      <c r="H24" s="77">
        <f t="shared" si="4"/>
        <v>-3324395</v>
      </c>
      <c r="I24" s="77">
        <f t="shared" si="4"/>
        <v>43243395</v>
      </c>
      <c r="J24" s="77">
        <f t="shared" si="4"/>
        <v>-5204333</v>
      </c>
      <c r="K24" s="77">
        <f t="shared" si="4"/>
        <v>-2314925</v>
      </c>
      <c r="L24" s="77">
        <f t="shared" si="4"/>
        <v>3601170</v>
      </c>
      <c r="M24" s="77">
        <f t="shared" si="4"/>
        <v>-3918088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39325307</v>
      </c>
      <c r="W24" s="77">
        <f t="shared" si="4"/>
        <v>-4975650</v>
      </c>
      <c r="X24" s="77">
        <f t="shared" si="4"/>
        <v>44300957</v>
      </c>
      <c r="Y24" s="78">
        <f>+IF(W24&lt;&gt;0,(X24/W24)*100,0)</f>
        <v>-890.3551696763237</v>
      </c>
      <c r="Z24" s="79">
        <f t="shared" si="4"/>
        <v>-9951300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17148253</v>
      </c>
      <c r="C27" s="22">
        <v>0</v>
      </c>
      <c r="D27" s="99">
        <v>0</v>
      </c>
      <c r="E27" s="100">
        <v>0</v>
      </c>
      <c r="F27" s="100">
        <v>884495</v>
      </c>
      <c r="G27" s="100">
        <v>2506291</v>
      </c>
      <c r="H27" s="100">
        <v>0</v>
      </c>
      <c r="I27" s="100">
        <v>3390786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3390786</v>
      </c>
      <c r="W27" s="100">
        <v>0</v>
      </c>
      <c r="X27" s="100">
        <v>3390786</v>
      </c>
      <c r="Y27" s="101">
        <v>0</v>
      </c>
      <c r="Z27" s="102">
        <v>0</v>
      </c>
    </row>
    <row r="28" spans="1:26" ht="13.5">
      <c r="A28" s="103" t="s">
        <v>46</v>
      </c>
      <c r="B28" s="19">
        <v>13316856</v>
      </c>
      <c r="C28" s="19">
        <v>0</v>
      </c>
      <c r="D28" s="59">
        <v>0</v>
      </c>
      <c r="E28" s="60">
        <v>0</v>
      </c>
      <c r="F28" s="60">
        <v>884495</v>
      </c>
      <c r="G28" s="60">
        <v>2506291</v>
      </c>
      <c r="H28" s="60">
        <v>0</v>
      </c>
      <c r="I28" s="60">
        <v>3390786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3390786</v>
      </c>
      <c r="W28" s="60">
        <v>0</v>
      </c>
      <c r="X28" s="60">
        <v>3390786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3831397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17148253</v>
      </c>
      <c r="C32" s="22">
        <f>SUM(C28:C31)</f>
        <v>0</v>
      </c>
      <c r="D32" s="99">
        <f aca="true" t="shared" si="5" ref="D32:Z32">SUM(D28:D31)</f>
        <v>0</v>
      </c>
      <c r="E32" s="100">
        <f t="shared" si="5"/>
        <v>0</v>
      </c>
      <c r="F32" s="100">
        <f t="shared" si="5"/>
        <v>884495</v>
      </c>
      <c r="G32" s="100">
        <f t="shared" si="5"/>
        <v>2506291</v>
      </c>
      <c r="H32" s="100">
        <f t="shared" si="5"/>
        <v>0</v>
      </c>
      <c r="I32" s="100">
        <f t="shared" si="5"/>
        <v>3390786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3390786</v>
      </c>
      <c r="W32" s="100">
        <f t="shared" si="5"/>
        <v>0</v>
      </c>
      <c r="X32" s="100">
        <f t="shared" si="5"/>
        <v>3390786</v>
      </c>
      <c r="Y32" s="101">
        <f>+IF(W32&lt;&gt;0,(X32/W32)*100,0)</f>
        <v>0</v>
      </c>
      <c r="Z32" s="102">
        <f t="shared" si="5"/>
        <v>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33361152</v>
      </c>
      <c r="C35" s="19">
        <v>0</v>
      </c>
      <c r="D35" s="59">
        <v>0</v>
      </c>
      <c r="E35" s="60">
        <v>0</v>
      </c>
      <c r="F35" s="60">
        <v>3519611079</v>
      </c>
      <c r="G35" s="60">
        <v>3500103121</v>
      </c>
      <c r="H35" s="60">
        <v>2611664402</v>
      </c>
      <c r="I35" s="60">
        <v>2611664402</v>
      </c>
      <c r="J35" s="60">
        <v>1609639165</v>
      </c>
      <c r="K35" s="60">
        <v>0</v>
      </c>
      <c r="L35" s="60">
        <v>0</v>
      </c>
      <c r="M35" s="60">
        <v>1609639165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1609639165</v>
      </c>
      <c r="W35" s="60">
        <v>0</v>
      </c>
      <c r="X35" s="60">
        <v>1609639165</v>
      </c>
      <c r="Y35" s="61">
        <v>0</v>
      </c>
      <c r="Z35" s="62">
        <v>0</v>
      </c>
    </row>
    <row r="36" spans="1:26" ht="13.5">
      <c r="A36" s="58" t="s">
        <v>57</v>
      </c>
      <c r="B36" s="19">
        <v>694743456</v>
      </c>
      <c r="C36" s="19">
        <v>0</v>
      </c>
      <c r="D36" s="59">
        <v>0</v>
      </c>
      <c r="E36" s="60">
        <v>0</v>
      </c>
      <c r="F36" s="60">
        <v>0</v>
      </c>
      <c r="G36" s="60">
        <v>6225000</v>
      </c>
      <c r="H36" s="60">
        <v>6225000</v>
      </c>
      <c r="I36" s="60">
        <v>6225000</v>
      </c>
      <c r="J36" s="60">
        <v>6225000</v>
      </c>
      <c r="K36" s="60">
        <v>0</v>
      </c>
      <c r="L36" s="60">
        <v>0</v>
      </c>
      <c r="M36" s="60">
        <v>6225000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6225000</v>
      </c>
      <c r="W36" s="60">
        <v>0</v>
      </c>
      <c r="X36" s="60">
        <v>6225000</v>
      </c>
      <c r="Y36" s="61">
        <v>0</v>
      </c>
      <c r="Z36" s="62">
        <v>0</v>
      </c>
    </row>
    <row r="37" spans="1:26" ht="13.5">
      <c r="A37" s="58" t="s">
        <v>58</v>
      </c>
      <c r="B37" s="19">
        <v>60293528</v>
      </c>
      <c r="C37" s="19">
        <v>0</v>
      </c>
      <c r="D37" s="59">
        <v>0</v>
      </c>
      <c r="E37" s="60">
        <v>0</v>
      </c>
      <c r="F37" s="60">
        <v>-1169473061</v>
      </c>
      <c r="G37" s="60">
        <v>-1073434411</v>
      </c>
      <c r="H37" s="60">
        <v>-1376056502</v>
      </c>
      <c r="I37" s="60">
        <v>-1376056502</v>
      </c>
      <c r="J37" s="60">
        <v>-1581364743</v>
      </c>
      <c r="K37" s="60">
        <v>0</v>
      </c>
      <c r="L37" s="60">
        <v>0</v>
      </c>
      <c r="M37" s="60">
        <v>-1581364743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-1581364743</v>
      </c>
      <c r="W37" s="60">
        <v>0</v>
      </c>
      <c r="X37" s="60">
        <v>-1581364743</v>
      </c>
      <c r="Y37" s="61">
        <v>0</v>
      </c>
      <c r="Z37" s="62">
        <v>0</v>
      </c>
    </row>
    <row r="38" spans="1:26" ht="13.5">
      <c r="A38" s="58" t="s">
        <v>59</v>
      </c>
      <c r="B38" s="19">
        <v>66259517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601551563</v>
      </c>
      <c r="C39" s="19">
        <v>0</v>
      </c>
      <c r="D39" s="59">
        <v>0</v>
      </c>
      <c r="E39" s="60">
        <v>0</v>
      </c>
      <c r="F39" s="60">
        <v>4689084140</v>
      </c>
      <c r="G39" s="60">
        <v>4579762532</v>
      </c>
      <c r="H39" s="60">
        <v>3993945904</v>
      </c>
      <c r="I39" s="60">
        <v>3993945904</v>
      </c>
      <c r="J39" s="60">
        <v>3197228908</v>
      </c>
      <c r="K39" s="60">
        <v>0</v>
      </c>
      <c r="L39" s="60">
        <v>0</v>
      </c>
      <c r="M39" s="60">
        <v>3197228908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3197228908</v>
      </c>
      <c r="W39" s="60">
        <v>0</v>
      </c>
      <c r="X39" s="60">
        <v>3197228908</v>
      </c>
      <c r="Y39" s="61">
        <v>0</v>
      </c>
      <c r="Z39" s="62">
        <v>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33393452</v>
      </c>
      <c r="C42" s="19">
        <v>0</v>
      </c>
      <c r="D42" s="59">
        <v>28517028</v>
      </c>
      <c r="E42" s="60">
        <v>28517028</v>
      </c>
      <c r="F42" s="60">
        <v>784014</v>
      </c>
      <c r="G42" s="60">
        <v>18275747</v>
      </c>
      <c r="H42" s="60">
        <v>-343963780</v>
      </c>
      <c r="I42" s="60">
        <v>-324904019</v>
      </c>
      <c r="J42" s="60">
        <v>-764542663</v>
      </c>
      <c r="K42" s="60">
        <v>-191939200</v>
      </c>
      <c r="L42" s="60">
        <v>3401097</v>
      </c>
      <c r="M42" s="60">
        <v>-953080766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-1277984785</v>
      </c>
      <c r="W42" s="60">
        <v>29323369</v>
      </c>
      <c r="X42" s="60">
        <v>-1307308154</v>
      </c>
      <c r="Y42" s="61">
        <v>-4458.25</v>
      </c>
      <c r="Z42" s="62">
        <v>28517028</v>
      </c>
    </row>
    <row r="43" spans="1:26" ht="13.5">
      <c r="A43" s="58" t="s">
        <v>63</v>
      </c>
      <c r="B43" s="19">
        <v>-28370733</v>
      </c>
      <c r="C43" s="19">
        <v>0</v>
      </c>
      <c r="D43" s="59">
        <v>-13953000</v>
      </c>
      <c r="E43" s="60">
        <v>-13953000</v>
      </c>
      <c r="F43" s="60">
        <v>-5035221</v>
      </c>
      <c r="G43" s="60">
        <v>-7960405</v>
      </c>
      <c r="H43" s="60">
        <v>0</v>
      </c>
      <c r="I43" s="60">
        <v>-12995626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-12995626</v>
      </c>
      <c r="W43" s="60">
        <v>-6048000</v>
      </c>
      <c r="X43" s="60">
        <v>-6947626</v>
      </c>
      <c r="Y43" s="61">
        <v>114.87</v>
      </c>
      <c r="Z43" s="62">
        <v>-13953000</v>
      </c>
    </row>
    <row r="44" spans="1:26" ht="13.5">
      <c r="A44" s="58" t="s">
        <v>64</v>
      </c>
      <c r="B44" s="19">
        <v>-340129</v>
      </c>
      <c r="C44" s="19">
        <v>0</v>
      </c>
      <c r="D44" s="59">
        <v>-330912</v>
      </c>
      <c r="E44" s="60">
        <v>-330912</v>
      </c>
      <c r="F44" s="60">
        <v>0</v>
      </c>
      <c r="G44" s="60">
        <v>0</v>
      </c>
      <c r="H44" s="60">
        <v>625220</v>
      </c>
      <c r="I44" s="60">
        <v>625220</v>
      </c>
      <c r="J44" s="60">
        <v>381080</v>
      </c>
      <c r="K44" s="60">
        <v>2271920</v>
      </c>
      <c r="L44" s="60">
        <v>14546</v>
      </c>
      <c r="M44" s="60">
        <v>2667546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3292766</v>
      </c>
      <c r="W44" s="60">
        <v>-179814</v>
      </c>
      <c r="X44" s="60">
        <v>3472580</v>
      </c>
      <c r="Y44" s="61">
        <v>-1931.21</v>
      </c>
      <c r="Z44" s="62">
        <v>-330912</v>
      </c>
    </row>
    <row r="45" spans="1:26" ht="13.5">
      <c r="A45" s="70" t="s">
        <v>65</v>
      </c>
      <c r="B45" s="22">
        <v>4682590</v>
      </c>
      <c r="C45" s="22">
        <v>0</v>
      </c>
      <c r="D45" s="99">
        <v>11057116</v>
      </c>
      <c r="E45" s="100">
        <v>11057116</v>
      </c>
      <c r="F45" s="100">
        <v>-1972927</v>
      </c>
      <c r="G45" s="100">
        <v>8342415</v>
      </c>
      <c r="H45" s="100">
        <v>-334996145</v>
      </c>
      <c r="I45" s="100">
        <v>-334996145</v>
      </c>
      <c r="J45" s="100">
        <v>-1099157728</v>
      </c>
      <c r="K45" s="100">
        <v>-1288825008</v>
      </c>
      <c r="L45" s="100">
        <v>-1285409365</v>
      </c>
      <c r="M45" s="100">
        <v>-1285409365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-1285409365</v>
      </c>
      <c r="W45" s="100">
        <v>19919555</v>
      </c>
      <c r="X45" s="100">
        <v>-1305328920</v>
      </c>
      <c r="Y45" s="101">
        <v>-6553</v>
      </c>
      <c r="Z45" s="102">
        <v>11057116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6165239</v>
      </c>
      <c r="C49" s="52">
        <v>0</v>
      </c>
      <c r="D49" s="129">
        <v>2719280</v>
      </c>
      <c r="E49" s="54">
        <v>1397937</v>
      </c>
      <c r="F49" s="54">
        <v>0</v>
      </c>
      <c r="G49" s="54">
        <v>0</v>
      </c>
      <c r="H49" s="54">
        <v>0</v>
      </c>
      <c r="I49" s="54">
        <v>1381827</v>
      </c>
      <c r="J49" s="54">
        <v>0</v>
      </c>
      <c r="K49" s="54">
        <v>0</v>
      </c>
      <c r="L49" s="54">
        <v>0</v>
      </c>
      <c r="M49" s="54">
        <v>1147906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12812189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873792</v>
      </c>
      <c r="C51" s="52">
        <v>0</v>
      </c>
      <c r="D51" s="129">
        <v>286342</v>
      </c>
      <c r="E51" s="54">
        <v>653300</v>
      </c>
      <c r="F51" s="54">
        <v>0</v>
      </c>
      <c r="G51" s="54">
        <v>0</v>
      </c>
      <c r="H51" s="54">
        <v>0</v>
      </c>
      <c r="I51" s="54">
        <v>40532</v>
      </c>
      <c r="J51" s="54">
        <v>0</v>
      </c>
      <c r="K51" s="54">
        <v>0</v>
      </c>
      <c r="L51" s="54">
        <v>0</v>
      </c>
      <c r="M51" s="54">
        <v>156484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45252</v>
      </c>
      <c r="W51" s="54">
        <v>622997</v>
      </c>
      <c r="X51" s="54">
        <v>1076614</v>
      </c>
      <c r="Y51" s="54">
        <v>3755313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82.66962702411034</v>
      </c>
      <c r="C58" s="5">
        <f>IF(C67=0,0,+(C76/C67)*100)</f>
        <v>0</v>
      </c>
      <c r="D58" s="6">
        <f aca="true" t="shared" si="6" ref="D58:Z58">IF(D67=0,0,+(D76/D67)*100)</f>
        <v>82.7903195375621</v>
      </c>
      <c r="E58" s="7">
        <f t="shared" si="6"/>
        <v>82.7903195375621</v>
      </c>
      <c r="F58" s="7">
        <f t="shared" si="6"/>
        <v>15.631925256032792</v>
      </c>
      <c r="G58" s="7">
        <f t="shared" si="6"/>
        <v>86.11619408494812</v>
      </c>
      <c r="H58" s="7">
        <f t="shared" si="6"/>
        <v>9872.372022862495</v>
      </c>
      <c r="I58" s="7">
        <f t="shared" si="6"/>
        <v>1900.644126106959</v>
      </c>
      <c r="J58" s="7">
        <f t="shared" si="6"/>
        <v>10581.373438203549</v>
      </c>
      <c r="K58" s="7">
        <f t="shared" si="6"/>
        <v>9857.553078431298</v>
      </c>
      <c r="L58" s="7">
        <f t="shared" si="6"/>
        <v>100</v>
      </c>
      <c r="M58" s="7">
        <f t="shared" si="6"/>
        <v>4746.151946993098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2599.7332346536427</v>
      </c>
      <c r="W58" s="7">
        <f t="shared" si="6"/>
        <v>84.31776004096395</v>
      </c>
      <c r="X58" s="7">
        <f t="shared" si="6"/>
        <v>0</v>
      </c>
      <c r="Y58" s="7">
        <f t="shared" si="6"/>
        <v>0</v>
      </c>
      <c r="Z58" s="8">
        <f t="shared" si="6"/>
        <v>82.7903195375621</v>
      </c>
    </row>
    <row r="59" spans="1:26" ht="13.5">
      <c r="A59" s="37" t="s">
        <v>31</v>
      </c>
      <c r="B59" s="9">
        <f aca="true" t="shared" si="7" ref="B59:Z66">IF(B68=0,0,+(B77/B68)*100)</f>
        <v>52.491705988558344</v>
      </c>
      <c r="C59" s="9">
        <f t="shared" si="7"/>
        <v>0</v>
      </c>
      <c r="D59" s="2">
        <f t="shared" si="7"/>
        <v>68.4931506849315</v>
      </c>
      <c r="E59" s="10">
        <f t="shared" si="7"/>
        <v>68.4931506849315</v>
      </c>
      <c r="F59" s="10">
        <f t="shared" si="7"/>
        <v>3.55741406582711</v>
      </c>
      <c r="G59" s="10">
        <f t="shared" si="7"/>
        <v>197999.45533769066</v>
      </c>
      <c r="H59" s="10">
        <f t="shared" si="7"/>
        <v>10149.25880640466</v>
      </c>
      <c r="I59" s="10">
        <f t="shared" si="7"/>
        <v>48.49252927953513</v>
      </c>
      <c r="J59" s="10">
        <f t="shared" si="7"/>
        <v>10000.013884260803</v>
      </c>
      <c r="K59" s="10">
        <f t="shared" si="7"/>
        <v>10000.422535211266</v>
      </c>
      <c r="L59" s="10">
        <f t="shared" si="7"/>
        <v>100</v>
      </c>
      <c r="M59" s="10">
        <f t="shared" si="7"/>
        <v>10013.48499461054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63.46111598267371</v>
      </c>
      <c r="W59" s="10">
        <f t="shared" si="7"/>
        <v>84.93150684931507</v>
      </c>
      <c r="X59" s="10">
        <f t="shared" si="7"/>
        <v>0</v>
      </c>
      <c r="Y59" s="10">
        <f t="shared" si="7"/>
        <v>0</v>
      </c>
      <c r="Z59" s="11">
        <f t="shared" si="7"/>
        <v>68.4931506849315</v>
      </c>
    </row>
    <row r="60" spans="1:26" ht="13.5">
      <c r="A60" s="38" t="s">
        <v>32</v>
      </c>
      <c r="B60" s="12">
        <f t="shared" si="7"/>
        <v>94.46791155560975</v>
      </c>
      <c r="C60" s="12">
        <f t="shared" si="7"/>
        <v>0</v>
      </c>
      <c r="D60" s="3">
        <f t="shared" si="7"/>
        <v>86.6638616853973</v>
      </c>
      <c r="E60" s="13">
        <f t="shared" si="7"/>
        <v>86.6638616853973</v>
      </c>
      <c r="F60" s="13">
        <f t="shared" si="7"/>
        <v>26.55643106235589</v>
      </c>
      <c r="G60" s="13">
        <f t="shared" si="7"/>
        <v>75.18822386276457</v>
      </c>
      <c r="H60" s="13">
        <f t="shared" si="7"/>
        <v>9870.286658214194</v>
      </c>
      <c r="I60" s="13">
        <f t="shared" si="7"/>
        <v>2763.30345297544</v>
      </c>
      <c r="J60" s="13">
        <f t="shared" si="7"/>
        <v>10639.995162689915</v>
      </c>
      <c r="K60" s="13">
        <f t="shared" si="7"/>
        <v>9709.491007232402</v>
      </c>
      <c r="L60" s="13">
        <f t="shared" si="7"/>
        <v>100</v>
      </c>
      <c r="M60" s="13">
        <f t="shared" si="7"/>
        <v>4342.812131853363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3249.5587073431266</v>
      </c>
      <c r="W60" s="13">
        <f t="shared" si="7"/>
        <v>85.5913232053265</v>
      </c>
      <c r="X60" s="13">
        <f t="shared" si="7"/>
        <v>0</v>
      </c>
      <c r="Y60" s="13">
        <f t="shared" si="7"/>
        <v>0</v>
      </c>
      <c r="Z60" s="14">
        <f t="shared" si="7"/>
        <v>86.6638616853973</v>
      </c>
    </row>
    <row r="61" spans="1:26" ht="13.5">
      <c r="A61" s="39" t="s">
        <v>103</v>
      </c>
      <c r="B61" s="12">
        <f t="shared" si="7"/>
        <v>123.36407757865572</v>
      </c>
      <c r="C61" s="12">
        <f t="shared" si="7"/>
        <v>0</v>
      </c>
      <c r="D61" s="3">
        <f t="shared" si="7"/>
        <v>95.60917242214953</v>
      </c>
      <c r="E61" s="13">
        <f t="shared" si="7"/>
        <v>95.60917242214953</v>
      </c>
      <c r="F61" s="13">
        <f t="shared" si="7"/>
        <v>80.04256914844142</v>
      </c>
      <c r="G61" s="13">
        <f t="shared" si="7"/>
        <v>62.66316064244051</v>
      </c>
      <c r="H61" s="13">
        <f t="shared" si="7"/>
        <v>9740.344272595536</v>
      </c>
      <c r="I61" s="13">
        <f t="shared" si="7"/>
        <v>3140.198417651717</v>
      </c>
      <c r="J61" s="13">
        <f t="shared" si="7"/>
        <v>10861.198933214353</v>
      </c>
      <c r="K61" s="13">
        <f t="shared" si="7"/>
        <v>9814.790019819122</v>
      </c>
      <c r="L61" s="13">
        <f t="shared" si="7"/>
        <v>100</v>
      </c>
      <c r="M61" s="13">
        <f t="shared" si="7"/>
        <v>4508.688863526471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3756.958857525078</v>
      </c>
      <c r="W61" s="13">
        <f t="shared" si="7"/>
        <v>93.71592148309705</v>
      </c>
      <c r="X61" s="13">
        <f t="shared" si="7"/>
        <v>0</v>
      </c>
      <c r="Y61" s="13">
        <f t="shared" si="7"/>
        <v>0</v>
      </c>
      <c r="Z61" s="14">
        <f t="shared" si="7"/>
        <v>95.60917242214953</v>
      </c>
    </row>
    <row r="62" spans="1:26" ht="13.5">
      <c r="A62" s="39" t="s">
        <v>104</v>
      </c>
      <c r="B62" s="12">
        <f t="shared" si="7"/>
        <v>64.85443291771801</v>
      </c>
      <c r="C62" s="12">
        <f t="shared" si="7"/>
        <v>0</v>
      </c>
      <c r="D62" s="3">
        <f t="shared" si="7"/>
        <v>69.82445539288027</v>
      </c>
      <c r="E62" s="13">
        <f t="shared" si="7"/>
        <v>69.82445539288027</v>
      </c>
      <c r="F62" s="13">
        <f t="shared" si="7"/>
        <v>88.9705458247707</v>
      </c>
      <c r="G62" s="13">
        <f t="shared" si="7"/>
        <v>210.52366401224916</v>
      </c>
      <c r="H62" s="13">
        <f t="shared" si="7"/>
        <v>10085.273562409666</v>
      </c>
      <c r="I62" s="13">
        <f t="shared" si="7"/>
        <v>7461.83834909485</v>
      </c>
      <c r="J62" s="13">
        <f t="shared" si="7"/>
        <v>10412.901689226037</v>
      </c>
      <c r="K62" s="13">
        <f t="shared" si="7"/>
        <v>9914.590043653165</v>
      </c>
      <c r="L62" s="13">
        <f t="shared" si="7"/>
        <v>99.99473851901001</v>
      </c>
      <c r="M62" s="13">
        <f t="shared" si="7"/>
        <v>2115.6911380080564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6371.758669552276</v>
      </c>
      <c r="W62" s="13">
        <f t="shared" si="7"/>
        <v>70.73339128708595</v>
      </c>
      <c r="X62" s="13">
        <f t="shared" si="7"/>
        <v>0</v>
      </c>
      <c r="Y62" s="13">
        <f t="shared" si="7"/>
        <v>0</v>
      </c>
      <c r="Z62" s="14">
        <f t="shared" si="7"/>
        <v>69.82445539288027</v>
      </c>
    </row>
    <row r="63" spans="1:26" ht="13.5">
      <c r="A63" s="39" t="s">
        <v>105</v>
      </c>
      <c r="B63" s="12">
        <f t="shared" si="7"/>
        <v>40.91241931400092</v>
      </c>
      <c r="C63" s="12">
        <f t="shared" si="7"/>
        <v>0</v>
      </c>
      <c r="D63" s="3">
        <f t="shared" si="7"/>
        <v>100.00404024079835</v>
      </c>
      <c r="E63" s="13">
        <f t="shared" si="7"/>
        <v>100.00404024079835</v>
      </c>
      <c r="F63" s="13">
        <f t="shared" si="7"/>
        <v>2.307411911067177</v>
      </c>
      <c r="G63" s="13">
        <f t="shared" si="7"/>
        <v>-41099.896211728075</v>
      </c>
      <c r="H63" s="13">
        <f t="shared" si="7"/>
        <v>0</v>
      </c>
      <c r="I63" s="13">
        <f t="shared" si="7"/>
        <v>6.736994488210454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6.720876951411284</v>
      </c>
      <c r="W63" s="13">
        <f t="shared" si="7"/>
        <v>99.96396105207872</v>
      </c>
      <c r="X63" s="13">
        <f t="shared" si="7"/>
        <v>0</v>
      </c>
      <c r="Y63" s="13">
        <f t="shared" si="7"/>
        <v>0</v>
      </c>
      <c r="Z63" s="14">
        <f t="shared" si="7"/>
        <v>100.00404024079835</v>
      </c>
    </row>
    <row r="64" spans="1:26" ht="13.5">
      <c r="A64" s="39" t="s">
        <v>106</v>
      </c>
      <c r="B64" s="12">
        <f t="shared" si="7"/>
        <v>196.15089167857343</v>
      </c>
      <c r="C64" s="12">
        <f t="shared" si="7"/>
        <v>0</v>
      </c>
      <c r="D64" s="3">
        <f t="shared" si="7"/>
        <v>56.32414189374491</v>
      </c>
      <c r="E64" s="13">
        <f t="shared" si="7"/>
        <v>56.32414189374491</v>
      </c>
      <c r="F64" s="13">
        <f t="shared" si="7"/>
        <v>30.96408296073814</v>
      </c>
      <c r="G64" s="13">
        <f t="shared" si="7"/>
        <v>40.246502986647215</v>
      </c>
      <c r="H64" s="13">
        <f t="shared" si="7"/>
        <v>0</v>
      </c>
      <c r="I64" s="13">
        <f t="shared" si="7"/>
        <v>5035.888268183659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10084.645528383282</v>
      </c>
      <c r="W64" s="13">
        <f t="shared" si="7"/>
        <v>56.32121677490445</v>
      </c>
      <c r="X64" s="13">
        <f t="shared" si="7"/>
        <v>0</v>
      </c>
      <c r="Y64" s="13">
        <f t="shared" si="7"/>
        <v>0</v>
      </c>
      <c r="Z64" s="14">
        <f t="shared" si="7"/>
        <v>56.32414189374491</v>
      </c>
    </row>
    <row r="65" spans="1:26" ht="13.5">
      <c r="A65" s="39" t="s">
        <v>107</v>
      </c>
      <c r="B65" s="12">
        <f t="shared" si="7"/>
        <v>4.037101139518405</v>
      </c>
      <c r="C65" s="12">
        <f t="shared" si="7"/>
        <v>0</v>
      </c>
      <c r="D65" s="3">
        <f t="shared" si="7"/>
        <v>81.68797002471366</v>
      </c>
      <c r="E65" s="13">
        <f t="shared" si="7"/>
        <v>81.68797002471366</v>
      </c>
      <c r="F65" s="13">
        <f t="shared" si="7"/>
        <v>100</v>
      </c>
      <c r="G65" s="13">
        <f t="shared" si="7"/>
        <v>99.99219847090029</v>
      </c>
      <c r="H65" s="13">
        <f t="shared" si="7"/>
        <v>0</v>
      </c>
      <c r="I65" s="13">
        <f t="shared" si="7"/>
        <v>2.202752029697385</v>
      </c>
      <c r="J65" s="13">
        <f t="shared" si="7"/>
        <v>0.07114533442363355</v>
      </c>
      <c r="K65" s="13">
        <f t="shared" si="7"/>
        <v>0</v>
      </c>
      <c r="L65" s="13">
        <f t="shared" si="7"/>
        <v>0</v>
      </c>
      <c r="M65" s="13">
        <f t="shared" si="7"/>
        <v>0.035586625434333344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0.76820367389378</v>
      </c>
      <c r="W65" s="13">
        <f t="shared" si="7"/>
        <v>81.68797002471366</v>
      </c>
      <c r="X65" s="13">
        <f t="shared" si="7"/>
        <v>0</v>
      </c>
      <c r="Y65" s="13">
        <f t="shared" si="7"/>
        <v>0</v>
      </c>
      <c r="Z65" s="14">
        <f t="shared" si="7"/>
        <v>81.68797002471366</v>
      </c>
    </row>
    <row r="66" spans="1:26" ht="13.5">
      <c r="A66" s="40" t="s">
        <v>110</v>
      </c>
      <c r="B66" s="15">
        <f t="shared" si="7"/>
        <v>17.48609179651842</v>
      </c>
      <c r="C66" s="15">
        <f t="shared" si="7"/>
        <v>0</v>
      </c>
      <c r="D66" s="4">
        <f t="shared" si="7"/>
        <v>59.94020319303338</v>
      </c>
      <c r="E66" s="16">
        <f t="shared" si="7"/>
        <v>59.94020319303338</v>
      </c>
      <c r="F66" s="16">
        <f t="shared" si="7"/>
        <v>0</v>
      </c>
      <c r="G66" s="16">
        <f t="shared" si="7"/>
        <v>0</v>
      </c>
      <c r="H66" s="16">
        <f t="shared" si="7"/>
        <v>9999.952231733416</v>
      </c>
      <c r="I66" s="16">
        <f t="shared" si="7"/>
        <v>381.34250164674063</v>
      </c>
      <c r="J66" s="16">
        <f t="shared" si="7"/>
        <v>9999.998320607941</v>
      </c>
      <c r="K66" s="16">
        <f t="shared" si="7"/>
        <v>10000.001395511605</v>
      </c>
      <c r="L66" s="16">
        <f t="shared" si="7"/>
        <v>100</v>
      </c>
      <c r="M66" s="16">
        <f t="shared" si="7"/>
        <v>10000.039202667595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5792.746512136369</v>
      </c>
      <c r="W66" s="16">
        <f t="shared" si="7"/>
        <v>59.91291727140784</v>
      </c>
      <c r="X66" s="16">
        <f t="shared" si="7"/>
        <v>0</v>
      </c>
      <c r="Y66" s="16">
        <f t="shared" si="7"/>
        <v>0</v>
      </c>
      <c r="Z66" s="17">
        <f t="shared" si="7"/>
        <v>59.94020319303338</v>
      </c>
    </row>
    <row r="67" spans="1:26" ht="13.5" hidden="1">
      <c r="A67" s="41" t="s">
        <v>285</v>
      </c>
      <c r="B67" s="24">
        <v>115958970</v>
      </c>
      <c r="C67" s="24"/>
      <c r="D67" s="25">
        <v>150266747</v>
      </c>
      <c r="E67" s="26">
        <v>150266747</v>
      </c>
      <c r="F67" s="26">
        <v>50744965</v>
      </c>
      <c r="G67" s="26">
        <v>12050579</v>
      </c>
      <c r="H67" s="26">
        <v>14742223</v>
      </c>
      <c r="I67" s="26">
        <v>77537767</v>
      </c>
      <c r="J67" s="26">
        <v>9494275</v>
      </c>
      <c r="K67" s="26">
        <v>1826401</v>
      </c>
      <c r="L67" s="26">
        <v>13933394</v>
      </c>
      <c r="M67" s="26">
        <v>25254070</v>
      </c>
      <c r="N67" s="26"/>
      <c r="O67" s="26"/>
      <c r="P67" s="26"/>
      <c r="Q67" s="26"/>
      <c r="R67" s="26"/>
      <c r="S67" s="26"/>
      <c r="T67" s="26"/>
      <c r="U67" s="26"/>
      <c r="V67" s="26">
        <v>102791837</v>
      </c>
      <c r="W67" s="26">
        <v>75133374</v>
      </c>
      <c r="X67" s="26"/>
      <c r="Y67" s="25"/>
      <c r="Z67" s="27">
        <v>150266747</v>
      </c>
    </row>
    <row r="68" spans="1:26" ht="13.5" hidden="1">
      <c r="A68" s="37" t="s">
        <v>31</v>
      </c>
      <c r="B68" s="19">
        <v>21784091</v>
      </c>
      <c r="C68" s="19"/>
      <c r="D68" s="20">
        <v>21900000</v>
      </c>
      <c r="E68" s="21">
        <v>21900000</v>
      </c>
      <c r="F68" s="21">
        <v>23347493</v>
      </c>
      <c r="G68" s="21">
        <v>918</v>
      </c>
      <c r="H68" s="21">
        <v>85875</v>
      </c>
      <c r="I68" s="21">
        <v>23434286</v>
      </c>
      <c r="J68" s="21">
        <v>36012</v>
      </c>
      <c r="K68" s="21">
        <v>-710</v>
      </c>
      <c r="L68" s="21">
        <v>-48</v>
      </c>
      <c r="M68" s="21">
        <v>35254</v>
      </c>
      <c r="N68" s="21"/>
      <c r="O68" s="21"/>
      <c r="P68" s="21"/>
      <c r="Q68" s="21"/>
      <c r="R68" s="21"/>
      <c r="S68" s="21"/>
      <c r="T68" s="21"/>
      <c r="U68" s="21"/>
      <c r="V68" s="21">
        <v>23469540</v>
      </c>
      <c r="W68" s="21">
        <v>10950000</v>
      </c>
      <c r="X68" s="21"/>
      <c r="Y68" s="20"/>
      <c r="Z68" s="23">
        <v>21900000</v>
      </c>
    </row>
    <row r="69" spans="1:26" ht="13.5" hidden="1">
      <c r="A69" s="38" t="s">
        <v>32</v>
      </c>
      <c r="B69" s="19">
        <v>88281235</v>
      </c>
      <c r="C69" s="19"/>
      <c r="D69" s="20">
        <v>121476747</v>
      </c>
      <c r="E69" s="21">
        <v>121476747</v>
      </c>
      <c r="F69" s="21">
        <v>26742479</v>
      </c>
      <c r="G69" s="21">
        <v>11384582</v>
      </c>
      <c r="H69" s="21">
        <v>14604012</v>
      </c>
      <c r="I69" s="21">
        <v>52731073</v>
      </c>
      <c r="J69" s="21">
        <v>8624628</v>
      </c>
      <c r="K69" s="21">
        <v>895553</v>
      </c>
      <c r="L69" s="21">
        <v>13933449</v>
      </c>
      <c r="M69" s="21">
        <v>23453630</v>
      </c>
      <c r="N69" s="21"/>
      <c r="O69" s="21"/>
      <c r="P69" s="21"/>
      <c r="Q69" s="21"/>
      <c r="R69" s="21"/>
      <c r="S69" s="21"/>
      <c r="T69" s="21"/>
      <c r="U69" s="21"/>
      <c r="V69" s="21">
        <v>76184703</v>
      </c>
      <c r="W69" s="21">
        <v>60738374</v>
      </c>
      <c r="X69" s="21"/>
      <c r="Y69" s="20"/>
      <c r="Z69" s="23">
        <v>121476747</v>
      </c>
    </row>
    <row r="70" spans="1:26" ht="13.5" hidden="1">
      <c r="A70" s="39" t="s">
        <v>103</v>
      </c>
      <c r="B70" s="19">
        <v>46550175</v>
      </c>
      <c r="C70" s="19"/>
      <c r="D70" s="20">
        <v>79228800</v>
      </c>
      <c r="E70" s="21">
        <v>79228800</v>
      </c>
      <c r="F70" s="21">
        <v>6149524</v>
      </c>
      <c r="G70" s="21">
        <v>9531404</v>
      </c>
      <c r="H70" s="21">
        <v>7295556</v>
      </c>
      <c r="I70" s="21">
        <v>22976484</v>
      </c>
      <c r="J70" s="21">
        <v>6454905</v>
      </c>
      <c r="K70" s="21">
        <v>1404704</v>
      </c>
      <c r="L70" s="21">
        <v>10991556</v>
      </c>
      <c r="M70" s="21">
        <v>18851165</v>
      </c>
      <c r="N70" s="21"/>
      <c r="O70" s="21"/>
      <c r="P70" s="21"/>
      <c r="Q70" s="21"/>
      <c r="R70" s="21"/>
      <c r="S70" s="21"/>
      <c r="T70" s="21"/>
      <c r="U70" s="21"/>
      <c r="V70" s="21">
        <v>41827649</v>
      </c>
      <c r="W70" s="21">
        <v>39614400</v>
      </c>
      <c r="X70" s="21"/>
      <c r="Y70" s="20"/>
      <c r="Z70" s="23">
        <v>79228800</v>
      </c>
    </row>
    <row r="71" spans="1:26" ht="13.5" hidden="1">
      <c r="A71" s="39" t="s">
        <v>104</v>
      </c>
      <c r="B71" s="19">
        <v>22413996</v>
      </c>
      <c r="C71" s="19"/>
      <c r="D71" s="20">
        <v>22003752</v>
      </c>
      <c r="E71" s="21">
        <v>22003752</v>
      </c>
      <c r="F71" s="21">
        <v>1543041</v>
      </c>
      <c r="G71" s="21">
        <v>611308</v>
      </c>
      <c r="H71" s="21">
        <v>6026230</v>
      </c>
      <c r="I71" s="21">
        <v>8180579</v>
      </c>
      <c r="J71" s="21">
        <v>898518</v>
      </c>
      <c r="K71" s="21">
        <v>-513823</v>
      </c>
      <c r="L71" s="21">
        <v>1710545</v>
      </c>
      <c r="M71" s="21">
        <v>2095240</v>
      </c>
      <c r="N71" s="21"/>
      <c r="O71" s="21"/>
      <c r="P71" s="21"/>
      <c r="Q71" s="21"/>
      <c r="R71" s="21"/>
      <c r="S71" s="21"/>
      <c r="T71" s="21"/>
      <c r="U71" s="21"/>
      <c r="V71" s="21">
        <v>10275819</v>
      </c>
      <c r="W71" s="21">
        <v>11001876</v>
      </c>
      <c r="X71" s="21"/>
      <c r="Y71" s="20"/>
      <c r="Z71" s="23">
        <v>22003752</v>
      </c>
    </row>
    <row r="72" spans="1:26" ht="13.5" hidden="1">
      <c r="A72" s="39" t="s">
        <v>105</v>
      </c>
      <c r="B72" s="19">
        <v>16828973</v>
      </c>
      <c r="C72" s="19"/>
      <c r="D72" s="20">
        <v>6187750</v>
      </c>
      <c r="E72" s="21">
        <v>6187750</v>
      </c>
      <c r="F72" s="21">
        <v>17804450</v>
      </c>
      <c r="G72" s="21">
        <v>-1927</v>
      </c>
      <c r="H72" s="21">
        <v>51388</v>
      </c>
      <c r="I72" s="21">
        <v>17853911</v>
      </c>
      <c r="J72" s="21">
        <v>38517</v>
      </c>
      <c r="K72" s="21">
        <v>4389</v>
      </c>
      <c r="L72" s="21">
        <v>-90</v>
      </c>
      <c r="M72" s="21">
        <v>42816</v>
      </c>
      <c r="N72" s="21"/>
      <c r="O72" s="21"/>
      <c r="P72" s="21"/>
      <c r="Q72" s="21"/>
      <c r="R72" s="21"/>
      <c r="S72" s="21"/>
      <c r="T72" s="21"/>
      <c r="U72" s="21"/>
      <c r="V72" s="21">
        <v>17896727</v>
      </c>
      <c r="W72" s="21">
        <v>3093875</v>
      </c>
      <c r="X72" s="21"/>
      <c r="Y72" s="20"/>
      <c r="Z72" s="23">
        <v>6187750</v>
      </c>
    </row>
    <row r="73" spans="1:26" ht="13.5" hidden="1">
      <c r="A73" s="39" t="s">
        <v>106</v>
      </c>
      <c r="B73" s="19">
        <v>2315913</v>
      </c>
      <c r="C73" s="19"/>
      <c r="D73" s="20">
        <v>13830659</v>
      </c>
      <c r="E73" s="21">
        <v>13830659</v>
      </c>
      <c r="F73" s="21">
        <v>1230558</v>
      </c>
      <c r="G73" s="21">
        <v>1230979</v>
      </c>
      <c r="H73" s="21"/>
      <c r="I73" s="21">
        <v>2461537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2461537</v>
      </c>
      <c r="W73" s="21">
        <v>6915330</v>
      </c>
      <c r="X73" s="21"/>
      <c r="Y73" s="20"/>
      <c r="Z73" s="23">
        <v>13830659</v>
      </c>
    </row>
    <row r="74" spans="1:26" ht="13.5" hidden="1">
      <c r="A74" s="39" t="s">
        <v>107</v>
      </c>
      <c r="B74" s="19">
        <v>172178</v>
      </c>
      <c r="C74" s="19"/>
      <c r="D74" s="20">
        <v>225786</v>
      </c>
      <c r="E74" s="21">
        <v>225786</v>
      </c>
      <c r="F74" s="21">
        <v>14906</v>
      </c>
      <c r="G74" s="21">
        <v>12818</v>
      </c>
      <c r="H74" s="21">
        <v>1230838</v>
      </c>
      <c r="I74" s="21">
        <v>1258562</v>
      </c>
      <c r="J74" s="21">
        <v>1232688</v>
      </c>
      <c r="K74" s="21">
        <v>283</v>
      </c>
      <c r="L74" s="21">
        <v>1231438</v>
      </c>
      <c r="M74" s="21">
        <v>2464409</v>
      </c>
      <c r="N74" s="21"/>
      <c r="O74" s="21"/>
      <c r="P74" s="21"/>
      <c r="Q74" s="21"/>
      <c r="R74" s="21"/>
      <c r="S74" s="21"/>
      <c r="T74" s="21"/>
      <c r="U74" s="21"/>
      <c r="V74" s="21">
        <v>3722971</v>
      </c>
      <c r="W74" s="21">
        <v>112893</v>
      </c>
      <c r="X74" s="21"/>
      <c r="Y74" s="20"/>
      <c r="Z74" s="23">
        <v>225786</v>
      </c>
    </row>
    <row r="75" spans="1:26" ht="13.5" hidden="1">
      <c r="A75" s="40" t="s">
        <v>110</v>
      </c>
      <c r="B75" s="28">
        <v>5893644</v>
      </c>
      <c r="C75" s="28"/>
      <c r="D75" s="29">
        <v>6890000</v>
      </c>
      <c r="E75" s="30">
        <v>6890000</v>
      </c>
      <c r="F75" s="30">
        <v>654993</v>
      </c>
      <c r="G75" s="30">
        <v>665079</v>
      </c>
      <c r="H75" s="30">
        <v>52336</v>
      </c>
      <c r="I75" s="30">
        <v>1372408</v>
      </c>
      <c r="J75" s="30">
        <v>833635</v>
      </c>
      <c r="K75" s="30">
        <v>931558</v>
      </c>
      <c r="L75" s="30">
        <v>-7</v>
      </c>
      <c r="M75" s="30">
        <v>1765186</v>
      </c>
      <c r="N75" s="30"/>
      <c r="O75" s="30"/>
      <c r="P75" s="30"/>
      <c r="Q75" s="30"/>
      <c r="R75" s="30"/>
      <c r="S75" s="30"/>
      <c r="T75" s="30"/>
      <c r="U75" s="30"/>
      <c r="V75" s="30">
        <v>3137594</v>
      </c>
      <c r="W75" s="30">
        <v>3445000</v>
      </c>
      <c r="X75" s="30"/>
      <c r="Y75" s="29"/>
      <c r="Z75" s="31">
        <v>6890000</v>
      </c>
    </row>
    <row r="76" spans="1:26" ht="13.5" hidden="1">
      <c r="A76" s="42" t="s">
        <v>286</v>
      </c>
      <c r="B76" s="32">
        <v>95862848</v>
      </c>
      <c r="C76" s="32"/>
      <c r="D76" s="33">
        <v>124406320</v>
      </c>
      <c r="E76" s="34">
        <v>124406320</v>
      </c>
      <c r="F76" s="34">
        <v>7932415</v>
      </c>
      <c r="G76" s="34">
        <v>10377500</v>
      </c>
      <c r="H76" s="34">
        <v>1455407099</v>
      </c>
      <c r="I76" s="34">
        <v>1473717014</v>
      </c>
      <c r="J76" s="34">
        <v>1004624693</v>
      </c>
      <c r="K76" s="34">
        <v>180038448</v>
      </c>
      <c r="L76" s="34">
        <v>13933394</v>
      </c>
      <c r="M76" s="34">
        <v>1198596535</v>
      </c>
      <c r="N76" s="34"/>
      <c r="O76" s="34"/>
      <c r="P76" s="34"/>
      <c r="Q76" s="34"/>
      <c r="R76" s="34"/>
      <c r="S76" s="34"/>
      <c r="T76" s="34"/>
      <c r="U76" s="34"/>
      <c r="V76" s="34">
        <v>2672313549</v>
      </c>
      <c r="W76" s="34">
        <v>63350778</v>
      </c>
      <c r="X76" s="34"/>
      <c r="Y76" s="33"/>
      <c r="Z76" s="35">
        <v>124406320</v>
      </c>
    </row>
    <row r="77" spans="1:26" ht="13.5" hidden="1">
      <c r="A77" s="37" t="s">
        <v>31</v>
      </c>
      <c r="B77" s="19">
        <v>11434841</v>
      </c>
      <c r="C77" s="19"/>
      <c r="D77" s="20">
        <v>15000000</v>
      </c>
      <c r="E77" s="21">
        <v>15000000</v>
      </c>
      <c r="F77" s="21">
        <v>830567</v>
      </c>
      <c r="G77" s="21">
        <v>1817635</v>
      </c>
      <c r="H77" s="21">
        <v>8715676</v>
      </c>
      <c r="I77" s="21">
        <v>11363878</v>
      </c>
      <c r="J77" s="21">
        <v>3601205</v>
      </c>
      <c r="K77" s="21">
        <v>-71003</v>
      </c>
      <c r="L77" s="21">
        <v>-48</v>
      </c>
      <c r="M77" s="21">
        <v>3530154</v>
      </c>
      <c r="N77" s="21"/>
      <c r="O77" s="21"/>
      <c r="P77" s="21"/>
      <c r="Q77" s="21"/>
      <c r="R77" s="21"/>
      <c r="S77" s="21"/>
      <c r="T77" s="21"/>
      <c r="U77" s="21"/>
      <c r="V77" s="21">
        <v>14894032</v>
      </c>
      <c r="W77" s="21">
        <v>9300000</v>
      </c>
      <c r="X77" s="21"/>
      <c r="Y77" s="20"/>
      <c r="Z77" s="23">
        <v>15000000</v>
      </c>
    </row>
    <row r="78" spans="1:26" ht="13.5" hidden="1">
      <c r="A78" s="38" t="s">
        <v>32</v>
      </c>
      <c r="B78" s="19">
        <v>83397439</v>
      </c>
      <c r="C78" s="19"/>
      <c r="D78" s="20">
        <v>105276440</v>
      </c>
      <c r="E78" s="21">
        <v>105276440</v>
      </c>
      <c r="F78" s="21">
        <v>7101848</v>
      </c>
      <c r="G78" s="21">
        <v>8559865</v>
      </c>
      <c r="H78" s="21">
        <v>1441457848</v>
      </c>
      <c r="I78" s="21">
        <v>1457119561</v>
      </c>
      <c r="J78" s="21">
        <v>917660002</v>
      </c>
      <c r="K78" s="21">
        <v>86953638</v>
      </c>
      <c r="L78" s="21">
        <v>13933449</v>
      </c>
      <c r="M78" s="21">
        <v>1018547089</v>
      </c>
      <c r="N78" s="21"/>
      <c r="O78" s="21"/>
      <c r="P78" s="21"/>
      <c r="Q78" s="21"/>
      <c r="R78" s="21"/>
      <c r="S78" s="21"/>
      <c r="T78" s="21"/>
      <c r="U78" s="21"/>
      <c r="V78" s="21">
        <v>2475666650</v>
      </c>
      <c r="W78" s="21">
        <v>51986778</v>
      </c>
      <c r="X78" s="21"/>
      <c r="Y78" s="20"/>
      <c r="Z78" s="23">
        <v>105276440</v>
      </c>
    </row>
    <row r="79" spans="1:26" ht="13.5" hidden="1">
      <c r="A79" s="39" t="s">
        <v>103</v>
      </c>
      <c r="B79" s="19">
        <v>57426194</v>
      </c>
      <c r="C79" s="19"/>
      <c r="D79" s="20">
        <v>75750000</v>
      </c>
      <c r="E79" s="21">
        <v>75750000</v>
      </c>
      <c r="F79" s="21">
        <v>4922237</v>
      </c>
      <c r="G79" s="21">
        <v>5972679</v>
      </c>
      <c r="H79" s="21">
        <v>710612271</v>
      </c>
      <c r="I79" s="21">
        <v>721507187</v>
      </c>
      <c r="J79" s="21">
        <v>701080073</v>
      </c>
      <c r="K79" s="21">
        <v>137868748</v>
      </c>
      <c r="L79" s="21">
        <v>10991556</v>
      </c>
      <c r="M79" s="21">
        <v>849940377</v>
      </c>
      <c r="N79" s="21"/>
      <c r="O79" s="21"/>
      <c r="P79" s="21"/>
      <c r="Q79" s="21"/>
      <c r="R79" s="21"/>
      <c r="S79" s="21"/>
      <c r="T79" s="21"/>
      <c r="U79" s="21"/>
      <c r="V79" s="21">
        <v>1571447564</v>
      </c>
      <c r="W79" s="21">
        <v>37125000</v>
      </c>
      <c r="X79" s="21"/>
      <c r="Y79" s="20"/>
      <c r="Z79" s="23">
        <v>75750000</v>
      </c>
    </row>
    <row r="80" spans="1:26" ht="13.5" hidden="1">
      <c r="A80" s="39" t="s">
        <v>104</v>
      </c>
      <c r="B80" s="19">
        <v>14536470</v>
      </c>
      <c r="C80" s="19"/>
      <c r="D80" s="20">
        <v>15364000</v>
      </c>
      <c r="E80" s="21">
        <v>15364000</v>
      </c>
      <c r="F80" s="21">
        <v>1372852</v>
      </c>
      <c r="G80" s="21">
        <v>1286948</v>
      </c>
      <c r="H80" s="21">
        <v>607761781</v>
      </c>
      <c r="I80" s="21">
        <v>610421581</v>
      </c>
      <c r="J80" s="21">
        <v>93561796</v>
      </c>
      <c r="K80" s="21">
        <v>-50943444</v>
      </c>
      <c r="L80" s="21">
        <v>1710455</v>
      </c>
      <c r="M80" s="21">
        <v>44328807</v>
      </c>
      <c r="N80" s="21"/>
      <c r="O80" s="21"/>
      <c r="P80" s="21"/>
      <c r="Q80" s="21"/>
      <c r="R80" s="21"/>
      <c r="S80" s="21"/>
      <c r="T80" s="21"/>
      <c r="U80" s="21"/>
      <c r="V80" s="21">
        <v>654750388</v>
      </c>
      <c r="W80" s="21">
        <v>7782000</v>
      </c>
      <c r="X80" s="21"/>
      <c r="Y80" s="20"/>
      <c r="Z80" s="23">
        <v>15364000</v>
      </c>
    </row>
    <row r="81" spans="1:26" ht="13.5" hidden="1">
      <c r="A81" s="39" t="s">
        <v>105</v>
      </c>
      <c r="B81" s="19">
        <v>6885140</v>
      </c>
      <c r="C81" s="19"/>
      <c r="D81" s="20">
        <v>6188000</v>
      </c>
      <c r="E81" s="21">
        <v>6188000</v>
      </c>
      <c r="F81" s="21">
        <v>410822</v>
      </c>
      <c r="G81" s="21">
        <v>791995</v>
      </c>
      <c r="H81" s="21"/>
      <c r="I81" s="21">
        <v>1202817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1202817</v>
      </c>
      <c r="W81" s="21">
        <v>3092760</v>
      </c>
      <c r="X81" s="21"/>
      <c r="Y81" s="20"/>
      <c r="Z81" s="23">
        <v>6188000</v>
      </c>
    </row>
    <row r="82" spans="1:26" ht="13.5" hidden="1">
      <c r="A82" s="39" t="s">
        <v>106</v>
      </c>
      <c r="B82" s="19">
        <v>4542684</v>
      </c>
      <c r="C82" s="19"/>
      <c r="D82" s="20">
        <v>7790000</v>
      </c>
      <c r="E82" s="21">
        <v>7790000</v>
      </c>
      <c r="F82" s="21">
        <v>381031</v>
      </c>
      <c r="G82" s="21">
        <v>495426</v>
      </c>
      <c r="H82" s="21">
        <v>123083796</v>
      </c>
      <c r="I82" s="21">
        <v>123960253</v>
      </c>
      <c r="J82" s="21">
        <v>123017256</v>
      </c>
      <c r="K82" s="21">
        <v>28334</v>
      </c>
      <c r="L82" s="21">
        <v>1231438</v>
      </c>
      <c r="M82" s="21">
        <v>124277028</v>
      </c>
      <c r="N82" s="21"/>
      <c r="O82" s="21"/>
      <c r="P82" s="21"/>
      <c r="Q82" s="21"/>
      <c r="R82" s="21"/>
      <c r="S82" s="21"/>
      <c r="T82" s="21"/>
      <c r="U82" s="21"/>
      <c r="V82" s="21">
        <v>248237281</v>
      </c>
      <c r="W82" s="21">
        <v>3894798</v>
      </c>
      <c r="X82" s="21"/>
      <c r="Y82" s="20"/>
      <c r="Z82" s="23">
        <v>7790000</v>
      </c>
    </row>
    <row r="83" spans="1:26" ht="13.5" hidden="1">
      <c r="A83" s="39" t="s">
        <v>107</v>
      </c>
      <c r="B83" s="19">
        <v>6951</v>
      </c>
      <c r="C83" s="19"/>
      <c r="D83" s="20">
        <v>184440</v>
      </c>
      <c r="E83" s="21">
        <v>184440</v>
      </c>
      <c r="F83" s="21">
        <v>14906</v>
      </c>
      <c r="G83" s="21">
        <v>12817</v>
      </c>
      <c r="H83" s="21"/>
      <c r="I83" s="21">
        <v>27723</v>
      </c>
      <c r="J83" s="21">
        <v>877</v>
      </c>
      <c r="K83" s="21"/>
      <c r="L83" s="21"/>
      <c r="M83" s="21">
        <v>877</v>
      </c>
      <c r="N83" s="21"/>
      <c r="O83" s="21"/>
      <c r="P83" s="21"/>
      <c r="Q83" s="21"/>
      <c r="R83" s="21"/>
      <c r="S83" s="21"/>
      <c r="T83" s="21"/>
      <c r="U83" s="21"/>
      <c r="V83" s="21">
        <v>28600</v>
      </c>
      <c r="W83" s="21">
        <v>92220</v>
      </c>
      <c r="X83" s="21"/>
      <c r="Y83" s="20"/>
      <c r="Z83" s="23">
        <v>184440</v>
      </c>
    </row>
    <row r="84" spans="1:26" ht="13.5" hidden="1">
      <c r="A84" s="40" t="s">
        <v>110</v>
      </c>
      <c r="B84" s="28">
        <v>1030568</v>
      </c>
      <c r="C84" s="28"/>
      <c r="D84" s="29">
        <v>4129880</v>
      </c>
      <c r="E84" s="30">
        <v>4129880</v>
      </c>
      <c r="F84" s="30"/>
      <c r="G84" s="30"/>
      <c r="H84" s="30">
        <v>5233575</v>
      </c>
      <c r="I84" s="30">
        <v>5233575</v>
      </c>
      <c r="J84" s="30">
        <v>83363486</v>
      </c>
      <c r="K84" s="30">
        <v>93155813</v>
      </c>
      <c r="L84" s="30">
        <v>-7</v>
      </c>
      <c r="M84" s="30">
        <v>176519292</v>
      </c>
      <c r="N84" s="30"/>
      <c r="O84" s="30"/>
      <c r="P84" s="30"/>
      <c r="Q84" s="30"/>
      <c r="R84" s="30"/>
      <c r="S84" s="30"/>
      <c r="T84" s="30"/>
      <c r="U84" s="30"/>
      <c r="V84" s="30">
        <v>181752867</v>
      </c>
      <c r="W84" s="30">
        <v>2064000</v>
      </c>
      <c r="X84" s="30"/>
      <c r="Y84" s="29"/>
      <c r="Z84" s="31">
        <v>4129880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74846674</v>
      </c>
      <c r="D5" s="153">
        <f>SUM(D6:D8)</f>
        <v>0</v>
      </c>
      <c r="E5" s="154">
        <f t="shared" si="0"/>
        <v>74435752</v>
      </c>
      <c r="F5" s="100">
        <f t="shared" si="0"/>
        <v>74435752</v>
      </c>
      <c r="G5" s="100">
        <f t="shared" si="0"/>
        <v>42520152</v>
      </c>
      <c r="H5" s="100">
        <f t="shared" si="0"/>
        <v>1597415</v>
      </c>
      <c r="I5" s="100">
        <f t="shared" si="0"/>
        <v>180039</v>
      </c>
      <c r="J5" s="100">
        <f t="shared" si="0"/>
        <v>44297606</v>
      </c>
      <c r="K5" s="100">
        <f t="shared" si="0"/>
        <v>904761</v>
      </c>
      <c r="L5" s="100">
        <f t="shared" si="0"/>
        <v>12752260</v>
      </c>
      <c r="M5" s="100">
        <f t="shared" si="0"/>
        <v>17643</v>
      </c>
      <c r="N5" s="100">
        <f t="shared" si="0"/>
        <v>13674664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57972270</v>
      </c>
      <c r="X5" s="100">
        <f t="shared" si="0"/>
        <v>37217876</v>
      </c>
      <c r="Y5" s="100">
        <f t="shared" si="0"/>
        <v>20754394</v>
      </c>
      <c r="Z5" s="137">
        <f>+IF(X5&lt;&gt;0,+(Y5/X5)*100,0)</f>
        <v>55.76458473879595</v>
      </c>
      <c r="AA5" s="153">
        <f>SUM(AA6:AA8)</f>
        <v>74435752</v>
      </c>
    </row>
    <row r="6" spans="1:27" ht="13.5">
      <c r="A6" s="138" t="s">
        <v>75</v>
      </c>
      <c r="B6" s="136"/>
      <c r="C6" s="155">
        <v>2232029</v>
      </c>
      <c r="D6" s="155"/>
      <c r="E6" s="156">
        <v>569002</v>
      </c>
      <c r="F6" s="60">
        <v>569002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284501</v>
      </c>
      <c r="Y6" s="60">
        <v>-284501</v>
      </c>
      <c r="Z6" s="140">
        <v>-100</v>
      </c>
      <c r="AA6" s="155">
        <v>569002</v>
      </c>
    </row>
    <row r="7" spans="1:27" ht="13.5">
      <c r="A7" s="138" t="s">
        <v>76</v>
      </c>
      <c r="B7" s="136"/>
      <c r="C7" s="157">
        <v>72416811</v>
      </c>
      <c r="D7" s="157"/>
      <c r="E7" s="158">
        <v>73503842</v>
      </c>
      <c r="F7" s="159">
        <v>73503842</v>
      </c>
      <c r="G7" s="159">
        <v>42518279</v>
      </c>
      <c r="H7" s="159">
        <v>1577031</v>
      </c>
      <c r="I7" s="159">
        <v>166072</v>
      </c>
      <c r="J7" s="159">
        <v>44261382</v>
      </c>
      <c r="K7" s="159">
        <v>894734</v>
      </c>
      <c r="L7" s="159">
        <v>12753568</v>
      </c>
      <c r="M7" s="159">
        <v>11763</v>
      </c>
      <c r="N7" s="159">
        <v>13660065</v>
      </c>
      <c r="O7" s="159"/>
      <c r="P7" s="159"/>
      <c r="Q7" s="159"/>
      <c r="R7" s="159"/>
      <c r="S7" s="159"/>
      <c r="T7" s="159"/>
      <c r="U7" s="159"/>
      <c r="V7" s="159"/>
      <c r="W7" s="159">
        <v>57921447</v>
      </c>
      <c r="X7" s="159">
        <v>36751921</v>
      </c>
      <c r="Y7" s="159">
        <v>21169526</v>
      </c>
      <c r="Z7" s="141">
        <v>57.6</v>
      </c>
      <c r="AA7" s="157">
        <v>73503842</v>
      </c>
    </row>
    <row r="8" spans="1:27" ht="13.5">
      <c r="A8" s="138" t="s">
        <v>77</v>
      </c>
      <c r="B8" s="136"/>
      <c r="C8" s="155">
        <v>197834</v>
      </c>
      <c r="D8" s="155"/>
      <c r="E8" s="156">
        <v>362908</v>
      </c>
      <c r="F8" s="60">
        <v>362908</v>
      </c>
      <c r="G8" s="60">
        <v>1873</v>
      </c>
      <c r="H8" s="60">
        <v>20384</v>
      </c>
      <c r="I8" s="60">
        <v>13967</v>
      </c>
      <c r="J8" s="60">
        <v>36224</v>
      </c>
      <c r="K8" s="60">
        <v>10027</v>
      </c>
      <c r="L8" s="60">
        <v>-1308</v>
      </c>
      <c r="M8" s="60">
        <v>5880</v>
      </c>
      <c r="N8" s="60">
        <v>14599</v>
      </c>
      <c r="O8" s="60"/>
      <c r="P8" s="60"/>
      <c r="Q8" s="60"/>
      <c r="R8" s="60"/>
      <c r="S8" s="60"/>
      <c r="T8" s="60"/>
      <c r="U8" s="60"/>
      <c r="V8" s="60"/>
      <c r="W8" s="60">
        <v>50823</v>
      </c>
      <c r="X8" s="60">
        <v>181454</v>
      </c>
      <c r="Y8" s="60">
        <v>-130631</v>
      </c>
      <c r="Z8" s="140">
        <v>-71.99</v>
      </c>
      <c r="AA8" s="155">
        <v>362908</v>
      </c>
    </row>
    <row r="9" spans="1:27" ht="13.5">
      <c r="A9" s="135" t="s">
        <v>78</v>
      </c>
      <c r="B9" s="136"/>
      <c r="C9" s="153">
        <f aca="true" t="shared" si="1" ref="C9:Y9">SUM(C10:C14)</f>
        <v>4372750</v>
      </c>
      <c r="D9" s="153">
        <f>SUM(D10:D14)</f>
        <v>0</v>
      </c>
      <c r="E9" s="154">
        <f t="shared" si="1"/>
        <v>4254579</v>
      </c>
      <c r="F9" s="100">
        <f t="shared" si="1"/>
        <v>4254579</v>
      </c>
      <c r="G9" s="100">
        <f t="shared" si="1"/>
        <v>88494</v>
      </c>
      <c r="H9" s="100">
        <f t="shared" si="1"/>
        <v>489261</v>
      </c>
      <c r="I9" s="100">
        <f t="shared" si="1"/>
        <v>1298505</v>
      </c>
      <c r="J9" s="100">
        <f t="shared" si="1"/>
        <v>1876260</v>
      </c>
      <c r="K9" s="100">
        <f t="shared" si="1"/>
        <v>3635375</v>
      </c>
      <c r="L9" s="100">
        <f t="shared" si="1"/>
        <v>181514</v>
      </c>
      <c r="M9" s="100">
        <f t="shared" si="1"/>
        <v>1332339</v>
      </c>
      <c r="N9" s="100">
        <f t="shared" si="1"/>
        <v>5149228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7025488</v>
      </c>
      <c r="X9" s="100">
        <f t="shared" si="1"/>
        <v>2127290</v>
      </c>
      <c r="Y9" s="100">
        <f t="shared" si="1"/>
        <v>4898198</v>
      </c>
      <c r="Z9" s="137">
        <f>+IF(X9&lt;&gt;0,+(Y9/X9)*100,0)</f>
        <v>230.25530134584375</v>
      </c>
      <c r="AA9" s="153">
        <f>SUM(AA10:AA14)</f>
        <v>4254579</v>
      </c>
    </row>
    <row r="10" spans="1:27" ht="13.5">
      <c r="A10" s="138" t="s">
        <v>79</v>
      </c>
      <c r="B10" s="136"/>
      <c r="C10" s="155">
        <v>3629535</v>
      </c>
      <c r="D10" s="155"/>
      <c r="E10" s="156">
        <v>3351362</v>
      </c>
      <c r="F10" s="60">
        <v>3351362</v>
      </c>
      <c r="G10" s="60">
        <v>13176</v>
      </c>
      <c r="H10" s="60">
        <v>411353</v>
      </c>
      <c r="I10" s="60">
        <v>1229171</v>
      </c>
      <c r="J10" s="60">
        <v>1653700</v>
      </c>
      <c r="K10" s="60">
        <v>3565208</v>
      </c>
      <c r="L10" s="60">
        <v>183028</v>
      </c>
      <c r="M10" s="60">
        <v>1263446</v>
      </c>
      <c r="N10" s="60">
        <v>5011682</v>
      </c>
      <c r="O10" s="60"/>
      <c r="P10" s="60"/>
      <c r="Q10" s="60"/>
      <c r="R10" s="60"/>
      <c r="S10" s="60"/>
      <c r="T10" s="60"/>
      <c r="U10" s="60"/>
      <c r="V10" s="60"/>
      <c r="W10" s="60">
        <v>6665382</v>
      </c>
      <c r="X10" s="60">
        <v>1675681</v>
      </c>
      <c r="Y10" s="60">
        <v>4989701</v>
      </c>
      <c r="Z10" s="140">
        <v>297.77</v>
      </c>
      <c r="AA10" s="155">
        <v>3351362</v>
      </c>
    </row>
    <row r="11" spans="1:27" ht="13.5">
      <c r="A11" s="138" t="s">
        <v>80</v>
      </c>
      <c r="B11" s="136"/>
      <c r="C11" s="155">
        <v>79308</v>
      </c>
      <c r="D11" s="155"/>
      <c r="E11" s="156">
        <v>84717</v>
      </c>
      <c r="F11" s="60">
        <v>84717</v>
      </c>
      <c r="G11" s="60">
        <v>2710</v>
      </c>
      <c r="H11" s="60">
        <v>2845</v>
      </c>
      <c r="I11" s="60"/>
      <c r="J11" s="60">
        <v>5555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5555</v>
      </c>
      <c r="X11" s="60">
        <v>42359</v>
      </c>
      <c r="Y11" s="60">
        <v>-36804</v>
      </c>
      <c r="Z11" s="140">
        <v>-86.89</v>
      </c>
      <c r="AA11" s="155">
        <v>84717</v>
      </c>
    </row>
    <row r="12" spans="1:27" ht="13.5">
      <c r="A12" s="138" t="s">
        <v>81</v>
      </c>
      <c r="B12" s="136"/>
      <c r="C12" s="155">
        <v>24148</v>
      </c>
      <c r="D12" s="155"/>
      <c r="E12" s="156">
        <v>26500</v>
      </c>
      <c r="F12" s="60">
        <v>26500</v>
      </c>
      <c r="G12" s="60">
        <v>1044</v>
      </c>
      <c r="H12" s="60">
        <v>4063</v>
      </c>
      <c r="I12" s="60"/>
      <c r="J12" s="60">
        <v>5107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5107</v>
      </c>
      <c r="X12" s="60">
        <v>13250</v>
      </c>
      <c r="Y12" s="60">
        <v>-8143</v>
      </c>
      <c r="Z12" s="140">
        <v>-61.46</v>
      </c>
      <c r="AA12" s="155">
        <v>26500</v>
      </c>
    </row>
    <row r="13" spans="1:27" ht="13.5">
      <c r="A13" s="138" t="s">
        <v>82</v>
      </c>
      <c r="B13" s="136"/>
      <c r="C13" s="155">
        <v>639759</v>
      </c>
      <c r="D13" s="155"/>
      <c r="E13" s="156">
        <v>792000</v>
      </c>
      <c r="F13" s="60">
        <v>792000</v>
      </c>
      <c r="G13" s="60">
        <v>71564</v>
      </c>
      <c r="H13" s="60">
        <v>71000</v>
      </c>
      <c r="I13" s="60">
        <v>69334</v>
      </c>
      <c r="J13" s="60">
        <v>211898</v>
      </c>
      <c r="K13" s="60">
        <v>70167</v>
      </c>
      <c r="L13" s="60">
        <v>-1514</v>
      </c>
      <c r="M13" s="60">
        <v>68893</v>
      </c>
      <c r="N13" s="60">
        <v>137546</v>
      </c>
      <c r="O13" s="60"/>
      <c r="P13" s="60"/>
      <c r="Q13" s="60"/>
      <c r="R13" s="60"/>
      <c r="S13" s="60"/>
      <c r="T13" s="60"/>
      <c r="U13" s="60"/>
      <c r="V13" s="60"/>
      <c r="W13" s="60">
        <v>349444</v>
      </c>
      <c r="X13" s="60">
        <v>396000</v>
      </c>
      <c r="Y13" s="60">
        <v>-46556</v>
      </c>
      <c r="Z13" s="140">
        <v>-11.76</v>
      </c>
      <c r="AA13" s="155">
        <v>792000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5253463</v>
      </c>
      <c r="D15" s="153">
        <f>SUM(D16:D18)</f>
        <v>0</v>
      </c>
      <c r="E15" s="154">
        <f t="shared" si="2"/>
        <v>17788072</v>
      </c>
      <c r="F15" s="100">
        <f t="shared" si="2"/>
        <v>17788072</v>
      </c>
      <c r="G15" s="100">
        <f t="shared" si="2"/>
        <v>369958</v>
      </c>
      <c r="H15" s="100">
        <f t="shared" si="2"/>
        <v>353761</v>
      </c>
      <c r="I15" s="100">
        <f t="shared" si="2"/>
        <v>7935</v>
      </c>
      <c r="J15" s="100">
        <f t="shared" si="2"/>
        <v>731654</v>
      </c>
      <c r="K15" s="100">
        <f t="shared" si="2"/>
        <v>19880</v>
      </c>
      <c r="L15" s="100">
        <f t="shared" si="2"/>
        <v>18143</v>
      </c>
      <c r="M15" s="100">
        <f t="shared" si="2"/>
        <v>14923</v>
      </c>
      <c r="N15" s="100">
        <f t="shared" si="2"/>
        <v>52946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784600</v>
      </c>
      <c r="X15" s="100">
        <f t="shared" si="2"/>
        <v>8894037</v>
      </c>
      <c r="Y15" s="100">
        <f t="shared" si="2"/>
        <v>-8109437</v>
      </c>
      <c r="Z15" s="137">
        <f>+IF(X15&lt;&gt;0,+(Y15/X15)*100,0)</f>
        <v>-91.17835916356093</v>
      </c>
      <c r="AA15" s="153">
        <f>SUM(AA16:AA18)</f>
        <v>17788072</v>
      </c>
    </row>
    <row r="16" spans="1:27" ht="13.5">
      <c r="A16" s="138" t="s">
        <v>85</v>
      </c>
      <c r="B16" s="136"/>
      <c r="C16" s="155">
        <v>913255</v>
      </c>
      <c r="D16" s="155"/>
      <c r="E16" s="156">
        <v>337293</v>
      </c>
      <c r="F16" s="60">
        <v>337293</v>
      </c>
      <c r="G16" s="60">
        <v>134791</v>
      </c>
      <c r="H16" s="60">
        <v>79289</v>
      </c>
      <c r="I16" s="60">
        <v>-397</v>
      </c>
      <c r="J16" s="60">
        <v>213683</v>
      </c>
      <c r="K16" s="60">
        <v>12024</v>
      </c>
      <c r="L16" s="60">
        <v>8873</v>
      </c>
      <c r="M16" s="60">
        <v>7928</v>
      </c>
      <c r="N16" s="60">
        <v>28825</v>
      </c>
      <c r="O16" s="60"/>
      <c r="P16" s="60"/>
      <c r="Q16" s="60"/>
      <c r="R16" s="60"/>
      <c r="S16" s="60"/>
      <c r="T16" s="60"/>
      <c r="U16" s="60"/>
      <c r="V16" s="60"/>
      <c r="W16" s="60">
        <v>242508</v>
      </c>
      <c r="X16" s="60">
        <v>168647</v>
      </c>
      <c r="Y16" s="60">
        <v>73861</v>
      </c>
      <c r="Z16" s="140">
        <v>43.8</v>
      </c>
      <c r="AA16" s="155">
        <v>337293</v>
      </c>
    </row>
    <row r="17" spans="1:27" ht="13.5">
      <c r="A17" s="138" t="s">
        <v>86</v>
      </c>
      <c r="B17" s="136"/>
      <c r="C17" s="155">
        <v>4340208</v>
      </c>
      <c r="D17" s="155"/>
      <c r="E17" s="156">
        <v>17450779</v>
      </c>
      <c r="F17" s="60">
        <v>17450779</v>
      </c>
      <c r="G17" s="60">
        <v>235167</v>
      </c>
      <c r="H17" s="60">
        <v>274472</v>
      </c>
      <c r="I17" s="60">
        <v>8332</v>
      </c>
      <c r="J17" s="60">
        <v>517971</v>
      </c>
      <c r="K17" s="60">
        <v>7856</v>
      </c>
      <c r="L17" s="60">
        <v>9270</v>
      </c>
      <c r="M17" s="60">
        <v>6995</v>
      </c>
      <c r="N17" s="60">
        <v>24121</v>
      </c>
      <c r="O17" s="60"/>
      <c r="P17" s="60"/>
      <c r="Q17" s="60"/>
      <c r="R17" s="60"/>
      <c r="S17" s="60"/>
      <c r="T17" s="60"/>
      <c r="U17" s="60"/>
      <c r="V17" s="60"/>
      <c r="W17" s="60">
        <v>542092</v>
      </c>
      <c r="X17" s="60">
        <v>8725390</v>
      </c>
      <c r="Y17" s="60">
        <v>-8183298</v>
      </c>
      <c r="Z17" s="140">
        <v>-93.79</v>
      </c>
      <c r="AA17" s="155">
        <v>17450779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96352395</v>
      </c>
      <c r="D19" s="153">
        <f>SUM(D20:D23)</f>
        <v>0</v>
      </c>
      <c r="E19" s="154">
        <f t="shared" si="3"/>
        <v>137860594</v>
      </c>
      <c r="F19" s="100">
        <f t="shared" si="3"/>
        <v>137860594</v>
      </c>
      <c r="G19" s="100">
        <f t="shared" si="3"/>
        <v>26712969</v>
      </c>
      <c r="H19" s="100">
        <f t="shared" si="3"/>
        <v>11377992</v>
      </c>
      <c r="I19" s="100">
        <f t="shared" si="3"/>
        <v>13401840</v>
      </c>
      <c r="J19" s="100">
        <f t="shared" si="3"/>
        <v>51492801</v>
      </c>
      <c r="K19" s="100">
        <f t="shared" si="3"/>
        <v>7997622</v>
      </c>
      <c r="L19" s="100">
        <f t="shared" si="3"/>
        <v>902535</v>
      </c>
      <c r="M19" s="100">
        <f t="shared" si="3"/>
        <v>14325539</v>
      </c>
      <c r="N19" s="100">
        <f t="shared" si="3"/>
        <v>23225696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74718497</v>
      </c>
      <c r="X19" s="100">
        <f t="shared" si="3"/>
        <v>68930298</v>
      </c>
      <c r="Y19" s="100">
        <f t="shared" si="3"/>
        <v>5788199</v>
      </c>
      <c r="Z19" s="137">
        <f>+IF(X19&lt;&gt;0,+(Y19/X19)*100,0)</f>
        <v>8.397176811857102</v>
      </c>
      <c r="AA19" s="153">
        <f>SUM(AA20:AA23)</f>
        <v>137860594</v>
      </c>
    </row>
    <row r="20" spans="1:27" ht="13.5">
      <c r="A20" s="138" t="s">
        <v>89</v>
      </c>
      <c r="B20" s="136"/>
      <c r="C20" s="155">
        <v>49338495</v>
      </c>
      <c r="D20" s="155"/>
      <c r="E20" s="156">
        <v>79297704</v>
      </c>
      <c r="F20" s="60">
        <v>79297704</v>
      </c>
      <c r="G20" s="60">
        <v>6154045</v>
      </c>
      <c r="H20" s="60">
        <v>9537340</v>
      </c>
      <c r="I20" s="60">
        <v>7322517</v>
      </c>
      <c r="J20" s="60">
        <v>23013902</v>
      </c>
      <c r="K20" s="60">
        <v>7059552</v>
      </c>
      <c r="L20" s="60">
        <v>1410390</v>
      </c>
      <c r="M20" s="60">
        <v>10994120</v>
      </c>
      <c r="N20" s="60">
        <v>19464062</v>
      </c>
      <c r="O20" s="60"/>
      <c r="P20" s="60"/>
      <c r="Q20" s="60"/>
      <c r="R20" s="60"/>
      <c r="S20" s="60"/>
      <c r="T20" s="60"/>
      <c r="U20" s="60"/>
      <c r="V20" s="60"/>
      <c r="W20" s="60">
        <v>42477964</v>
      </c>
      <c r="X20" s="60">
        <v>39648852</v>
      </c>
      <c r="Y20" s="60">
        <v>2829112</v>
      </c>
      <c r="Z20" s="140">
        <v>7.14</v>
      </c>
      <c r="AA20" s="155">
        <v>79297704</v>
      </c>
    </row>
    <row r="21" spans="1:27" ht="13.5">
      <c r="A21" s="138" t="s">
        <v>90</v>
      </c>
      <c r="B21" s="136"/>
      <c r="C21" s="155">
        <v>26864839</v>
      </c>
      <c r="D21" s="155"/>
      <c r="E21" s="156">
        <v>38537169</v>
      </c>
      <c r="F21" s="60">
        <v>38537169</v>
      </c>
      <c r="G21" s="60">
        <v>1544822</v>
      </c>
      <c r="H21" s="60">
        <v>611308</v>
      </c>
      <c r="I21" s="60">
        <v>6027935</v>
      </c>
      <c r="J21" s="60">
        <v>8184065</v>
      </c>
      <c r="K21" s="60">
        <v>899553</v>
      </c>
      <c r="L21" s="60">
        <v>-512244</v>
      </c>
      <c r="M21" s="60">
        <v>3331509</v>
      </c>
      <c r="N21" s="60">
        <v>3718818</v>
      </c>
      <c r="O21" s="60"/>
      <c r="P21" s="60"/>
      <c r="Q21" s="60"/>
      <c r="R21" s="60"/>
      <c r="S21" s="60"/>
      <c r="T21" s="60"/>
      <c r="U21" s="60"/>
      <c r="V21" s="60"/>
      <c r="W21" s="60">
        <v>11902883</v>
      </c>
      <c r="X21" s="60">
        <v>19268585</v>
      </c>
      <c r="Y21" s="60">
        <v>-7365702</v>
      </c>
      <c r="Z21" s="140">
        <v>-38.23</v>
      </c>
      <c r="AA21" s="155">
        <v>38537169</v>
      </c>
    </row>
    <row r="22" spans="1:27" ht="13.5">
      <c r="A22" s="138" t="s">
        <v>91</v>
      </c>
      <c r="B22" s="136"/>
      <c r="C22" s="157">
        <v>16828973</v>
      </c>
      <c r="D22" s="157"/>
      <c r="E22" s="158">
        <v>6187750</v>
      </c>
      <c r="F22" s="159">
        <v>6187750</v>
      </c>
      <c r="G22" s="159">
        <v>17782670</v>
      </c>
      <c r="H22" s="159">
        <v>-1927</v>
      </c>
      <c r="I22" s="159">
        <v>51388</v>
      </c>
      <c r="J22" s="159">
        <v>17832131</v>
      </c>
      <c r="K22" s="159">
        <v>38517</v>
      </c>
      <c r="L22" s="159">
        <v>4389</v>
      </c>
      <c r="M22" s="159">
        <v>-90</v>
      </c>
      <c r="N22" s="159">
        <v>42816</v>
      </c>
      <c r="O22" s="159"/>
      <c r="P22" s="159"/>
      <c r="Q22" s="159"/>
      <c r="R22" s="159"/>
      <c r="S22" s="159"/>
      <c r="T22" s="159"/>
      <c r="U22" s="159"/>
      <c r="V22" s="159"/>
      <c r="W22" s="159">
        <v>17874947</v>
      </c>
      <c r="X22" s="159">
        <v>3093875</v>
      </c>
      <c r="Y22" s="159">
        <v>14781072</v>
      </c>
      <c r="Z22" s="141">
        <v>477.75</v>
      </c>
      <c r="AA22" s="157">
        <v>6187750</v>
      </c>
    </row>
    <row r="23" spans="1:27" ht="13.5">
      <c r="A23" s="138" t="s">
        <v>92</v>
      </c>
      <c r="B23" s="136"/>
      <c r="C23" s="155">
        <v>3320088</v>
      </c>
      <c r="D23" s="155"/>
      <c r="E23" s="156">
        <v>13837971</v>
      </c>
      <c r="F23" s="60">
        <v>13837971</v>
      </c>
      <c r="G23" s="60">
        <v>1231432</v>
      </c>
      <c r="H23" s="60">
        <v>1231271</v>
      </c>
      <c r="I23" s="60"/>
      <c r="J23" s="60">
        <v>2462703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2462703</v>
      </c>
      <c r="X23" s="60">
        <v>6918986</v>
      </c>
      <c r="Y23" s="60">
        <v>-4456283</v>
      </c>
      <c r="Z23" s="140">
        <v>-64.41</v>
      </c>
      <c r="AA23" s="155">
        <v>13837971</v>
      </c>
    </row>
    <row r="24" spans="1:27" ht="13.5">
      <c r="A24" s="135" t="s">
        <v>93</v>
      </c>
      <c r="B24" s="142" t="s">
        <v>94</v>
      </c>
      <c r="C24" s="153">
        <v>934974</v>
      </c>
      <c r="D24" s="153"/>
      <c r="E24" s="154">
        <v>575289</v>
      </c>
      <c r="F24" s="100">
        <v>575289</v>
      </c>
      <c r="G24" s="100">
        <v>89763</v>
      </c>
      <c r="H24" s="100">
        <v>57094</v>
      </c>
      <c r="I24" s="100">
        <v>70794</v>
      </c>
      <c r="J24" s="100">
        <v>217651</v>
      </c>
      <c r="K24" s="100">
        <v>134446</v>
      </c>
      <c r="L24" s="100">
        <v>92595</v>
      </c>
      <c r="M24" s="100">
        <v>12178</v>
      </c>
      <c r="N24" s="100">
        <v>239219</v>
      </c>
      <c r="O24" s="100"/>
      <c r="P24" s="100"/>
      <c r="Q24" s="100"/>
      <c r="R24" s="100"/>
      <c r="S24" s="100"/>
      <c r="T24" s="100"/>
      <c r="U24" s="100"/>
      <c r="V24" s="100"/>
      <c r="W24" s="100">
        <v>456870</v>
      </c>
      <c r="X24" s="100">
        <v>287645</v>
      </c>
      <c r="Y24" s="100">
        <v>169225</v>
      </c>
      <c r="Z24" s="137">
        <v>58.83</v>
      </c>
      <c r="AA24" s="153">
        <v>575289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181760256</v>
      </c>
      <c r="D25" s="168">
        <f>+D5+D9+D15+D19+D24</f>
        <v>0</v>
      </c>
      <c r="E25" s="169">
        <f t="shared" si="4"/>
        <v>234914286</v>
      </c>
      <c r="F25" s="73">
        <f t="shared" si="4"/>
        <v>234914286</v>
      </c>
      <c r="G25" s="73">
        <f t="shared" si="4"/>
        <v>69781336</v>
      </c>
      <c r="H25" s="73">
        <f t="shared" si="4"/>
        <v>13875523</v>
      </c>
      <c r="I25" s="73">
        <f t="shared" si="4"/>
        <v>14959113</v>
      </c>
      <c r="J25" s="73">
        <f t="shared" si="4"/>
        <v>98615972</v>
      </c>
      <c r="K25" s="73">
        <f t="shared" si="4"/>
        <v>12692084</v>
      </c>
      <c r="L25" s="73">
        <f t="shared" si="4"/>
        <v>13947047</v>
      </c>
      <c r="M25" s="73">
        <f t="shared" si="4"/>
        <v>15702622</v>
      </c>
      <c r="N25" s="73">
        <f t="shared" si="4"/>
        <v>42341753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140957725</v>
      </c>
      <c r="X25" s="73">
        <f t="shared" si="4"/>
        <v>117457146</v>
      </c>
      <c r="Y25" s="73">
        <f t="shared" si="4"/>
        <v>23500579</v>
      </c>
      <c r="Z25" s="170">
        <f>+IF(X25&lt;&gt;0,+(Y25/X25)*100,0)</f>
        <v>20.007789904924135</v>
      </c>
      <c r="AA25" s="168">
        <f>+AA5+AA9+AA15+AA19+AA24</f>
        <v>234914286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3137629</v>
      </c>
      <c r="D28" s="153">
        <f>SUM(D29:D31)</f>
        <v>0</v>
      </c>
      <c r="E28" s="154">
        <f t="shared" si="5"/>
        <v>47402057</v>
      </c>
      <c r="F28" s="100">
        <f t="shared" si="5"/>
        <v>47402057</v>
      </c>
      <c r="G28" s="100">
        <f t="shared" si="5"/>
        <v>11168634</v>
      </c>
      <c r="H28" s="100">
        <f t="shared" si="5"/>
        <v>6432937</v>
      </c>
      <c r="I28" s="100">
        <f t="shared" si="5"/>
        <v>4436697</v>
      </c>
      <c r="J28" s="100">
        <f t="shared" si="5"/>
        <v>22038268</v>
      </c>
      <c r="K28" s="100">
        <f t="shared" si="5"/>
        <v>5437307</v>
      </c>
      <c r="L28" s="100">
        <f t="shared" si="5"/>
        <v>4757768</v>
      </c>
      <c r="M28" s="100">
        <f t="shared" si="5"/>
        <v>3376683</v>
      </c>
      <c r="N28" s="100">
        <f t="shared" si="5"/>
        <v>13571758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35610026</v>
      </c>
      <c r="X28" s="100">
        <f t="shared" si="5"/>
        <v>23701029</v>
      </c>
      <c r="Y28" s="100">
        <f t="shared" si="5"/>
        <v>11908997</v>
      </c>
      <c r="Z28" s="137">
        <f>+IF(X28&lt;&gt;0,+(Y28/X28)*100,0)</f>
        <v>50.246750890014106</v>
      </c>
      <c r="AA28" s="153">
        <f>SUM(AA29:AA31)</f>
        <v>47402057</v>
      </c>
    </row>
    <row r="29" spans="1:27" ht="13.5">
      <c r="A29" s="138" t="s">
        <v>75</v>
      </c>
      <c r="B29" s="136"/>
      <c r="C29" s="155">
        <v>-12276861</v>
      </c>
      <c r="D29" s="155"/>
      <c r="E29" s="156">
        <v>18590666</v>
      </c>
      <c r="F29" s="60">
        <v>18590666</v>
      </c>
      <c r="G29" s="60">
        <v>1063564</v>
      </c>
      <c r="H29" s="60">
        <v>3726659</v>
      </c>
      <c r="I29" s="60">
        <v>1119956</v>
      </c>
      <c r="J29" s="60">
        <v>5910179</v>
      </c>
      <c r="K29" s="60">
        <v>1142488</v>
      </c>
      <c r="L29" s="60">
        <v>1583538</v>
      </c>
      <c r="M29" s="60">
        <v>964892</v>
      </c>
      <c r="N29" s="60">
        <v>3690918</v>
      </c>
      <c r="O29" s="60"/>
      <c r="P29" s="60"/>
      <c r="Q29" s="60"/>
      <c r="R29" s="60"/>
      <c r="S29" s="60"/>
      <c r="T29" s="60"/>
      <c r="U29" s="60"/>
      <c r="V29" s="60"/>
      <c r="W29" s="60">
        <v>9601097</v>
      </c>
      <c r="X29" s="60">
        <v>9295333</v>
      </c>
      <c r="Y29" s="60">
        <v>305764</v>
      </c>
      <c r="Z29" s="140">
        <v>3.29</v>
      </c>
      <c r="AA29" s="155">
        <v>18590666</v>
      </c>
    </row>
    <row r="30" spans="1:27" ht="13.5">
      <c r="A30" s="138" t="s">
        <v>76</v>
      </c>
      <c r="B30" s="136"/>
      <c r="C30" s="157">
        <v>6028067</v>
      </c>
      <c r="D30" s="157"/>
      <c r="E30" s="158">
        <v>16959629</v>
      </c>
      <c r="F30" s="159">
        <v>16959629</v>
      </c>
      <c r="G30" s="159">
        <v>9237796</v>
      </c>
      <c r="H30" s="159">
        <v>1957217</v>
      </c>
      <c r="I30" s="159">
        <v>2601541</v>
      </c>
      <c r="J30" s="159">
        <v>13796554</v>
      </c>
      <c r="K30" s="159">
        <v>3649103</v>
      </c>
      <c r="L30" s="159">
        <v>2237401</v>
      </c>
      <c r="M30" s="159">
        <v>1733625</v>
      </c>
      <c r="N30" s="159">
        <v>7620129</v>
      </c>
      <c r="O30" s="159"/>
      <c r="P30" s="159"/>
      <c r="Q30" s="159"/>
      <c r="R30" s="159"/>
      <c r="S30" s="159"/>
      <c r="T30" s="159"/>
      <c r="U30" s="159"/>
      <c r="V30" s="159"/>
      <c r="W30" s="159">
        <v>21416683</v>
      </c>
      <c r="X30" s="159">
        <v>8479815</v>
      </c>
      <c r="Y30" s="159">
        <v>12936868</v>
      </c>
      <c r="Z30" s="141">
        <v>152.56</v>
      </c>
      <c r="AA30" s="157">
        <v>16959629</v>
      </c>
    </row>
    <row r="31" spans="1:27" ht="13.5">
      <c r="A31" s="138" t="s">
        <v>77</v>
      </c>
      <c r="B31" s="136"/>
      <c r="C31" s="155">
        <v>9386423</v>
      </c>
      <c r="D31" s="155"/>
      <c r="E31" s="156">
        <v>11851762</v>
      </c>
      <c r="F31" s="60">
        <v>11851762</v>
      </c>
      <c r="G31" s="60">
        <v>867274</v>
      </c>
      <c r="H31" s="60">
        <v>749061</v>
      </c>
      <c r="I31" s="60">
        <v>715200</v>
      </c>
      <c r="J31" s="60">
        <v>2331535</v>
      </c>
      <c r="K31" s="60">
        <v>645716</v>
      </c>
      <c r="L31" s="60">
        <v>936829</v>
      </c>
      <c r="M31" s="60">
        <v>678166</v>
      </c>
      <c r="N31" s="60">
        <v>2260711</v>
      </c>
      <c r="O31" s="60"/>
      <c r="P31" s="60"/>
      <c r="Q31" s="60"/>
      <c r="R31" s="60"/>
      <c r="S31" s="60"/>
      <c r="T31" s="60"/>
      <c r="U31" s="60"/>
      <c r="V31" s="60"/>
      <c r="W31" s="60">
        <v>4592246</v>
      </c>
      <c r="X31" s="60">
        <v>5925881</v>
      </c>
      <c r="Y31" s="60">
        <v>-1333635</v>
      </c>
      <c r="Z31" s="140">
        <v>-22.51</v>
      </c>
      <c r="AA31" s="155">
        <v>11851762</v>
      </c>
    </row>
    <row r="32" spans="1:27" ht="13.5">
      <c r="A32" s="135" t="s">
        <v>78</v>
      </c>
      <c r="B32" s="136"/>
      <c r="C32" s="153">
        <f aca="true" t="shared" si="6" ref="C32:Y32">SUM(C33:C37)</f>
        <v>12169346</v>
      </c>
      <c r="D32" s="153">
        <f>SUM(D33:D37)</f>
        <v>0</v>
      </c>
      <c r="E32" s="154">
        <f t="shared" si="6"/>
        <v>13666216</v>
      </c>
      <c r="F32" s="100">
        <f t="shared" si="6"/>
        <v>13666216</v>
      </c>
      <c r="G32" s="100">
        <f t="shared" si="6"/>
        <v>922900</v>
      </c>
      <c r="H32" s="100">
        <f t="shared" si="6"/>
        <v>1230680</v>
      </c>
      <c r="I32" s="100">
        <f t="shared" si="6"/>
        <v>2062942</v>
      </c>
      <c r="J32" s="100">
        <f t="shared" si="6"/>
        <v>4216522</v>
      </c>
      <c r="K32" s="100">
        <f t="shared" si="6"/>
        <v>3351759</v>
      </c>
      <c r="L32" s="100">
        <f t="shared" si="6"/>
        <v>3135093</v>
      </c>
      <c r="M32" s="100">
        <f t="shared" si="6"/>
        <v>2032327</v>
      </c>
      <c r="N32" s="100">
        <f t="shared" si="6"/>
        <v>8519179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12735701</v>
      </c>
      <c r="X32" s="100">
        <f t="shared" si="6"/>
        <v>6833108</v>
      </c>
      <c r="Y32" s="100">
        <f t="shared" si="6"/>
        <v>5902593</v>
      </c>
      <c r="Z32" s="137">
        <f>+IF(X32&lt;&gt;0,+(Y32/X32)*100,0)</f>
        <v>86.3822582637359</v>
      </c>
      <c r="AA32" s="153">
        <f>SUM(AA33:AA37)</f>
        <v>13666216</v>
      </c>
    </row>
    <row r="33" spans="1:27" ht="13.5">
      <c r="A33" s="138" t="s">
        <v>79</v>
      </c>
      <c r="B33" s="136"/>
      <c r="C33" s="155">
        <v>5000947</v>
      </c>
      <c r="D33" s="155"/>
      <c r="E33" s="156">
        <v>5907010</v>
      </c>
      <c r="F33" s="60">
        <v>5907010</v>
      </c>
      <c r="G33" s="60">
        <v>328426</v>
      </c>
      <c r="H33" s="60">
        <v>602926</v>
      </c>
      <c r="I33" s="60">
        <v>1978206</v>
      </c>
      <c r="J33" s="60">
        <v>2909558</v>
      </c>
      <c r="K33" s="60">
        <v>3255579</v>
      </c>
      <c r="L33" s="60">
        <v>2970239</v>
      </c>
      <c r="M33" s="60">
        <v>1935789</v>
      </c>
      <c r="N33" s="60">
        <v>8161607</v>
      </c>
      <c r="O33" s="60"/>
      <c r="P33" s="60"/>
      <c r="Q33" s="60"/>
      <c r="R33" s="60"/>
      <c r="S33" s="60"/>
      <c r="T33" s="60"/>
      <c r="U33" s="60"/>
      <c r="V33" s="60"/>
      <c r="W33" s="60">
        <v>11071165</v>
      </c>
      <c r="X33" s="60">
        <v>2953505</v>
      </c>
      <c r="Y33" s="60">
        <v>8117660</v>
      </c>
      <c r="Z33" s="140">
        <v>274.85</v>
      </c>
      <c r="AA33" s="155">
        <v>5907010</v>
      </c>
    </row>
    <row r="34" spans="1:27" ht="13.5">
      <c r="A34" s="138" t="s">
        <v>80</v>
      </c>
      <c r="B34" s="136"/>
      <c r="C34" s="155">
        <v>5440575</v>
      </c>
      <c r="D34" s="155"/>
      <c r="E34" s="156">
        <v>5736124</v>
      </c>
      <c r="F34" s="60">
        <v>5736124</v>
      </c>
      <c r="G34" s="60">
        <v>477424</v>
      </c>
      <c r="H34" s="60">
        <v>454016</v>
      </c>
      <c r="I34" s="60"/>
      <c r="J34" s="60">
        <v>931440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931440</v>
      </c>
      <c r="X34" s="60">
        <v>2868062</v>
      </c>
      <c r="Y34" s="60">
        <v>-1936622</v>
      </c>
      <c r="Z34" s="140">
        <v>-67.52</v>
      </c>
      <c r="AA34" s="155">
        <v>5736124</v>
      </c>
    </row>
    <row r="35" spans="1:27" ht="13.5">
      <c r="A35" s="138" t="s">
        <v>81</v>
      </c>
      <c r="B35" s="136"/>
      <c r="C35" s="155">
        <v>644016</v>
      </c>
      <c r="D35" s="155"/>
      <c r="E35" s="156">
        <v>694782</v>
      </c>
      <c r="F35" s="60">
        <v>694782</v>
      </c>
      <c r="G35" s="60">
        <v>12835</v>
      </c>
      <c r="H35" s="60">
        <v>66847</v>
      </c>
      <c r="I35" s="60"/>
      <c r="J35" s="60">
        <v>79682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79682</v>
      </c>
      <c r="X35" s="60">
        <v>347391</v>
      </c>
      <c r="Y35" s="60">
        <v>-267709</v>
      </c>
      <c r="Z35" s="140">
        <v>-77.06</v>
      </c>
      <c r="AA35" s="155">
        <v>694782</v>
      </c>
    </row>
    <row r="36" spans="1:27" ht="13.5">
      <c r="A36" s="138" t="s">
        <v>82</v>
      </c>
      <c r="B36" s="136"/>
      <c r="C36" s="155">
        <v>832917</v>
      </c>
      <c r="D36" s="155"/>
      <c r="E36" s="156">
        <v>1011846</v>
      </c>
      <c r="F36" s="60">
        <v>1011846</v>
      </c>
      <c r="G36" s="60">
        <v>85077</v>
      </c>
      <c r="H36" s="60">
        <v>81359</v>
      </c>
      <c r="I36" s="60">
        <v>84736</v>
      </c>
      <c r="J36" s="60">
        <v>251172</v>
      </c>
      <c r="K36" s="60">
        <v>96180</v>
      </c>
      <c r="L36" s="60">
        <v>164854</v>
      </c>
      <c r="M36" s="60">
        <v>96538</v>
      </c>
      <c r="N36" s="60">
        <v>357572</v>
      </c>
      <c r="O36" s="60"/>
      <c r="P36" s="60"/>
      <c r="Q36" s="60"/>
      <c r="R36" s="60"/>
      <c r="S36" s="60"/>
      <c r="T36" s="60"/>
      <c r="U36" s="60"/>
      <c r="V36" s="60"/>
      <c r="W36" s="60">
        <v>608744</v>
      </c>
      <c r="X36" s="60">
        <v>505923</v>
      </c>
      <c r="Y36" s="60">
        <v>102821</v>
      </c>
      <c r="Z36" s="140">
        <v>20.32</v>
      </c>
      <c r="AA36" s="155">
        <v>1011846</v>
      </c>
    </row>
    <row r="37" spans="1:27" ht="13.5">
      <c r="A37" s="138" t="s">
        <v>83</v>
      </c>
      <c r="B37" s="136"/>
      <c r="C37" s="157">
        <v>250891</v>
      </c>
      <c r="D37" s="157"/>
      <c r="E37" s="158">
        <v>316454</v>
      </c>
      <c r="F37" s="159">
        <v>316454</v>
      </c>
      <c r="G37" s="159">
        <v>19138</v>
      </c>
      <c r="H37" s="159">
        <v>25532</v>
      </c>
      <c r="I37" s="159"/>
      <c r="J37" s="159">
        <v>44670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44670</v>
      </c>
      <c r="X37" s="159">
        <v>158227</v>
      </c>
      <c r="Y37" s="159">
        <v>-113557</v>
      </c>
      <c r="Z37" s="141">
        <v>-71.77</v>
      </c>
      <c r="AA37" s="157">
        <v>316454</v>
      </c>
    </row>
    <row r="38" spans="1:27" ht="13.5">
      <c r="A38" s="135" t="s">
        <v>84</v>
      </c>
      <c r="B38" s="142"/>
      <c r="C38" s="153">
        <f aca="true" t="shared" si="7" ref="C38:Y38">SUM(C39:C41)</f>
        <v>16170455</v>
      </c>
      <c r="D38" s="153">
        <f>SUM(D39:D41)</f>
        <v>0</v>
      </c>
      <c r="E38" s="154">
        <f t="shared" si="7"/>
        <v>73914031</v>
      </c>
      <c r="F38" s="100">
        <f t="shared" si="7"/>
        <v>73914031</v>
      </c>
      <c r="G38" s="100">
        <f t="shared" si="7"/>
        <v>1488289</v>
      </c>
      <c r="H38" s="100">
        <f t="shared" si="7"/>
        <v>1821166</v>
      </c>
      <c r="I38" s="100">
        <f t="shared" si="7"/>
        <v>1197067</v>
      </c>
      <c r="J38" s="100">
        <f t="shared" si="7"/>
        <v>4506522</v>
      </c>
      <c r="K38" s="100">
        <f t="shared" si="7"/>
        <v>1325304</v>
      </c>
      <c r="L38" s="100">
        <f t="shared" si="7"/>
        <v>1729616</v>
      </c>
      <c r="M38" s="100">
        <f t="shared" si="7"/>
        <v>1008607</v>
      </c>
      <c r="N38" s="100">
        <f t="shared" si="7"/>
        <v>4063527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8570049</v>
      </c>
      <c r="X38" s="100">
        <f t="shared" si="7"/>
        <v>36957016</v>
      </c>
      <c r="Y38" s="100">
        <f t="shared" si="7"/>
        <v>-28386967</v>
      </c>
      <c r="Z38" s="137">
        <f>+IF(X38&lt;&gt;0,+(Y38/X38)*100,0)</f>
        <v>-76.8107657826054</v>
      </c>
      <c r="AA38" s="153">
        <f>SUM(AA39:AA41)</f>
        <v>73914031</v>
      </c>
    </row>
    <row r="39" spans="1:27" ht="13.5">
      <c r="A39" s="138" t="s">
        <v>85</v>
      </c>
      <c r="B39" s="136"/>
      <c r="C39" s="155">
        <v>6867581</v>
      </c>
      <c r="D39" s="155"/>
      <c r="E39" s="156">
        <v>9559577</v>
      </c>
      <c r="F39" s="60">
        <v>9559577</v>
      </c>
      <c r="G39" s="60">
        <v>639643</v>
      </c>
      <c r="H39" s="60">
        <v>921768</v>
      </c>
      <c r="I39" s="60">
        <v>248551</v>
      </c>
      <c r="J39" s="60">
        <v>1809962</v>
      </c>
      <c r="K39" s="60">
        <v>268314</v>
      </c>
      <c r="L39" s="60">
        <v>333868</v>
      </c>
      <c r="M39" s="60">
        <v>225622</v>
      </c>
      <c r="N39" s="60">
        <v>827804</v>
      </c>
      <c r="O39" s="60"/>
      <c r="P39" s="60"/>
      <c r="Q39" s="60"/>
      <c r="R39" s="60"/>
      <c r="S39" s="60"/>
      <c r="T39" s="60"/>
      <c r="U39" s="60"/>
      <c r="V39" s="60"/>
      <c r="W39" s="60">
        <v>2637766</v>
      </c>
      <c r="X39" s="60">
        <v>4779789</v>
      </c>
      <c r="Y39" s="60">
        <v>-2142023</v>
      </c>
      <c r="Z39" s="140">
        <v>-44.81</v>
      </c>
      <c r="AA39" s="155">
        <v>9559577</v>
      </c>
    </row>
    <row r="40" spans="1:27" ht="13.5">
      <c r="A40" s="138" t="s">
        <v>86</v>
      </c>
      <c r="B40" s="136"/>
      <c r="C40" s="155">
        <v>9302874</v>
      </c>
      <c r="D40" s="155"/>
      <c r="E40" s="156">
        <v>64354454</v>
      </c>
      <c r="F40" s="60">
        <v>64354454</v>
      </c>
      <c r="G40" s="60">
        <v>848646</v>
      </c>
      <c r="H40" s="60">
        <v>899398</v>
      </c>
      <c r="I40" s="60">
        <v>948516</v>
      </c>
      <c r="J40" s="60">
        <v>2696560</v>
      </c>
      <c r="K40" s="60">
        <v>1056990</v>
      </c>
      <c r="L40" s="60">
        <v>1395748</v>
      </c>
      <c r="M40" s="60">
        <v>782985</v>
      </c>
      <c r="N40" s="60">
        <v>3235723</v>
      </c>
      <c r="O40" s="60"/>
      <c r="P40" s="60"/>
      <c r="Q40" s="60"/>
      <c r="R40" s="60"/>
      <c r="S40" s="60"/>
      <c r="T40" s="60"/>
      <c r="U40" s="60"/>
      <c r="V40" s="60"/>
      <c r="W40" s="60">
        <v>5932283</v>
      </c>
      <c r="X40" s="60">
        <v>32177227</v>
      </c>
      <c r="Y40" s="60">
        <v>-26244944</v>
      </c>
      <c r="Z40" s="140">
        <v>-81.56</v>
      </c>
      <c r="AA40" s="155">
        <v>64354454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153732269</v>
      </c>
      <c r="D42" s="153">
        <f>SUM(D43:D46)</f>
        <v>0</v>
      </c>
      <c r="E42" s="154">
        <f t="shared" si="8"/>
        <v>106455941</v>
      </c>
      <c r="F42" s="100">
        <f t="shared" si="8"/>
        <v>106455941</v>
      </c>
      <c r="G42" s="100">
        <f t="shared" si="8"/>
        <v>8700215</v>
      </c>
      <c r="H42" s="100">
        <f t="shared" si="8"/>
        <v>4656277</v>
      </c>
      <c r="I42" s="100">
        <f t="shared" si="8"/>
        <v>10176438</v>
      </c>
      <c r="J42" s="100">
        <f t="shared" si="8"/>
        <v>23532930</v>
      </c>
      <c r="K42" s="100">
        <f t="shared" si="8"/>
        <v>7087491</v>
      </c>
      <c r="L42" s="100">
        <f t="shared" si="8"/>
        <v>6165806</v>
      </c>
      <c r="M42" s="100">
        <f t="shared" si="8"/>
        <v>5358607</v>
      </c>
      <c r="N42" s="100">
        <f t="shared" si="8"/>
        <v>18611904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42144834</v>
      </c>
      <c r="X42" s="100">
        <f t="shared" si="8"/>
        <v>53227971</v>
      </c>
      <c r="Y42" s="100">
        <f t="shared" si="8"/>
        <v>-11083137</v>
      </c>
      <c r="Z42" s="137">
        <f>+IF(X42&lt;&gt;0,+(Y42/X42)*100,0)</f>
        <v>-20.8220166799144</v>
      </c>
      <c r="AA42" s="153">
        <f>SUM(AA43:AA46)</f>
        <v>106455941</v>
      </c>
    </row>
    <row r="43" spans="1:27" ht="13.5">
      <c r="A43" s="138" t="s">
        <v>89</v>
      </c>
      <c r="B43" s="136"/>
      <c r="C43" s="155">
        <v>51483010</v>
      </c>
      <c r="D43" s="155"/>
      <c r="E43" s="156">
        <v>62560078</v>
      </c>
      <c r="F43" s="60">
        <v>62560078</v>
      </c>
      <c r="G43" s="60">
        <v>6896613</v>
      </c>
      <c r="H43" s="60">
        <v>873271</v>
      </c>
      <c r="I43" s="60">
        <v>7639205</v>
      </c>
      <c r="J43" s="60">
        <v>15409089</v>
      </c>
      <c r="K43" s="60">
        <v>4718740</v>
      </c>
      <c r="L43" s="60">
        <v>4331964</v>
      </c>
      <c r="M43" s="60">
        <v>4160869</v>
      </c>
      <c r="N43" s="60">
        <v>13211573</v>
      </c>
      <c r="O43" s="60"/>
      <c r="P43" s="60"/>
      <c r="Q43" s="60"/>
      <c r="R43" s="60"/>
      <c r="S43" s="60"/>
      <c r="T43" s="60"/>
      <c r="U43" s="60"/>
      <c r="V43" s="60"/>
      <c r="W43" s="60">
        <v>28620662</v>
      </c>
      <c r="X43" s="60">
        <v>31280039</v>
      </c>
      <c r="Y43" s="60">
        <v>-2659377</v>
      </c>
      <c r="Z43" s="140">
        <v>-8.5</v>
      </c>
      <c r="AA43" s="155">
        <v>62560078</v>
      </c>
    </row>
    <row r="44" spans="1:27" ht="13.5">
      <c r="A44" s="138" t="s">
        <v>90</v>
      </c>
      <c r="B44" s="136"/>
      <c r="C44" s="155">
        <v>41407270</v>
      </c>
      <c r="D44" s="155"/>
      <c r="E44" s="156">
        <v>24863696</v>
      </c>
      <c r="F44" s="60">
        <v>24863696</v>
      </c>
      <c r="G44" s="60">
        <v>834534</v>
      </c>
      <c r="H44" s="60">
        <v>2211403</v>
      </c>
      <c r="I44" s="60">
        <v>2088306</v>
      </c>
      <c r="J44" s="60">
        <v>5134243</v>
      </c>
      <c r="K44" s="60">
        <v>1917360</v>
      </c>
      <c r="L44" s="60">
        <v>1074880</v>
      </c>
      <c r="M44" s="60">
        <v>835155</v>
      </c>
      <c r="N44" s="60">
        <v>3827395</v>
      </c>
      <c r="O44" s="60"/>
      <c r="P44" s="60"/>
      <c r="Q44" s="60"/>
      <c r="R44" s="60"/>
      <c r="S44" s="60"/>
      <c r="T44" s="60"/>
      <c r="U44" s="60"/>
      <c r="V44" s="60"/>
      <c r="W44" s="60">
        <v>8961638</v>
      </c>
      <c r="X44" s="60">
        <v>12431848</v>
      </c>
      <c r="Y44" s="60">
        <v>-3470210</v>
      </c>
      <c r="Z44" s="140">
        <v>-27.91</v>
      </c>
      <c r="AA44" s="155">
        <v>24863696</v>
      </c>
    </row>
    <row r="45" spans="1:27" ht="13.5">
      <c r="A45" s="138" t="s">
        <v>91</v>
      </c>
      <c r="B45" s="136"/>
      <c r="C45" s="157">
        <v>41014160</v>
      </c>
      <c r="D45" s="157"/>
      <c r="E45" s="158">
        <v>11744928</v>
      </c>
      <c r="F45" s="159">
        <v>11744928</v>
      </c>
      <c r="G45" s="159">
        <v>313361</v>
      </c>
      <c r="H45" s="159">
        <v>1001793</v>
      </c>
      <c r="I45" s="159">
        <v>448927</v>
      </c>
      <c r="J45" s="159">
        <v>1764081</v>
      </c>
      <c r="K45" s="159">
        <v>451391</v>
      </c>
      <c r="L45" s="159">
        <v>758962</v>
      </c>
      <c r="M45" s="159">
        <v>362583</v>
      </c>
      <c r="N45" s="159">
        <v>1572936</v>
      </c>
      <c r="O45" s="159"/>
      <c r="P45" s="159"/>
      <c r="Q45" s="159"/>
      <c r="R45" s="159"/>
      <c r="S45" s="159"/>
      <c r="T45" s="159"/>
      <c r="U45" s="159"/>
      <c r="V45" s="159"/>
      <c r="W45" s="159">
        <v>3337017</v>
      </c>
      <c r="X45" s="159">
        <v>5872464</v>
      </c>
      <c r="Y45" s="159">
        <v>-2535447</v>
      </c>
      <c r="Z45" s="141">
        <v>-43.18</v>
      </c>
      <c r="AA45" s="157">
        <v>11744928</v>
      </c>
    </row>
    <row r="46" spans="1:27" ht="13.5">
      <c r="A46" s="138" t="s">
        <v>92</v>
      </c>
      <c r="B46" s="136"/>
      <c r="C46" s="155">
        <v>19827829</v>
      </c>
      <c r="D46" s="155"/>
      <c r="E46" s="156">
        <v>7287239</v>
      </c>
      <c r="F46" s="60">
        <v>7287239</v>
      </c>
      <c r="G46" s="60">
        <v>655707</v>
      </c>
      <c r="H46" s="60">
        <v>569810</v>
      </c>
      <c r="I46" s="60"/>
      <c r="J46" s="60">
        <v>1225517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1225517</v>
      </c>
      <c r="X46" s="60">
        <v>3643620</v>
      </c>
      <c r="Y46" s="60">
        <v>-2418103</v>
      </c>
      <c r="Z46" s="140">
        <v>-66.37</v>
      </c>
      <c r="AA46" s="155">
        <v>7287239</v>
      </c>
    </row>
    <row r="47" spans="1:27" ht="13.5">
      <c r="A47" s="135" t="s">
        <v>93</v>
      </c>
      <c r="B47" s="142" t="s">
        <v>94</v>
      </c>
      <c r="C47" s="153">
        <v>2454504</v>
      </c>
      <c r="D47" s="153"/>
      <c r="E47" s="154">
        <v>3427341</v>
      </c>
      <c r="F47" s="100">
        <v>3427341</v>
      </c>
      <c r="G47" s="100">
        <v>222995</v>
      </c>
      <c r="H47" s="100">
        <v>444976</v>
      </c>
      <c r="I47" s="100">
        <v>410364</v>
      </c>
      <c r="J47" s="100">
        <v>1078335</v>
      </c>
      <c r="K47" s="100">
        <v>694556</v>
      </c>
      <c r="L47" s="100">
        <v>473689</v>
      </c>
      <c r="M47" s="100">
        <v>325228</v>
      </c>
      <c r="N47" s="100">
        <v>1493473</v>
      </c>
      <c r="O47" s="100"/>
      <c r="P47" s="100"/>
      <c r="Q47" s="100"/>
      <c r="R47" s="100"/>
      <c r="S47" s="100"/>
      <c r="T47" s="100"/>
      <c r="U47" s="100"/>
      <c r="V47" s="100"/>
      <c r="W47" s="100">
        <v>2571808</v>
      </c>
      <c r="X47" s="100">
        <v>1713671</v>
      </c>
      <c r="Y47" s="100">
        <v>858137</v>
      </c>
      <c r="Z47" s="137">
        <v>50.08</v>
      </c>
      <c r="AA47" s="153">
        <v>3427341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187664203</v>
      </c>
      <c r="D48" s="168">
        <f>+D28+D32+D38+D42+D47</f>
        <v>0</v>
      </c>
      <c r="E48" s="169">
        <f t="shared" si="9"/>
        <v>244865586</v>
      </c>
      <c r="F48" s="73">
        <f t="shared" si="9"/>
        <v>244865586</v>
      </c>
      <c r="G48" s="73">
        <f t="shared" si="9"/>
        <v>22503033</v>
      </c>
      <c r="H48" s="73">
        <f t="shared" si="9"/>
        <v>14586036</v>
      </c>
      <c r="I48" s="73">
        <f t="shared" si="9"/>
        <v>18283508</v>
      </c>
      <c r="J48" s="73">
        <f t="shared" si="9"/>
        <v>55372577</v>
      </c>
      <c r="K48" s="73">
        <f t="shared" si="9"/>
        <v>17896417</v>
      </c>
      <c r="L48" s="73">
        <f t="shared" si="9"/>
        <v>16261972</v>
      </c>
      <c r="M48" s="73">
        <f t="shared" si="9"/>
        <v>12101452</v>
      </c>
      <c r="N48" s="73">
        <f t="shared" si="9"/>
        <v>46259841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101632418</v>
      </c>
      <c r="X48" s="73">
        <f t="shared" si="9"/>
        <v>122432795</v>
      </c>
      <c r="Y48" s="73">
        <f t="shared" si="9"/>
        <v>-20800377</v>
      </c>
      <c r="Z48" s="170">
        <f>+IF(X48&lt;&gt;0,+(Y48/X48)*100,0)</f>
        <v>-16.989220086007183</v>
      </c>
      <c r="AA48" s="168">
        <f>+AA28+AA32+AA38+AA42+AA47</f>
        <v>244865586</v>
      </c>
    </row>
    <row r="49" spans="1:27" ht="13.5">
      <c r="A49" s="148" t="s">
        <v>49</v>
      </c>
      <c r="B49" s="149"/>
      <c r="C49" s="171">
        <f aca="true" t="shared" si="10" ref="C49:Y49">+C25-C48</f>
        <v>-5903947</v>
      </c>
      <c r="D49" s="171">
        <f>+D25-D48</f>
        <v>0</v>
      </c>
      <c r="E49" s="172">
        <f t="shared" si="10"/>
        <v>-9951300</v>
      </c>
      <c r="F49" s="173">
        <f t="shared" si="10"/>
        <v>-9951300</v>
      </c>
      <c r="G49" s="173">
        <f t="shared" si="10"/>
        <v>47278303</v>
      </c>
      <c r="H49" s="173">
        <f t="shared" si="10"/>
        <v>-710513</v>
      </c>
      <c r="I49" s="173">
        <f t="shared" si="10"/>
        <v>-3324395</v>
      </c>
      <c r="J49" s="173">
        <f t="shared" si="10"/>
        <v>43243395</v>
      </c>
      <c r="K49" s="173">
        <f t="shared" si="10"/>
        <v>-5204333</v>
      </c>
      <c r="L49" s="173">
        <f t="shared" si="10"/>
        <v>-2314925</v>
      </c>
      <c r="M49" s="173">
        <f t="shared" si="10"/>
        <v>3601170</v>
      </c>
      <c r="N49" s="173">
        <f t="shared" si="10"/>
        <v>-3918088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39325307</v>
      </c>
      <c r="X49" s="173">
        <f>IF(F25=F48,0,X25-X48)</f>
        <v>-4975649</v>
      </c>
      <c r="Y49" s="173">
        <f t="shared" si="10"/>
        <v>44300956</v>
      </c>
      <c r="Z49" s="174">
        <f>+IF(X49&lt;&gt;0,+(Y49/X49)*100,0)</f>
        <v>-890.3553285209628</v>
      </c>
      <c r="AA49" s="171">
        <f>+AA25-AA48</f>
        <v>-9951300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21784091</v>
      </c>
      <c r="D5" s="155">
        <v>0</v>
      </c>
      <c r="E5" s="156">
        <v>21900000</v>
      </c>
      <c r="F5" s="60">
        <v>21900000</v>
      </c>
      <c r="G5" s="60">
        <v>23347493</v>
      </c>
      <c r="H5" s="60">
        <v>918</v>
      </c>
      <c r="I5" s="60">
        <v>85875</v>
      </c>
      <c r="J5" s="60">
        <v>23434286</v>
      </c>
      <c r="K5" s="60">
        <v>36012</v>
      </c>
      <c r="L5" s="60">
        <v>-710</v>
      </c>
      <c r="M5" s="60">
        <v>-48</v>
      </c>
      <c r="N5" s="60">
        <v>35254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23469540</v>
      </c>
      <c r="X5" s="60">
        <v>10950000</v>
      </c>
      <c r="Y5" s="60">
        <v>12519540</v>
      </c>
      <c r="Z5" s="140">
        <v>114.33</v>
      </c>
      <c r="AA5" s="155">
        <v>21900000</v>
      </c>
    </row>
    <row r="6" spans="1:27" ht="13.5">
      <c r="A6" s="181" t="s">
        <v>102</v>
      </c>
      <c r="B6" s="182"/>
      <c r="C6" s="155">
        <v>808646</v>
      </c>
      <c r="D6" s="155">
        <v>0</v>
      </c>
      <c r="E6" s="156">
        <v>848000</v>
      </c>
      <c r="F6" s="60">
        <v>848000</v>
      </c>
      <c r="G6" s="60">
        <v>98654</v>
      </c>
      <c r="H6" s="60">
        <v>98828</v>
      </c>
      <c r="I6" s="60">
        <v>0</v>
      </c>
      <c r="J6" s="60">
        <v>197482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197482</v>
      </c>
      <c r="X6" s="60">
        <v>424000</v>
      </c>
      <c r="Y6" s="60">
        <v>-226518</v>
      </c>
      <c r="Z6" s="140">
        <v>-53.42</v>
      </c>
      <c r="AA6" s="155">
        <v>848000</v>
      </c>
    </row>
    <row r="7" spans="1:27" ht="13.5">
      <c r="A7" s="183" t="s">
        <v>103</v>
      </c>
      <c r="B7" s="182"/>
      <c r="C7" s="155">
        <v>46550175</v>
      </c>
      <c r="D7" s="155">
        <v>0</v>
      </c>
      <c r="E7" s="156">
        <v>79228800</v>
      </c>
      <c r="F7" s="60">
        <v>79228800</v>
      </c>
      <c r="G7" s="60">
        <v>6149524</v>
      </c>
      <c r="H7" s="60">
        <v>9531404</v>
      </c>
      <c r="I7" s="60">
        <v>7295556</v>
      </c>
      <c r="J7" s="60">
        <v>22976484</v>
      </c>
      <c r="K7" s="60">
        <v>6454905</v>
      </c>
      <c r="L7" s="60">
        <v>1404704</v>
      </c>
      <c r="M7" s="60">
        <v>10991556</v>
      </c>
      <c r="N7" s="60">
        <v>18851165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41827649</v>
      </c>
      <c r="X7" s="60">
        <v>39614400</v>
      </c>
      <c r="Y7" s="60">
        <v>2213249</v>
      </c>
      <c r="Z7" s="140">
        <v>5.59</v>
      </c>
      <c r="AA7" s="155">
        <v>79228800</v>
      </c>
    </row>
    <row r="8" spans="1:27" ht="13.5">
      <c r="A8" s="183" t="s">
        <v>104</v>
      </c>
      <c r="B8" s="182"/>
      <c r="C8" s="155">
        <v>22413996</v>
      </c>
      <c r="D8" s="155">
        <v>0</v>
      </c>
      <c r="E8" s="156">
        <v>22003752</v>
      </c>
      <c r="F8" s="60">
        <v>22003752</v>
      </c>
      <c r="G8" s="60">
        <v>1543041</v>
      </c>
      <c r="H8" s="60">
        <v>611308</v>
      </c>
      <c r="I8" s="60">
        <v>6026230</v>
      </c>
      <c r="J8" s="60">
        <v>8180579</v>
      </c>
      <c r="K8" s="60">
        <v>898518</v>
      </c>
      <c r="L8" s="60">
        <v>-513823</v>
      </c>
      <c r="M8" s="60">
        <v>1710545</v>
      </c>
      <c r="N8" s="60">
        <v>2095240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10275819</v>
      </c>
      <c r="X8" s="60">
        <v>11001876</v>
      </c>
      <c r="Y8" s="60">
        <v>-726057</v>
      </c>
      <c r="Z8" s="140">
        <v>-6.6</v>
      </c>
      <c r="AA8" s="155">
        <v>22003752</v>
      </c>
    </row>
    <row r="9" spans="1:27" ht="13.5">
      <c r="A9" s="183" t="s">
        <v>105</v>
      </c>
      <c r="B9" s="182"/>
      <c r="C9" s="155">
        <v>16828973</v>
      </c>
      <c r="D9" s="155">
        <v>0</v>
      </c>
      <c r="E9" s="156">
        <v>6187750</v>
      </c>
      <c r="F9" s="60">
        <v>6187750</v>
      </c>
      <c r="G9" s="60">
        <v>17804450</v>
      </c>
      <c r="H9" s="60">
        <v>-1927</v>
      </c>
      <c r="I9" s="60">
        <v>51388</v>
      </c>
      <c r="J9" s="60">
        <v>17853911</v>
      </c>
      <c r="K9" s="60">
        <v>38517</v>
      </c>
      <c r="L9" s="60">
        <v>4389</v>
      </c>
      <c r="M9" s="60">
        <v>-90</v>
      </c>
      <c r="N9" s="60">
        <v>42816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17896727</v>
      </c>
      <c r="X9" s="60">
        <v>3093875</v>
      </c>
      <c r="Y9" s="60">
        <v>14802852</v>
      </c>
      <c r="Z9" s="140">
        <v>478.46</v>
      </c>
      <c r="AA9" s="155">
        <v>6187750</v>
      </c>
    </row>
    <row r="10" spans="1:27" ht="13.5">
      <c r="A10" s="183" t="s">
        <v>106</v>
      </c>
      <c r="B10" s="182"/>
      <c r="C10" s="155">
        <v>2315913</v>
      </c>
      <c r="D10" s="155">
        <v>0</v>
      </c>
      <c r="E10" s="156">
        <v>13830659</v>
      </c>
      <c r="F10" s="54">
        <v>13830659</v>
      </c>
      <c r="G10" s="54">
        <v>1230558</v>
      </c>
      <c r="H10" s="54">
        <v>1230979</v>
      </c>
      <c r="I10" s="54">
        <v>0</v>
      </c>
      <c r="J10" s="54">
        <v>2461537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2461537</v>
      </c>
      <c r="X10" s="54">
        <v>6915330</v>
      </c>
      <c r="Y10" s="54">
        <v>-4453793</v>
      </c>
      <c r="Z10" s="184">
        <v>-64.4</v>
      </c>
      <c r="AA10" s="130">
        <v>13830659</v>
      </c>
    </row>
    <row r="11" spans="1:27" ht="13.5">
      <c r="A11" s="183" t="s">
        <v>107</v>
      </c>
      <c r="B11" s="185"/>
      <c r="C11" s="155">
        <v>172178</v>
      </c>
      <c r="D11" s="155">
        <v>0</v>
      </c>
      <c r="E11" s="156">
        <v>225786</v>
      </c>
      <c r="F11" s="60">
        <v>225786</v>
      </c>
      <c r="G11" s="60">
        <v>14906</v>
      </c>
      <c r="H11" s="60">
        <v>12818</v>
      </c>
      <c r="I11" s="60">
        <v>1230838</v>
      </c>
      <c r="J11" s="60">
        <v>1258562</v>
      </c>
      <c r="K11" s="60">
        <v>1232688</v>
      </c>
      <c r="L11" s="60">
        <v>283</v>
      </c>
      <c r="M11" s="60">
        <v>1231438</v>
      </c>
      <c r="N11" s="60">
        <v>2464409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3722971</v>
      </c>
      <c r="X11" s="60">
        <v>112893</v>
      </c>
      <c r="Y11" s="60">
        <v>3610078</v>
      </c>
      <c r="Z11" s="140">
        <v>3197.79</v>
      </c>
      <c r="AA11" s="155">
        <v>225786</v>
      </c>
    </row>
    <row r="12" spans="1:27" ht="13.5">
      <c r="A12" s="183" t="s">
        <v>108</v>
      </c>
      <c r="B12" s="185"/>
      <c r="C12" s="155">
        <v>1779022</v>
      </c>
      <c r="D12" s="155">
        <v>0</v>
      </c>
      <c r="E12" s="156">
        <v>1653874</v>
      </c>
      <c r="F12" s="60">
        <v>1653874</v>
      </c>
      <c r="G12" s="60">
        <v>167511</v>
      </c>
      <c r="H12" s="60">
        <v>147385</v>
      </c>
      <c r="I12" s="60">
        <v>162501</v>
      </c>
      <c r="J12" s="60">
        <v>477397</v>
      </c>
      <c r="K12" s="60">
        <v>246586</v>
      </c>
      <c r="L12" s="60">
        <v>106543</v>
      </c>
      <c r="M12" s="60">
        <v>92731</v>
      </c>
      <c r="N12" s="60">
        <v>445860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923257</v>
      </c>
      <c r="X12" s="60">
        <v>826937</v>
      </c>
      <c r="Y12" s="60">
        <v>96320</v>
      </c>
      <c r="Z12" s="140">
        <v>11.65</v>
      </c>
      <c r="AA12" s="155">
        <v>1653874</v>
      </c>
    </row>
    <row r="13" spans="1:27" ht="13.5">
      <c r="A13" s="181" t="s">
        <v>109</v>
      </c>
      <c r="B13" s="185"/>
      <c r="C13" s="155">
        <v>854626</v>
      </c>
      <c r="D13" s="155">
        <v>0</v>
      </c>
      <c r="E13" s="156">
        <v>80262</v>
      </c>
      <c r="F13" s="60">
        <v>80262</v>
      </c>
      <c r="G13" s="60">
        <v>12277</v>
      </c>
      <c r="H13" s="60">
        <v>7140</v>
      </c>
      <c r="I13" s="60">
        <v>5815</v>
      </c>
      <c r="J13" s="60">
        <v>25232</v>
      </c>
      <c r="K13" s="60">
        <v>6002</v>
      </c>
      <c r="L13" s="60">
        <v>6190</v>
      </c>
      <c r="M13" s="60">
        <v>0</v>
      </c>
      <c r="N13" s="60">
        <v>12192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37424</v>
      </c>
      <c r="X13" s="60">
        <v>40131</v>
      </c>
      <c r="Y13" s="60">
        <v>-2707</v>
      </c>
      <c r="Z13" s="140">
        <v>-6.75</v>
      </c>
      <c r="AA13" s="155">
        <v>80262</v>
      </c>
    </row>
    <row r="14" spans="1:27" ht="13.5">
      <c r="A14" s="181" t="s">
        <v>110</v>
      </c>
      <c r="B14" s="185"/>
      <c r="C14" s="155">
        <v>5893644</v>
      </c>
      <c r="D14" s="155">
        <v>0</v>
      </c>
      <c r="E14" s="156">
        <v>6890000</v>
      </c>
      <c r="F14" s="60">
        <v>6890000</v>
      </c>
      <c r="G14" s="60">
        <v>654993</v>
      </c>
      <c r="H14" s="60">
        <v>665079</v>
      </c>
      <c r="I14" s="60">
        <v>52336</v>
      </c>
      <c r="J14" s="60">
        <v>1372408</v>
      </c>
      <c r="K14" s="60">
        <v>833635</v>
      </c>
      <c r="L14" s="60">
        <v>931558</v>
      </c>
      <c r="M14" s="60">
        <v>-7</v>
      </c>
      <c r="N14" s="60">
        <v>1765186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3137594</v>
      </c>
      <c r="X14" s="60">
        <v>3445000</v>
      </c>
      <c r="Y14" s="60">
        <v>-307406</v>
      </c>
      <c r="Z14" s="140">
        <v>-8.92</v>
      </c>
      <c r="AA14" s="155">
        <v>6890000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176704</v>
      </c>
      <c r="D16" s="155">
        <v>0</v>
      </c>
      <c r="E16" s="156">
        <v>119262</v>
      </c>
      <c r="F16" s="60">
        <v>119262</v>
      </c>
      <c r="G16" s="60">
        <v>38250</v>
      </c>
      <c r="H16" s="60">
        <v>14338</v>
      </c>
      <c r="I16" s="60">
        <v>12375</v>
      </c>
      <c r="J16" s="60">
        <v>64963</v>
      </c>
      <c r="K16" s="60">
        <v>3097</v>
      </c>
      <c r="L16" s="60">
        <v>4597</v>
      </c>
      <c r="M16" s="60">
        <v>3051</v>
      </c>
      <c r="N16" s="60">
        <v>10745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75708</v>
      </c>
      <c r="X16" s="60">
        <v>59631</v>
      </c>
      <c r="Y16" s="60">
        <v>16077</v>
      </c>
      <c r="Z16" s="140">
        <v>26.96</v>
      </c>
      <c r="AA16" s="155">
        <v>119262</v>
      </c>
    </row>
    <row r="17" spans="1:27" ht="13.5">
      <c r="A17" s="181" t="s">
        <v>113</v>
      </c>
      <c r="B17" s="185"/>
      <c r="C17" s="155">
        <v>2630806</v>
      </c>
      <c r="D17" s="155">
        <v>0</v>
      </c>
      <c r="E17" s="156">
        <v>3125525</v>
      </c>
      <c r="F17" s="60">
        <v>3125525</v>
      </c>
      <c r="G17" s="60">
        <v>214834</v>
      </c>
      <c r="H17" s="60">
        <v>256537</v>
      </c>
      <c r="I17" s="60">
        <v>36403</v>
      </c>
      <c r="J17" s="60">
        <v>507774</v>
      </c>
      <c r="K17" s="60">
        <v>52290</v>
      </c>
      <c r="L17" s="60">
        <v>26832</v>
      </c>
      <c r="M17" s="60">
        <v>25749</v>
      </c>
      <c r="N17" s="60">
        <v>104871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612645</v>
      </c>
      <c r="X17" s="60">
        <v>1562763</v>
      </c>
      <c r="Y17" s="60">
        <v>-950118</v>
      </c>
      <c r="Z17" s="140">
        <v>-60.8</v>
      </c>
      <c r="AA17" s="155">
        <v>3125525</v>
      </c>
    </row>
    <row r="18" spans="1:27" ht="13.5">
      <c r="A18" s="183" t="s">
        <v>114</v>
      </c>
      <c r="B18" s="182"/>
      <c r="C18" s="155">
        <v>3859407</v>
      </c>
      <c r="D18" s="155">
        <v>0</v>
      </c>
      <c r="E18" s="156">
        <v>16214131</v>
      </c>
      <c r="F18" s="60">
        <v>16214131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8107066</v>
      </c>
      <c r="Y18" s="60">
        <v>-8107066</v>
      </c>
      <c r="Z18" s="140">
        <v>-100</v>
      </c>
      <c r="AA18" s="155">
        <v>16214131</v>
      </c>
    </row>
    <row r="19" spans="1:27" ht="13.5">
      <c r="A19" s="181" t="s">
        <v>34</v>
      </c>
      <c r="B19" s="185"/>
      <c r="C19" s="155">
        <v>51660003</v>
      </c>
      <c r="D19" s="155">
        <v>0</v>
      </c>
      <c r="E19" s="156">
        <v>46022000</v>
      </c>
      <c r="F19" s="60">
        <v>46022000</v>
      </c>
      <c r="G19" s="60">
        <v>18482400</v>
      </c>
      <c r="H19" s="60">
        <v>1180702</v>
      </c>
      <c r="I19" s="60">
        <v>-12267</v>
      </c>
      <c r="J19" s="60">
        <v>19650835</v>
      </c>
      <c r="K19" s="60">
        <v>3073469</v>
      </c>
      <c r="L19" s="60">
        <v>12086842</v>
      </c>
      <c r="M19" s="60">
        <v>0</v>
      </c>
      <c r="N19" s="60">
        <v>15160311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34811146</v>
      </c>
      <c r="X19" s="60">
        <v>23011000</v>
      </c>
      <c r="Y19" s="60">
        <v>11800146</v>
      </c>
      <c r="Z19" s="140">
        <v>51.28</v>
      </c>
      <c r="AA19" s="155">
        <v>46022000</v>
      </c>
    </row>
    <row r="20" spans="1:27" ht="13.5">
      <c r="A20" s="181" t="s">
        <v>35</v>
      </c>
      <c r="B20" s="185"/>
      <c r="C20" s="155">
        <v>1430957</v>
      </c>
      <c r="D20" s="155">
        <v>0</v>
      </c>
      <c r="E20" s="156">
        <v>2480485</v>
      </c>
      <c r="F20" s="54">
        <v>2480485</v>
      </c>
      <c r="G20" s="54">
        <v>22445</v>
      </c>
      <c r="H20" s="54">
        <v>120014</v>
      </c>
      <c r="I20" s="54">
        <v>12063</v>
      </c>
      <c r="J20" s="54">
        <v>154522</v>
      </c>
      <c r="K20" s="54">
        <v>-183635</v>
      </c>
      <c r="L20" s="54">
        <v>-110358</v>
      </c>
      <c r="M20" s="54">
        <v>1647697</v>
      </c>
      <c r="N20" s="54">
        <v>1353704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1508226</v>
      </c>
      <c r="X20" s="54">
        <v>1240243</v>
      </c>
      <c r="Y20" s="54">
        <v>267983</v>
      </c>
      <c r="Z20" s="184">
        <v>21.61</v>
      </c>
      <c r="AA20" s="130">
        <v>2480485</v>
      </c>
    </row>
    <row r="21" spans="1:27" ht="13.5">
      <c r="A21" s="181" t="s">
        <v>115</v>
      </c>
      <c r="B21" s="185"/>
      <c r="C21" s="155">
        <v>1115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179160256</v>
      </c>
      <c r="D22" s="188">
        <f>SUM(D5:D21)</f>
        <v>0</v>
      </c>
      <c r="E22" s="189">
        <f t="shared" si="0"/>
        <v>220810286</v>
      </c>
      <c r="F22" s="190">
        <f t="shared" si="0"/>
        <v>220810286</v>
      </c>
      <c r="G22" s="190">
        <f t="shared" si="0"/>
        <v>69781336</v>
      </c>
      <c r="H22" s="190">
        <f t="shared" si="0"/>
        <v>13875523</v>
      </c>
      <c r="I22" s="190">
        <f t="shared" si="0"/>
        <v>14959113</v>
      </c>
      <c r="J22" s="190">
        <f t="shared" si="0"/>
        <v>98615972</v>
      </c>
      <c r="K22" s="190">
        <f t="shared" si="0"/>
        <v>12692084</v>
      </c>
      <c r="L22" s="190">
        <f t="shared" si="0"/>
        <v>13947047</v>
      </c>
      <c r="M22" s="190">
        <f t="shared" si="0"/>
        <v>15702622</v>
      </c>
      <c r="N22" s="190">
        <f t="shared" si="0"/>
        <v>42341753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140957725</v>
      </c>
      <c r="X22" s="190">
        <f t="shared" si="0"/>
        <v>110405145</v>
      </c>
      <c r="Y22" s="190">
        <f t="shared" si="0"/>
        <v>30552580</v>
      </c>
      <c r="Z22" s="191">
        <f>+IF(X22&lt;&gt;0,+(Y22/X22)*100,0)</f>
        <v>27.67314874682697</v>
      </c>
      <c r="AA22" s="188">
        <f>SUM(AA5:AA21)</f>
        <v>220810286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56637313</v>
      </c>
      <c r="D25" s="155">
        <v>0</v>
      </c>
      <c r="E25" s="156">
        <v>66756852</v>
      </c>
      <c r="F25" s="60">
        <v>66756852</v>
      </c>
      <c r="G25" s="60">
        <v>4683958</v>
      </c>
      <c r="H25" s="60">
        <v>7645403</v>
      </c>
      <c r="I25" s="60">
        <v>5136149</v>
      </c>
      <c r="J25" s="60">
        <v>17465510</v>
      </c>
      <c r="K25" s="60">
        <v>5158353</v>
      </c>
      <c r="L25" s="60">
        <v>8257658</v>
      </c>
      <c r="M25" s="60">
        <v>5194782</v>
      </c>
      <c r="N25" s="60">
        <v>18610793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36076303</v>
      </c>
      <c r="X25" s="60">
        <v>33378426</v>
      </c>
      <c r="Y25" s="60">
        <v>2697877</v>
      </c>
      <c r="Z25" s="140">
        <v>8.08</v>
      </c>
      <c r="AA25" s="155">
        <v>66756852</v>
      </c>
    </row>
    <row r="26" spans="1:27" ht="13.5">
      <c r="A26" s="183" t="s">
        <v>38</v>
      </c>
      <c r="B26" s="182"/>
      <c r="C26" s="155">
        <v>5954276</v>
      </c>
      <c r="D26" s="155">
        <v>0</v>
      </c>
      <c r="E26" s="156">
        <v>6219509</v>
      </c>
      <c r="F26" s="60">
        <v>6219509</v>
      </c>
      <c r="G26" s="60">
        <v>472241</v>
      </c>
      <c r="H26" s="60">
        <v>481151</v>
      </c>
      <c r="I26" s="60">
        <v>504623</v>
      </c>
      <c r="J26" s="60">
        <v>1458015</v>
      </c>
      <c r="K26" s="60">
        <v>510443</v>
      </c>
      <c r="L26" s="60">
        <v>498293</v>
      </c>
      <c r="M26" s="60">
        <v>495273</v>
      </c>
      <c r="N26" s="60">
        <v>1504009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2962024</v>
      </c>
      <c r="X26" s="60">
        <v>3109755</v>
      </c>
      <c r="Y26" s="60">
        <v>-147731</v>
      </c>
      <c r="Z26" s="140">
        <v>-4.75</v>
      </c>
      <c r="AA26" s="155">
        <v>6219509</v>
      </c>
    </row>
    <row r="27" spans="1:27" ht="13.5">
      <c r="A27" s="183" t="s">
        <v>118</v>
      </c>
      <c r="B27" s="182"/>
      <c r="C27" s="155">
        <v>78897297</v>
      </c>
      <c r="D27" s="155">
        <v>0</v>
      </c>
      <c r="E27" s="156">
        <v>8112486</v>
      </c>
      <c r="F27" s="60">
        <v>8112486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4056243</v>
      </c>
      <c r="Y27" s="60">
        <v>-4056243</v>
      </c>
      <c r="Z27" s="140">
        <v>-100</v>
      </c>
      <c r="AA27" s="155">
        <v>8112486</v>
      </c>
    </row>
    <row r="28" spans="1:27" ht="13.5">
      <c r="A28" s="183" t="s">
        <v>39</v>
      </c>
      <c r="B28" s="182"/>
      <c r="C28" s="155">
        <v>-44646762</v>
      </c>
      <c r="D28" s="155">
        <v>0</v>
      </c>
      <c r="E28" s="156">
        <v>57685972</v>
      </c>
      <c r="F28" s="60">
        <v>57685972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28842986</v>
      </c>
      <c r="Y28" s="60">
        <v>-28842986</v>
      </c>
      <c r="Z28" s="140">
        <v>-100</v>
      </c>
      <c r="AA28" s="155">
        <v>57685972</v>
      </c>
    </row>
    <row r="29" spans="1:27" ht="13.5">
      <c r="A29" s="183" t="s">
        <v>40</v>
      </c>
      <c r="B29" s="182"/>
      <c r="C29" s="155">
        <v>351214</v>
      </c>
      <c r="D29" s="155">
        <v>0</v>
      </c>
      <c r="E29" s="156">
        <v>558623</v>
      </c>
      <c r="F29" s="60">
        <v>558623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279312</v>
      </c>
      <c r="Y29" s="60">
        <v>-279312</v>
      </c>
      <c r="Z29" s="140">
        <v>-100</v>
      </c>
      <c r="AA29" s="155">
        <v>558623</v>
      </c>
    </row>
    <row r="30" spans="1:27" ht="13.5">
      <c r="A30" s="183" t="s">
        <v>119</v>
      </c>
      <c r="B30" s="182"/>
      <c r="C30" s="155">
        <v>47561363</v>
      </c>
      <c r="D30" s="155">
        <v>0</v>
      </c>
      <c r="E30" s="156">
        <v>50595550</v>
      </c>
      <c r="F30" s="60">
        <v>50595550</v>
      </c>
      <c r="G30" s="60">
        <v>6237931</v>
      </c>
      <c r="H30" s="60">
        <v>57864</v>
      </c>
      <c r="I30" s="60">
        <v>6439357</v>
      </c>
      <c r="J30" s="60">
        <v>12735152</v>
      </c>
      <c r="K30" s="60">
        <v>3861750</v>
      </c>
      <c r="L30" s="60">
        <v>3273892</v>
      </c>
      <c r="M30" s="60">
        <v>3337609</v>
      </c>
      <c r="N30" s="60">
        <v>10473251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23208403</v>
      </c>
      <c r="X30" s="60">
        <v>25297775</v>
      </c>
      <c r="Y30" s="60">
        <v>-2089372</v>
      </c>
      <c r="Z30" s="140">
        <v>-8.26</v>
      </c>
      <c r="AA30" s="155">
        <v>50595550</v>
      </c>
    </row>
    <row r="31" spans="1:27" ht="13.5">
      <c r="A31" s="183" t="s">
        <v>120</v>
      </c>
      <c r="B31" s="182"/>
      <c r="C31" s="155">
        <v>1698350</v>
      </c>
      <c r="D31" s="155">
        <v>0</v>
      </c>
      <c r="E31" s="156">
        <v>0</v>
      </c>
      <c r="F31" s="60">
        <v>0</v>
      </c>
      <c r="G31" s="60">
        <v>36362</v>
      </c>
      <c r="H31" s="60">
        <v>197519</v>
      </c>
      <c r="I31" s="60">
        <v>0</v>
      </c>
      <c r="J31" s="60">
        <v>233881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233881</v>
      </c>
      <c r="X31" s="60">
        <v>0</v>
      </c>
      <c r="Y31" s="60">
        <v>233881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2994188</v>
      </c>
      <c r="D32" s="155">
        <v>0</v>
      </c>
      <c r="E32" s="156">
        <v>4903430</v>
      </c>
      <c r="F32" s="60">
        <v>4903430</v>
      </c>
      <c r="G32" s="60">
        <v>179702</v>
      </c>
      <c r="H32" s="60">
        <v>479500</v>
      </c>
      <c r="I32" s="60">
        <v>32980</v>
      </c>
      <c r="J32" s="60">
        <v>692182</v>
      </c>
      <c r="K32" s="60">
        <v>1430201</v>
      </c>
      <c r="L32" s="60">
        <v>877299</v>
      </c>
      <c r="M32" s="60">
        <v>13056</v>
      </c>
      <c r="N32" s="60">
        <v>2320556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3012738</v>
      </c>
      <c r="X32" s="60">
        <v>2451715</v>
      </c>
      <c r="Y32" s="60">
        <v>561023</v>
      </c>
      <c r="Z32" s="140">
        <v>22.88</v>
      </c>
      <c r="AA32" s="155">
        <v>4903430</v>
      </c>
    </row>
    <row r="33" spans="1:27" ht="13.5">
      <c r="A33" s="183" t="s">
        <v>42</v>
      </c>
      <c r="B33" s="182"/>
      <c r="C33" s="155">
        <v>579461</v>
      </c>
      <c r="D33" s="155">
        <v>0</v>
      </c>
      <c r="E33" s="156">
        <v>168800</v>
      </c>
      <c r="F33" s="60">
        <v>168800</v>
      </c>
      <c r="G33" s="60">
        <v>0</v>
      </c>
      <c r="H33" s="60">
        <v>0</v>
      </c>
      <c r="I33" s="60">
        <v>2054129</v>
      </c>
      <c r="J33" s="60">
        <v>2054129</v>
      </c>
      <c r="K33" s="60">
        <v>1598511</v>
      </c>
      <c r="L33" s="60">
        <v>1299204</v>
      </c>
      <c r="M33" s="60">
        <v>1423218</v>
      </c>
      <c r="N33" s="60">
        <v>4320933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6375062</v>
      </c>
      <c r="X33" s="60">
        <v>84400</v>
      </c>
      <c r="Y33" s="60">
        <v>6290662</v>
      </c>
      <c r="Z33" s="140">
        <v>7453.39</v>
      </c>
      <c r="AA33" s="155">
        <v>168800</v>
      </c>
    </row>
    <row r="34" spans="1:27" ht="13.5">
      <c r="A34" s="183" t="s">
        <v>43</v>
      </c>
      <c r="B34" s="182"/>
      <c r="C34" s="155">
        <v>37637503</v>
      </c>
      <c r="D34" s="155">
        <v>0</v>
      </c>
      <c r="E34" s="156">
        <v>49864364</v>
      </c>
      <c r="F34" s="60">
        <v>49864364</v>
      </c>
      <c r="G34" s="60">
        <v>10892839</v>
      </c>
      <c r="H34" s="60">
        <v>5724599</v>
      </c>
      <c r="I34" s="60">
        <v>4116270</v>
      </c>
      <c r="J34" s="60">
        <v>20733708</v>
      </c>
      <c r="K34" s="60">
        <v>5337159</v>
      </c>
      <c r="L34" s="60">
        <v>2055626</v>
      </c>
      <c r="M34" s="60">
        <v>1637514</v>
      </c>
      <c r="N34" s="60">
        <v>9030299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29764007</v>
      </c>
      <c r="X34" s="60">
        <v>24932182</v>
      </c>
      <c r="Y34" s="60">
        <v>4831825</v>
      </c>
      <c r="Z34" s="140">
        <v>19.38</v>
      </c>
      <c r="AA34" s="155">
        <v>49864364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187664203</v>
      </c>
      <c r="D36" s="188">
        <f>SUM(D25:D35)</f>
        <v>0</v>
      </c>
      <c r="E36" s="189">
        <f t="shared" si="1"/>
        <v>244865586</v>
      </c>
      <c r="F36" s="190">
        <f t="shared" si="1"/>
        <v>244865586</v>
      </c>
      <c r="G36" s="190">
        <f t="shared" si="1"/>
        <v>22503033</v>
      </c>
      <c r="H36" s="190">
        <f t="shared" si="1"/>
        <v>14586036</v>
      </c>
      <c r="I36" s="190">
        <f t="shared" si="1"/>
        <v>18283508</v>
      </c>
      <c r="J36" s="190">
        <f t="shared" si="1"/>
        <v>55372577</v>
      </c>
      <c r="K36" s="190">
        <f t="shared" si="1"/>
        <v>17896417</v>
      </c>
      <c r="L36" s="190">
        <f t="shared" si="1"/>
        <v>16261972</v>
      </c>
      <c r="M36" s="190">
        <f t="shared" si="1"/>
        <v>12101452</v>
      </c>
      <c r="N36" s="190">
        <f t="shared" si="1"/>
        <v>46259841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101632418</v>
      </c>
      <c r="X36" s="190">
        <f t="shared" si="1"/>
        <v>122432794</v>
      </c>
      <c r="Y36" s="190">
        <f t="shared" si="1"/>
        <v>-20800376</v>
      </c>
      <c r="Z36" s="191">
        <f>+IF(X36&lt;&gt;0,+(Y36/X36)*100,0)</f>
        <v>-16.989219407996195</v>
      </c>
      <c r="AA36" s="188">
        <f>SUM(AA25:AA35)</f>
        <v>244865586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-8503947</v>
      </c>
      <c r="D38" s="199">
        <f>+D22-D36</f>
        <v>0</v>
      </c>
      <c r="E38" s="200">
        <f t="shared" si="2"/>
        <v>-24055300</v>
      </c>
      <c r="F38" s="106">
        <f t="shared" si="2"/>
        <v>-24055300</v>
      </c>
      <c r="G38" s="106">
        <f t="shared" si="2"/>
        <v>47278303</v>
      </c>
      <c r="H38" s="106">
        <f t="shared" si="2"/>
        <v>-710513</v>
      </c>
      <c r="I38" s="106">
        <f t="shared" si="2"/>
        <v>-3324395</v>
      </c>
      <c r="J38" s="106">
        <f t="shared" si="2"/>
        <v>43243395</v>
      </c>
      <c r="K38" s="106">
        <f t="shared" si="2"/>
        <v>-5204333</v>
      </c>
      <c r="L38" s="106">
        <f t="shared" si="2"/>
        <v>-2314925</v>
      </c>
      <c r="M38" s="106">
        <f t="shared" si="2"/>
        <v>3601170</v>
      </c>
      <c r="N38" s="106">
        <f t="shared" si="2"/>
        <v>-3918088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39325307</v>
      </c>
      <c r="X38" s="106">
        <f>IF(F22=F36,0,X22-X36)</f>
        <v>-12027649</v>
      </c>
      <c r="Y38" s="106">
        <f t="shared" si="2"/>
        <v>51352956</v>
      </c>
      <c r="Z38" s="201">
        <f>+IF(X38&lt;&gt;0,+(Y38/X38)*100,0)</f>
        <v>-426.9575542152918</v>
      </c>
      <c r="AA38" s="199">
        <f>+AA22-AA36</f>
        <v>-24055300</v>
      </c>
    </row>
    <row r="39" spans="1:27" ht="13.5">
      <c r="A39" s="181" t="s">
        <v>46</v>
      </c>
      <c r="B39" s="185"/>
      <c r="C39" s="155">
        <v>2600000</v>
      </c>
      <c r="D39" s="155">
        <v>0</v>
      </c>
      <c r="E39" s="156">
        <v>14104000</v>
      </c>
      <c r="F39" s="60">
        <v>14104000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7052000</v>
      </c>
      <c r="Y39" s="60">
        <v>-7052000</v>
      </c>
      <c r="Z39" s="140">
        <v>-100</v>
      </c>
      <c r="AA39" s="155">
        <v>14104000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-5903947</v>
      </c>
      <c r="D42" s="206">
        <f>SUM(D38:D41)</f>
        <v>0</v>
      </c>
      <c r="E42" s="207">
        <f t="shared" si="3"/>
        <v>-9951300</v>
      </c>
      <c r="F42" s="88">
        <f t="shared" si="3"/>
        <v>-9951300</v>
      </c>
      <c r="G42" s="88">
        <f t="shared" si="3"/>
        <v>47278303</v>
      </c>
      <c r="H42" s="88">
        <f t="shared" si="3"/>
        <v>-710513</v>
      </c>
      <c r="I42" s="88">
        <f t="shared" si="3"/>
        <v>-3324395</v>
      </c>
      <c r="J42" s="88">
        <f t="shared" si="3"/>
        <v>43243395</v>
      </c>
      <c r="K42" s="88">
        <f t="shared" si="3"/>
        <v>-5204333</v>
      </c>
      <c r="L42" s="88">
        <f t="shared" si="3"/>
        <v>-2314925</v>
      </c>
      <c r="M42" s="88">
        <f t="shared" si="3"/>
        <v>3601170</v>
      </c>
      <c r="N42" s="88">
        <f t="shared" si="3"/>
        <v>-3918088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39325307</v>
      </c>
      <c r="X42" s="88">
        <f t="shared" si="3"/>
        <v>-4975649</v>
      </c>
      <c r="Y42" s="88">
        <f t="shared" si="3"/>
        <v>44300956</v>
      </c>
      <c r="Z42" s="208">
        <f>+IF(X42&lt;&gt;0,+(Y42/X42)*100,0)</f>
        <v>-890.3553285209628</v>
      </c>
      <c r="AA42" s="206">
        <f>SUM(AA38:AA41)</f>
        <v>-9951300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-5903947</v>
      </c>
      <c r="D44" s="210">
        <f>+D42-D43</f>
        <v>0</v>
      </c>
      <c r="E44" s="211">
        <f t="shared" si="4"/>
        <v>-9951300</v>
      </c>
      <c r="F44" s="77">
        <f t="shared" si="4"/>
        <v>-9951300</v>
      </c>
      <c r="G44" s="77">
        <f t="shared" si="4"/>
        <v>47278303</v>
      </c>
      <c r="H44" s="77">
        <f t="shared" si="4"/>
        <v>-710513</v>
      </c>
      <c r="I44" s="77">
        <f t="shared" si="4"/>
        <v>-3324395</v>
      </c>
      <c r="J44" s="77">
        <f t="shared" si="4"/>
        <v>43243395</v>
      </c>
      <c r="K44" s="77">
        <f t="shared" si="4"/>
        <v>-5204333</v>
      </c>
      <c r="L44" s="77">
        <f t="shared" si="4"/>
        <v>-2314925</v>
      </c>
      <c r="M44" s="77">
        <f t="shared" si="4"/>
        <v>3601170</v>
      </c>
      <c r="N44" s="77">
        <f t="shared" si="4"/>
        <v>-3918088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39325307</v>
      </c>
      <c r="X44" s="77">
        <f t="shared" si="4"/>
        <v>-4975649</v>
      </c>
      <c r="Y44" s="77">
        <f t="shared" si="4"/>
        <v>44300956</v>
      </c>
      <c r="Z44" s="212">
        <f>+IF(X44&lt;&gt;0,+(Y44/X44)*100,0)</f>
        <v>-890.3553285209628</v>
      </c>
      <c r="AA44" s="210">
        <f>+AA42-AA43</f>
        <v>-9951300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-5903947</v>
      </c>
      <c r="D46" s="206">
        <f>SUM(D44:D45)</f>
        <v>0</v>
      </c>
      <c r="E46" s="207">
        <f t="shared" si="5"/>
        <v>-9951300</v>
      </c>
      <c r="F46" s="88">
        <f t="shared" si="5"/>
        <v>-9951300</v>
      </c>
      <c r="G46" s="88">
        <f t="shared" si="5"/>
        <v>47278303</v>
      </c>
      <c r="H46" s="88">
        <f t="shared" si="5"/>
        <v>-710513</v>
      </c>
      <c r="I46" s="88">
        <f t="shared" si="5"/>
        <v>-3324395</v>
      </c>
      <c r="J46" s="88">
        <f t="shared" si="5"/>
        <v>43243395</v>
      </c>
      <c r="K46" s="88">
        <f t="shared" si="5"/>
        <v>-5204333</v>
      </c>
      <c r="L46" s="88">
        <f t="shared" si="5"/>
        <v>-2314925</v>
      </c>
      <c r="M46" s="88">
        <f t="shared" si="5"/>
        <v>3601170</v>
      </c>
      <c r="N46" s="88">
        <f t="shared" si="5"/>
        <v>-3918088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39325307</v>
      </c>
      <c r="X46" s="88">
        <f t="shared" si="5"/>
        <v>-4975649</v>
      </c>
      <c r="Y46" s="88">
        <f t="shared" si="5"/>
        <v>44300956</v>
      </c>
      <c r="Z46" s="208">
        <f>+IF(X46&lt;&gt;0,+(Y46/X46)*100,0)</f>
        <v>-890.3553285209628</v>
      </c>
      <c r="AA46" s="206">
        <f>SUM(AA44:AA45)</f>
        <v>-9951300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-5903947</v>
      </c>
      <c r="D48" s="217">
        <f>SUM(D46:D47)</f>
        <v>0</v>
      </c>
      <c r="E48" s="218">
        <f t="shared" si="6"/>
        <v>-9951300</v>
      </c>
      <c r="F48" s="219">
        <f t="shared" si="6"/>
        <v>-9951300</v>
      </c>
      <c r="G48" s="219">
        <f t="shared" si="6"/>
        <v>47278303</v>
      </c>
      <c r="H48" s="220">
        <f t="shared" si="6"/>
        <v>-710513</v>
      </c>
      <c r="I48" s="220">
        <f t="shared" si="6"/>
        <v>-3324395</v>
      </c>
      <c r="J48" s="220">
        <f t="shared" si="6"/>
        <v>43243395</v>
      </c>
      <c r="K48" s="220">
        <f t="shared" si="6"/>
        <v>-5204333</v>
      </c>
      <c r="L48" s="220">
        <f t="shared" si="6"/>
        <v>-2314925</v>
      </c>
      <c r="M48" s="219">
        <f t="shared" si="6"/>
        <v>3601170</v>
      </c>
      <c r="N48" s="219">
        <f t="shared" si="6"/>
        <v>-3918088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39325307</v>
      </c>
      <c r="X48" s="220">
        <f t="shared" si="6"/>
        <v>-4975649</v>
      </c>
      <c r="Y48" s="220">
        <f t="shared" si="6"/>
        <v>44300956</v>
      </c>
      <c r="Z48" s="221">
        <f>+IF(X48&lt;&gt;0,+(Y48/X48)*100,0)</f>
        <v>-890.3553285209628</v>
      </c>
      <c r="AA48" s="222">
        <f>SUM(AA46:AA47)</f>
        <v>-9951300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32681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>
        <v>10220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22461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13316856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>
        <v>13316856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3798716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884495</v>
      </c>
      <c r="H15" s="100">
        <f t="shared" si="2"/>
        <v>2506291</v>
      </c>
      <c r="I15" s="100">
        <f t="shared" si="2"/>
        <v>0</v>
      </c>
      <c r="J15" s="100">
        <f t="shared" si="2"/>
        <v>3390786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3390786</v>
      </c>
      <c r="X15" s="100">
        <f t="shared" si="2"/>
        <v>0</v>
      </c>
      <c r="Y15" s="100">
        <f t="shared" si="2"/>
        <v>3390786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3798716</v>
      </c>
      <c r="D17" s="155"/>
      <c r="E17" s="156"/>
      <c r="F17" s="60"/>
      <c r="G17" s="60">
        <v>884495</v>
      </c>
      <c r="H17" s="60">
        <v>2506291</v>
      </c>
      <c r="I17" s="60"/>
      <c r="J17" s="60">
        <v>3390786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3390786</v>
      </c>
      <c r="X17" s="60"/>
      <c r="Y17" s="60">
        <v>3390786</v>
      </c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17148253</v>
      </c>
      <c r="D25" s="217">
        <f>+D5+D9+D15+D19+D24</f>
        <v>0</v>
      </c>
      <c r="E25" s="230">
        <f t="shared" si="4"/>
        <v>0</v>
      </c>
      <c r="F25" s="219">
        <f t="shared" si="4"/>
        <v>0</v>
      </c>
      <c r="G25" s="219">
        <f t="shared" si="4"/>
        <v>884495</v>
      </c>
      <c r="H25" s="219">
        <f t="shared" si="4"/>
        <v>2506291</v>
      </c>
      <c r="I25" s="219">
        <f t="shared" si="4"/>
        <v>0</v>
      </c>
      <c r="J25" s="219">
        <f t="shared" si="4"/>
        <v>3390786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3390786</v>
      </c>
      <c r="X25" s="219">
        <f t="shared" si="4"/>
        <v>0</v>
      </c>
      <c r="Y25" s="219">
        <f t="shared" si="4"/>
        <v>3390786</v>
      </c>
      <c r="Z25" s="231">
        <f>+IF(X25&lt;&gt;0,+(Y25/X25)*100,0)</f>
        <v>0</v>
      </c>
      <c r="AA25" s="232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13316856</v>
      </c>
      <c r="D28" s="155"/>
      <c r="E28" s="156"/>
      <c r="F28" s="60"/>
      <c r="G28" s="60">
        <v>671495</v>
      </c>
      <c r="H28" s="60">
        <v>1943961</v>
      </c>
      <c r="I28" s="60"/>
      <c r="J28" s="60">
        <v>2615456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2615456</v>
      </c>
      <c r="X28" s="60"/>
      <c r="Y28" s="60">
        <v>2615456</v>
      </c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>
        <v>213000</v>
      </c>
      <c r="H30" s="159">
        <v>562330</v>
      </c>
      <c r="I30" s="159"/>
      <c r="J30" s="159">
        <v>775330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775330</v>
      </c>
      <c r="X30" s="159"/>
      <c r="Y30" s="159">
        <v>775330</v>
      </c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13316856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884495</v>
      </c>
      <c r="H32" s="77">
        <f t="shared" si="5"/>
        <v>2506291</v>
      </c>
      <c r="I32" s="77">
        <f t="shared" si="5"/>
        <v>0</v>
      </c>
      <c r="J32" s="77">
        <f t="shared" si="5"/>
        <v>3390786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3390786</v>
      </c>
      <c r="X32" s="77">
        <f t="shared" si="5"/>
        <v>0</v>
      </c>
      <c r="Y32" s="77">
        <f t="shared" si="5"/>
        <v>3390786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3831397</v>
      </c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17148253</v>
      </c>
      <c r="D36" s="222">
        <f>SUM(D32:D35)</f>
        <v>0</v>
      </c>
      <c r="E36" s="218">
        <f t="shared" si="6"/>
        <v>0</v>
      </c>
      <c r="F36" s="220">
        <f t="shared" si="6"/>
        <v>0</v>
      </c>
      <c r="G36" s="220">
        <f t="shared" si="6"/>
        <v>884495</v>
      </c>
      <c r="H36" s="220">
        <f t="shared" si="6"/>
        <v>2506291</v>
      </c>
      <c r="I36" s="220">
        <f t="shared" si="6"/>
        <v>0</v>
      </c>
      <c r="J36" s="220">
        <f t="shared" si="6"/>
        <v>3390786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3390786</v>
      </c>
      <c r="X36" s="220">
        <f t="shared" si="6"/>
        <v>0</v>
      </c>
      <c r="Y36" s="220">
        <f t="shared" si="6"/>
        <v>3390786</v>
      </c>
      <c r="Z36" s="221">
        <f>+IF(X36&lt;&gt;0,+(Y36/X36)*100,0)</f>
        <v>0</v>
      </c>
      <c r="AA36" s="239">
        <f>SUM(AA32:AA35)</f>
        <v>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2284865</v>
      </c>
      <c r="D6" s="155"/>
      <c r="E6" s="59"/>
      <c r="F6" s="60"/>
      <c r="G6" s="60">
        <v>1272666319</v>
      </c>
      <c r="H6" s="60">
        <v>1011471217</v>
      </c>
      <c r="I6" s="60">
        <v>74471079</v>
      </c>
      <c r="J6" s="60">
        <v>74471079</v>
      </c>
      <c r="K6" s="60">
        <v>-500675681</v>
      </c>
      <c r="L6" s="60"/>
      <c r="M6" s="60"/>
      <c r="N6" s="60">
        <v>-500675681</v>
      </c>
      <c r="O6" s="60"/>
      <c r="P6" s="60"/>
      <c r="Q6" s="60"/>
      <c r="R6" s="60"/>
      <c r="S6" s="60"/>
      <c r="T6" s="60"/>
      <c r="U6" s="60"/>
      <c r="V6" s="60"/>
      <c r="W6" s="60">
        <v>-500675681</v>
      </c>
      <c r="X6" s="60"/>
      <c r="Y6" s="60">
        <v>-500675681</v>
      </c>
      <c r="Z6" s="140"/>
      <c r="AA6" s="62"/>
    </row>
    <row r="7" spans="1:27" ht="13.5">
      <c r="A7" s="249" t="s">
        <v>144</v>
      </c>
      <c r="B7" s="182"/>
      <c r="C7" s="155">
        <v>11980149</v>
      </c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13796817</v>
      </c>
      <c r="D8" s="155"/>
      <c r="E8" s="59"/>
      <c r="F8" s="60"/>
      <c r="G8" s="60">
        <v>158539288</v>
      </c>
      <c r="H8" s="60">
        <v>592532030</v>
      </c>
      <c r="I8" s="60">
        <v>633539567</v>
      </c>
      <c r="J8" s="60">
        <v>633539567</v>
      </c>
      <c r="K8" s="60">
        <v>476087658</v>
      </c>
      <c r="L8" s="60"/>
      <c r="M8" s="60"/>
      <c r="N8" s="60">
        <v>476087658</v>
      </c>
      <c r="O8" s="60"/>
      <c r="P8" s="60"/>
      <c r="Q8" s="60"/>
      <c r="R8" s="60"/>
      <c r="S8" s="60"/>
      <c r="T8" s="60"/>
      <c r="U8" s="60"/>
      <c r="V8" s="60"/>
      <c r="W8" s="60">
        <v>476087658</v>
      </c>
      <c r="X8" s="60"/>
      <c r="Y8" s="60">
        <v>476087658</v>
      </c>
      <c r="Z8" s="140"/>
      <c r="AA8" s="62"/>
    </row>
    <row r="9" spans="1:27" ht="13.5">
      <c r="A9" s="249" t="s">
        <v>146</v>
      </c>
      <c r="B9" s="182"/>
      <c r="C9" s="155">
        <v>4592097</v>
      </c>
      <c r="D9" s="155"/>
      <c r="E9" s="59"/>
      <c r="F9" s="60"/>
      <c r="G9" s="60">
        <v>2076031613</v>
      </c>
      <c r="H9" s="60">
        <v>1866636498</v>
      </c>
      <c r="I9" s="60">
        <v>1875656612</v>
      </c>
      <c r="J9" s="60">
        <v>1875656612</v>
      </c>
      <c r="K9" s="60">
        <v>1605258793</v>
      </c>
      <c r="L9" s="60"/>
      <c r="M9" s="60"/>
      <c r="N9" s="60">
        <v>1605258793</v>
      </c>
      <c r="O9" s="60"/>
      <c r="P9" s="60"/>
      <c r="Q9" s="60"/>
      <c r="R9" s="60"/>
      <c r="S9" s="60"/>
      <c r="T9" s="60"/>
      <c r="U9" s="60"/>
      <c r="V9" s="60"/>
      <c r="W9" s="60">
        <v>1605258793</v>
      </c>
      <c r="X9" s="60"/>
      <c r="Y9" s="60">
        <v>1605258793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707224</v>
      </c>
      <c r="D11" s="155"/>
      <c r="E11" s="59"/>
      <c r="F11" s="60"/>
      <c r="G11" s="60">
        <v>12373859</v>
      </c>
      <c r="H11" s="60">
        <v>29463376</v>
      </c>
      <c r="I11" s="60">
        <v>27997144</v>
      </c>
      <c r="J11" s="60">
        <v>27997144</v>
      </c>
      <c r="K11" s="60">
        <v>28968395</v>
      </c>
      <c r="L11" s="60"/>
      <c r="M11" s="60"/>
      <c r="N11" s="60">
        <v>28968395</v>
      </c>
      <c r="O11" s="60"/>
      <c r="P11" s="60"/>
      <c r="Q11" s="60"/>
      <c r="R11" s="60"/>
      <c r="S11" s="60"/>
      <c r="T11" s="60"/>
      <c r="U11" s="60"/>
      <c r="V11" s="60"/>
      <c r="W11" s="60">
        <v>28968395</v>
      </c>
      <c r="X11" s="60"/>
      <c r="Y11" s="60">
        <v>28968395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33361152</v>
      </c>
      <c r="D12" s="168">
        <f>SUM(D6:D11)</f>
        <v>0</v>
      </c>
      <c r="E12" s="72">
        <f t="shared" si="0"/>
        <v>0</v>
      </c>
      <c r="F12" s="73">
        <f t="shared" si="0"/>
        <v>0</v>
      </c>
      <c r="G12" s="73">
        <f t="shared" si="0"/>
        <v>3519611079</v>
      </c>
      <c r="H12" s="73">
        <f t="shared" si="0"/>
        <v>3500103121</v>
      </c>
      <c r="I12" s="73">
        <f t="shared" si="0"/>
        <v>2611664402</v>
      </c>
      <c r="J12" s="73">
        <f t="shared" si="0"/>
        <v>2611664402</v>
      </c>
      <c r="K12" s="73">
        <f t="shared" si="0"/>
        <v>1609639165</v>
      </c>
      <c r="L12" s="73">
        <f t="shared" si="0"/>
        <v>0</v>
      </c>
      <c r="M12" s="73">
        <f t="shared" si="0"/>
        <v>0</v>
      </c>
      <c r="N12" s="73">
        <f t="shared" si="0"/>
        <v>1609639165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1609639165</v>
      </c>
      <c r="X12" s="73">
        <f t="shared" si="0"/>
        <v>0</v>
      </c>
      <c r="Y12" s="73">
        <f t="shared" si="0"/>
        <v>1609639165</v>
      </c>
      <c r="Z12" s="170">
        <f>+IF(X12&lt;&gt;0,+(Y12/X12)*100,0)</f>
        <v>0</v>
      </c>
      <c r="AA12" s="74">
        <f>SUM(AA6:AA11)</f>
        <v>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40181390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654276038</v>
      </c>
      <c r="D19" s="155"/>
      <c r="E19" s="59"/>
      <c r="F19" s="60"/>
      <c r="G19" s="60"/>
      <c r="H19" s="60">
        <v>6225000</v>
      </c>
      <c r="I19" s="60">
        <v>6225000</v>
      </c>
      <c r="J19" s="60">
        <v>6225000</v>
      </c>
      <c r="K19" s="60">
        <v>6225000</v>
      </c>
      <c r="L19" s="60"/>
      <c r="M19" s="60"/>
      <c r="N19" s="60">
        <v>6225000</v>
      </c>
      <c r="O19" s="60"/>
      <c r="P19" s="60"/>
      <c r="Q19" s="60"/>
      <c r="R19" s="60"/>
      <c r="S19" s="60"/>
      <c r="T19" s="60"/>
      <c r="U19" s="60"/>
      <c r="V19" s="60"/>
      <c r="W19" s="60">
        <v>6225000</v>
      </c>
      <c r="X19" s="60"/>
      <c r="Y19" s="60">
        <v>6225000</v>
      </c>
      <c r="Z19" s="140"/>
      <c r="AA19" s="62"/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277670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8358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694743456</v>
      </c>
      <c r="D24" s="168">
        <f>SUM(D15:D23)</f>
        <v>0</v>
      </c>
      <c r="E24" s="76">
        <f t="shared" si="1"/>
        <v>0</v>
      </c>
      <c r="F24" s="77">
        <f t="shared" si="1"/>
        <v>0</v>
      </c>
      <c r="G24" s="77">
        <f t="shared" si="1"/>
        <v>0</v>
      </c>
      <c r="H24" s="77">
        <f t="shared" si="1"/>
        <v>6225000</v>
      </c>
      <c r="I24" s="77">
        <f t="shared" si="1"/>
        <v>6225000</v>
      </c>
      <c r="J24" s="77">
        <f t="shared" si="1"/>
        <v>6225000</v>
      </c>
      <c r="K24" s="77">
        <f t="shared" si="1"/>
        <v>6225000</v>
      </c>
      <c r="L24" s="77">
        <f t="shared" si="1"/>
        <v>0</v>
      </c>
      <c r="M24" s="77">
        <f t="shared" si="1"/>
        <v>0</v>
      </c>
      <c r="N24" s="77">
        <f t="shared" si="1"/>
        <v>6225000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6225000</v>
      </c>
      <c r="X24" s="77">
        <f t="shared" si="1"/>
        <v>0</v>
      </c>
      <c r="Y24" s="77">
        <f t="shared" si="1"/>
        <v>6225000</v>
      </c>
      <c r="Z24" s="212">
        <f>+IF(X24&lt;&gt;0,+(Y24/X24)*100,0)</f>
        <v>0</v>
      </c>
      <c r="AA24" s="79">
        <f>SUM(AA15:AA23)</f>
        <v>0</v>
      </c>
    </row>
    <row r="25" spans="1:27" ht="13.5">
      <c r="A25" s="250" t="s">
        <v>159</v>
      </c>
      <c r="B25" s="251"/>
      <c r="C25" s="168">
        <f aca="true" t="shared" si="2" ref="C25:Y25">+C12+C24</f>
        <v>728104608</v>
      </c>
      <c r="D25" s="168">
        <f>+D12+D24</f>
        <v>0</v>
      </c>
      <c r="E25" s="72">
        <f t="shared" si="2"/>
        <v>0</v>
      </c>
      <c r="F25" s="73">
        <f t="shared" si="2"/>
        <v>0</v>
      </c>
      <c r="G25" s="73">
        <f t="shared" si="2"/>
        <v>3519611079</v>
      </c>
      <c r="H25" s="73">
        <f t="shared" si="2"/>
        <v>3506328121</v>
      </c>
      <c r="I25" s="73">
        <f t="shared" si="2"/>
        <v>2617889402</v>
      </c>
      <c r="J25" s="73">
        <f t="shared" si="2"/>
        <v>2617889402</v>
      </c>
      <c r="K25" s="73">
        <f t="shared" si="2"/>
        <v>1615864165</v>
      </c>
      <c r="L25" s="73">
        <f t="shared" si="2"/>
        <v>0</v>
      </c>
      <c r="M25" s="73">
        <f t="shared" si="2"/>
        <v>0</v>
      </c>
      <c r="N25" s="73">
        <f t="shared" si="2"/>
        <v>1615864165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1615864165</v>
      </c>
      <c r="X25" s="73">
        <f t="shared" si="2"/>
        <v>0</v>
      </c>
      <c r="Y25" s="73">
        <f t="shared" si="2"/>
        <v>1615864165</v>
      </c>
      <c r="Z25" s="170">
        <f>+IF(X25&lt;&gt;0,+(Y25/X25)*100,0)</f>
        <v>0</v>
      </c>
      <c r="AA25" s="74">
        <f>+AA12+AA24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641236</v>
      </c>
      <c r="D29" s="155"/>
      <c r="E29" s="59"/>
      <c r="F29" s="60"/>
      <c r="G29" s="60">
        <v>718400</v>
      </c>
      <c r="H29" s="60">
        <v>718400</v>
      </c>
      <c r="I29" s="60">
        <v>718400</v>
      </c>
      <c r="J29" s="60">
        <v>718400</v>
      </c>
      <c r="K29" s="60">
        <v>268726146</v>
      </c>
      <c r="L29" s="60"/>
      <c r="M29" s="60"/>
      <c r="N29" s="60">
        <v>268726146</v>
      </c>
      <c r="O29" s="60"/>
      <c r="P29" s="60"/>
      <c r="Q29" s="60"/>
      <c r="R29" s="60"/>
      <c r="S29" s="60"/>
      <c r="T29" s="60"/>
      <c r="U29" s="60"/>
      <c r="V29" s="60"/>
      <c r="W29" s="60">
        <v>268726146</v>
      </c>
      <c r="X29" s="60"/>
      <c r="Y29" s="60">
        <v>268726146</v>
      </c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3159780</v>
      </c>
      <c r="D31" s="155"/>
      <c r="E31" s="59"/>
      <c r="F31" s="60"/>
      <c r="G31" s="60">
        <v>404510</v>
      </c>
      <c r="H31" s="60">
        <v>1698005</v>
      </c>
      <c r="I31" s="60">
        <v>2323225</v>
      </c>
      <c r="J31" s="60">
        <v>2323225</v>
      </c>
      <c r="K31" s="60">
        <v>2704305</v>
      </c>
      <c r="L31" s="60"/>
      <c r="M31" s="60"/>
      <c r="N31" s="60">
        <v>2704305</v>
      </c>
      <c r="O31" s="60"/>
      <c r="P31" s="60"/>
      <c r="Q31" s="60"/>
      <c r="R31" s="60"/>
      <c r="S31" s="60"/>
      <c r="T31" s="60"/>
      <c r="U31" s="60"/>
      <c r="V31" s="60"/>
      <c r="W31" s="60">
        <v>2704305</v>
      </c>
      <c r="X31" s="60"/>
      <c r="Y31" s="60">
        <v>2704305</v>
      </c>
      <c r="Z31" s="140"/>
      <c r="AA31" s="62"/>
    </row>
    <row r="32" spans="1:27" ht="13.5">
      <c r="A32" s="249" t="s">
        <v>164</v>
      </c>
      <c r="B32" s="182"/>
      <c r="C32" s="155">
        <v>53978319</v>
      </c>
      <c r="D32" s="155"/>
      <c r="E32" s="59"/>
      <c r="F32" s="60"/>
      <c r="G32" s="60">
        <v>-1170595971</v>
      </c>
      <c r="H32" s="60">
        <v>-1075850816</v>
      </c>
      <c r="I32" s="60">
        <v>-1379098127</v>
      </c>
      <c r="J32" s="60">
        <v>-1379098127</v>
      </c>
      <c r="K32" s="60">
        <v>-1852795194</v>
      </c>
      <c r="L32" s="60"/>
      <c r="M32" s="60"/>
      <c r="N32" s="60">
        <v>-1852795194</v>
      </c>
      <c r="O32" s="60"/>
      <c r="P32" s="60"/>
      <c r="Q32" s="60"/>
      <c r="R32" s="60"/>
      <c r="S32" s="60"/>
      <c r="T32" s="60"/>
      <c r="U32" s="60"/>
      <c r="V32" s="60"/>
      <c r="W32" s="60">
        <v>-1852795194</v>
      </c>
      <c r="X32" s="60"/>
      <c r="Y32" s="60">
        <v>-1852795194</v>
      </c>
      <c r="Z32" s="140"/>
      <c r="AA32" s="62"/>
    </row>
    <row r="33" spans="1:27" ht="13.5">
      <c r="A33" s="249" t="s">
        <v>165</v>
      </c>
      <c r="B33" s="182"/>
      <c r="C33" s="155">
        <v>2514193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60293528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-1169473061</v>
      </c>
      <c r="H34" s="73">
        <f t="shared" si="3"/>
        <v>-1073434411</v>
      </c>
      <c r="I34" s="73">
        <f t="shared" si="3"/>
        <v>-1376056502</v>
      </c>
      <c r="J34" s="73">
        <f t="shared" si="3"/>
        <v>-1376056502</v>
      </c>
      <c r="K34" s="73">
        <f t="shared" si="3"/>
        <v>-1581364743</v>
      </c>
      <c r="L34" s="73">
        <f t="shared" si="3"/>
        <v>0</v>
      </c>
      <c r="M34" s="73">
        <f t="shared" si="3"/>
        <v>0</v>
      </c>
      <c r="N34" s="73">
        <f t="shared" si="3"/>
        <v>-1581364743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-1581364743</v>
      </c>
      <c r="X34" s="73">
        <f t="shared" si="3"/>
        <v>0</v>
      </c>
      <c r="Y34" s="73">
        <f t="shared" si="3"/>
        <v>-1581364743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1483426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64776091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66259517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126553045</v>
      </c>
      <c r="D40" s="168">
        <f>+D34+D39</f>
        <v>0</v>
      </c>
      <c r="E40" s="72">
        <f t="shared" si="5"/>
        <v>0</v>
      </c>
      <c r="F40" s="73">
        <f t="shared" si="5"/>
        <v>0</v>
      </c>
      <c r="G40" s="73">
        <f t="shared" si="5"/>
        <v>-1169473061</v>
      </c>
      <c r="H40" s="73">
        <f t="shared" si="5"/>
        <v>-1073434411</v>
      </c>
      <c r="I40" s="73">
        <f t="shared" si="5"/>
        <v>-1376056502</v>
      </c>
      <c r="J40" s="73">
        <f t="shared" si="5"/>
        <v>-1376056502</v>
      </c>
      <c r="K40" s="73">
        <f t="shared" si="5"/>
        <v>-1581364743</v>
      </c>
      <c r="L40" s="73">
        <f t="shared" si="5"/>
        <v>0</v>
      </c>
      <c r="M40" s="73">
        <f t="shared" si="5"/>
        <v>0</v>
      </c>
      <c r="N40" s="73">
        <f t="shared" si="5"/>
        <v>-1581364743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-1581364743</v>
      </c>
      <c r="X40" s="73">
        <f t="shared" si="5"/>
        <v>0</v>
      </c>
      <c r="Y40" s="73">
        <f t="shared" si="5"/>
        <v>-1581364743</v>
      </c>
      <c r="Z40" s="170">
        <f>+IF(X40&lt;&gt;0,+(Y40/X40)*100,0)</f>
        <v>0</v>
      </c>
      <c r="AA40" s="74">
        <f>+AA34+AA39</f>
        <v>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601551563</v>
      </c>
      <c r="D42" s="257">
        <f>+D25-D40</f>
        <v>0</v>
      </c>
      <c r="E42" s="258">
        <f t="shared" si="6"/>
        <v>0</v>
      </c>
      <c r="F42" s="259">
        <f t="shared" si="6"/>
        <v>0</v>
      </c>
      <c r="G42" s="259">
        <f t="shared" si="6"/>
        <v>4689084140</v>
      </c>
      <c r="H42" s="259">
        <f t="shared" si="6"/>
        <v>4579762532</v>
      </c>
      <c r="I42" s="259">
        <f t="shared" si="6"/>
        <v>3993945904</v>
      </c>
      <c r="J42" s="259">
        <f t="shared" si="6"/>
        <v>3993945904</v>
      </c>
      <c r="K42" s="259">
        <f t="shared" si="6"/>
        <v>3197228908</v>
      </c>
      <c r="L42" s="259">
        <f t="shared" si="6"/>
        <v>0</v>
      </c>
      <c r="M42" s="259">
        <f t="shared" si="6"/>
        <v>0</v>
      </c>
      <c r="N42" s="259">
        <f t="shared" si="6"/>
        <v>3197228908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3197228908</v>
      </c>
      <c r="X42" s="259">
        <f t="shared" si="6"/>
        <v>0</v>
      </c>
      <c r="Y42" s="259">
        <f t="shared" si="6"/>
        <v>3197228908</v>
      </c>
      <c r="Z42" s="260">
        <f>+IF(X42&lt;&gt;0,+(Y42/X42)*100,0)</f>
        <v>0</v>
      </c>
      <c r="AA42" s="261">
        <f>+AA25-AA40</f>
        <v>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601551563</v>
      </c>
      <c r="D45" s="155"/>
      <c r="E45" s="59"/>
      <c r="F45" s="60"/>
      <c r="G45" s="60">
        <v>4689084140</v>
      </c>
      <c r="H45" s="60">
        <v>4579762532</v>
      </c>
      <c r="I45" s="60">
        <v>3993945904</v>
      </c>
      <c r="J45" s="60">
        <v>3993945904</v>
      </c>
      <c r="K45" s="60">
        <v>3197228908</v>
      </c>
      <c r="L45" s="60"/>
      <c r="M45" s="60"/>
      <c r="N45" s="60">
        <v>3197228908</v>
      </c>
      <c r="O45" s="60"/>
      <c r="P45" s="60"/>
      <c r="Q45" s="60"/>
      <c r="R45" s="60"/>
      <c r="S45" s="60"/>
      <c r="T45" s="60"/>
      <c r="U45" s="60"/>
      <c r="V45" s="60"/>
      <c r="W45" s="60">
        <v>3197228908</v>
      </c>
      <c r="X45" s="60"/>
      <c r="Y45" s="60">
        <v>3197228908</v>
      </c>
      <c r="Z45" s="139"/>
      <c r="AA45" s="62"/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601551563</v>
      </c>
      <c r="D48" s="217">
        <f>SUM(D45:D47)</f>
        <v>0</v>
      </c>
      <c r="E48" s="264">
        <f t="shared" si="7"/>
        <v>0</v>
      </c>
      <c r="F48" s="219">
        <f t="shared" si="7"/>
        <v>0</v>
      </c>
      <c r="G48" s="219">
        <f t="shared" si="7"/>
        <v>4689084140</v>
      </c>
      <c r="H48" s="219">
        <f t="shared" si="7"/>
        <v>4579762532</v>
      </c>
      <c r="I48" s="219">
        <f t="shared" si="7"/>
        <v>3993945904</v>
      </c>
      <c r="J48" s="219">
        <f t="shared" si="7"/>
        <v>3993945904</v>
      </c>
      <c r="K48" s="219">
        <f t="shared" si="7"/>
        <v>3197228908</v>
      </c>
      <c r="L48" s="219">
        <f t="shared" si="7"/>
        <v>0</v>
      </c>
      <c r="M48" s="219">
        <f t="shared" si="7"/>
        <v>0</v>
      </c>
      <c r="N48" s="219">
        <f t="shared" si="7"/>
        <v>3197228908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3197228908</v>
      </c>
      <c r="X48" s="219">
        <f t="shared" si="7"/>
        <v>0</v>
      </c>
      <c r="Y48" s="219">
        <f t="shared" si="7"/>
        <v>3197228908</v>
      </c>
      <c r="Z48" s="265">
        <f>+IF(X48&lt;&gt;0,+(Y48/X48)*100,0)</f>
        <v>0</v>
      </c>
      <c r="AA48" s="232">
        <f>SUM(AA45:AA47)</f>
        <v>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109746239</v>
      </c>
      <c r="D6" s="155"/>
      <c r="E6" s="59">
        <v>142663920</v>
      </c>
      <c r="F6" s="60">
        <v>142663920</v>
      </c>
      <c r="G6" s="60">
        <v>8822543</v>
      </c>
      <c r="H6" s="60">
        <v>11085153</v>
      </c>
      <c r="I6" s="60">
        <v>1466927112</v>
      </c>
      <c r="J6" s="60">
        <v>1486834808</v>
      </c>
      <c r="K6" s="60">
        <v>929944516</v>
      </c>
      <c r="L6" s="60">
        <v>94270466</v>
      </c>
      <c r="M6" s="60">
        <v>15702629</v>
      </c>
      <c r="N6" s="60">
        <v>1039917611</v>
      </c>
      <c r="O6" s="60"/>
      <c r="P6" s="60"/>
      <c r="Q6" s="60"/>
      <c r="R6" s="60"/>
      <c r="S6" s="60"/>
      <c r="T6" s="60"/>
      <c r="U6" s="60"/>
      <c r="V6" s="60"/>
      <c r="W6" s="60">
        <v>2526752419</v>
      </c>
      <c r="X6" s="60">
        <v>68703226</v>
      </c>
      <c r="Y6" s="60">
        <v>2458049193</v>
      </c>
      <c r="Z6" s="140">
        <v>3577.78</v>
      </c>
      <c r="AA6" s="62">
        <v>142663920</v>
      </c>
    </row>
    <row r="7" spans="1:27" ht="13.5">
      <c r="A7" s="249" t="s">
        <v>178</v>
      </c>
      <c r="B7" s="182"/>
      <c r="C7" s="155">
        <v>42305513</v>
      </c>
      <c r="D7" s="155"/>
      <c r="E7" s="59">
        <v>46658000</v>
      </c>
      <c r="F7" s="60">
        <v>46658000</v>
      </c>
      <c r="G7" s="60">
        <v>117400</v>
      </c>
      <c r="H7" s="60">
        <v>17290351</v>
      </c>
      <c r="I7" s="60">
        <v>-1226684</v>
      </c>
      <c r="J7" s="60">
        <v>16181067</v>
      </c>
      <c r="K7" s="60">
        <v>-319200</v>
      </c>
      <c r="L7" s="60">
        <v>1208684211</v>
      </c>
      <c r="M7" s="60"/>
      <c r="N7" s="60">
        <v>1208365011</v>
      </c>
      <c r="O7" s="60"/>
      <c r="P7" s="60"/>
      <c r="Q7" s="60"/>
      <c r="R7" s="60"/>
      <c r="S7" s="60"/>
      <c r="T7" s="60"/>
      <c r="U7" s="60"/>
      <c r="V7" s="60"/>
      <c r="W7" s="60">
        <v>1224546078</v>
      </c>
      <c r="X7" s="60">
        <v>36718000</v>
      </c>
      <c r="Y7" s="60">
        <v>1187828078</v>
      </c>
      <c r="Z7" s="140">
        <v>3235</v>
      </c>
      <c r="AA7" s="62">
        <v>46658000</v>
      </c>
    </row>
    <row r="8" spans="1:27" ht="13.5">
      <c r="A8" s="249" t="s">
        <v>179</v>
      </c>
      <c r="B8" s="182"/>
      <c r="C8" s="155">
        <v>18328000</v>
      </c>
      <c r="D8" s="155"/>
      <c r="E8" s="59">
        <v>14058411</v>
      </c>
      <c r="F8" s="60">
        <v>14058411</v>
      </c>
      <c r="G8" s="60">
        <v>4651754</v>
      </c>
      <c r="H8" s="60"/>
      <c r="I8" s="60"/>
      <c r="J8" s="60">
        <v>4651754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4651754</v>
      </c>
      <c r="X8" s="60">
        <v>11464101</v>
      </c>
      <c r="Y8" s="60">
        <v>-6812347</v>
      </c>
      <c r="Z8" s="140">
        <v>-59.42</v>
      </c>
      <c r="AA8" s="62">
        <v>14058411</v>
      </c>
    </row>
    <row r="9" spans="1:27" ht="13.5">
      <c r="A9" s="249" t="s">
        <v>180</v>
      </c>
      <c r="B9" s="182"/>
      <c r="C9" s="155">
        <v>1030568</v>
      </c>
      <c r="D9" s="155"/>
      <c r="E9" s="59">
        <v>4188180</v>
      </c>
      <c r="F9" s="60">
        <v>4188180</v>
      </c>
      <c r="G9" s="60">
        <v>12277</v>
      </c>
      <c r="H9" s="60">
        <v>7140</v>
      </c>
      <c r="I9" s="60">
        <v>5815083</v>
      </c>
      <c r="J9" s="60">
        <v>5834500</v>
      </c>
      <c r="K9" s="60">
        <v>83363486</v>
      </c>
      <c r="L9" s="60">
        <v>93774781</v>
      </c>
      <c r="M9" s="60">
        <v>-7</v>
      </c>
      <c r="N9" s="60">
        <v>177138260</v>
      </c>
      <c r="O9" s="60"/>
      <c r="P9" s="60"/>
      <c r="Q9" s="60"/>
      <c r="R9" s="60"/>
      <c r="S9" s="60"/>
      <c r="T9" s="60"/>
      <c r="U9" s="60"/>
      <c r="V9" s="60"/>
      <c r="W9" s="60">
        <v>182972760</v>
      </c>
      <c r="X9" s="60">
        <v>2093148</v>
      </c>
      <c r="Y9" s="60">
        <v>180879612</v>
      </c>
      <c r="Z9" s="140">
        <v>8641.51</v>
      </c>
      <c r="AA9" s="62">
        <v>4188180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-136702153</v>
      </c>
      <c r="D12" s="155"/>
      <c r="E12" s="59">
        <v>-178882683</v>
      </c>
      <c r="F12" s="60">
        <v>-178882683</v>
      </c>
      <c r="G12" s="60">
        <v>-12819960</v>
      </c>
      <c r="H12" s="60">
        <v>-10106897</v>
      </c>
      <c r="I12" s="60">
        <v>-1628881601</v>
      </c>
      <c r="J12" s="60">
        <v>-1651808458</v>
      </c>
      <c r="K12" s="60">
        <v>-1618460919</v>
      </c>
      <c r="L12" s="60">
        <v>-1466644592</v>
      </c>
      <c r="M12" s="60">
        <v>-10878307</v>
      </c>
      <c r="N12" s="60">
        <v>-3095983818</v>
      </c>
      <c r="O12" s="60"/>
      <c r="P12" s="60"/>
      <c r="Q12" s="60"/>
      <c r="R12" s="60"/>
      <c r="S12" s="60"/>
      <c r="T12" s="60"/>
      <c r="U12" s="60"/>
      <c r="V12" s="60"/>
      <c r="W12" s="60">
        <v>-4747792276</v>
      </c>
      <c r="X12" s="60">
        <v>-89569798</v>
      </c>
      <c r="Y12" s="60">
        <v>-4658222478</v>
      </c>
      <c r="Z12" s="140">
        <v>5200.66</v>
      </c>
      <c r="AA12" s="62">
        <v>-178882683</v>
      </c>
    </row>
    <row r="13" spans="1:27" ht="13.5">
      <c r="A13" s="249" t="s">
        <v>40</v>
      </c>
      <c r="B13" s="182"/>
      <c r="C13" s="155">
        <v>-1314715</v>
      </c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>
        <v>-168800</v>
      </c>
      <c r="F14" s="60">
        <v>-168800</v>
      </c>
      <c r="G14" s="60"/>
      <c r="H14" s="60"/>
      <c r="I14" s="60">
        <v>-186597690</v>
      </c>
      <c r="J14" s="60">
        <v>-186597690</v>
      </c>
      <c r="K14" s="60">
        <v>-159070546</v>
      </c>
      <c r="L14" s="60">
        <v>-122024066</v>
      </c>
      <c r="M14" s="60">
        <v>-1423218</v>
      </c>
      <c r="N14" s="60">
        <v>-282517830</v>
      </c>
      <c r="O14" s="60"/>
      <c r="P14" s="60"/>
      <c r="Q14" s="60"/>
      <c r="R14" s="60"/>
      <c r="S14" s="60"/>
      <c r="T14" s="60"/>
      <c r="U14" s="60"/>
      <c r="V14" s="60"/>
      <c r="W14" s="60">
        <v>-469115520</v>
      </c>
      <c r="X14" s="60">
        <v>-85308</v>
      </c>
      <c r="Y14" s="60">
        <v>-469030212</v>
      </c>
      <c r="Z14" s="140">
        <v>549808</v>
      </c>
      <c r="AA14" s="62">
        <v>-168800</v>
      </c>
    </row>
    <row r="15" spans="1:27" ht="13.5">
      <c r="A15" s="250" t="s">
        <v>184</v>
      </c>
      <c r="B15" s="251"/>
      <c r="C15" s="168">
        <f aca="true" t="shared" si="0" ref="C15:Y15">SUM(C6:C14)</f>
        <v>33393452</v>
      </c>
      <c r="D15" s="168">
        <f>SUM(D6:D14)</f>
        <v>0</v>
      </c>
      <c r="E15" s="72">
        <f t="shared" si="0"/>
        <v>28517028</v>
      </c>
      <c r="F15" s="73">
        <f t="shared" si="0"/>
        <v>28517028</v>
      </c>
      <c r="G15" s="73">
        <f t="shared" si="0"/>
        <v>784014</v>
      </c>
      <c r="H15" s="73">
        <f t="shared" si="0"/>
        <v>18275747</v>
      </c>
      <c r="I15" s="73">
        <f t="shared" si="0"/>
        <v>-343963780</v>
      </c>
      <c r="J15" s="73">
        <f t="shared" si="0"/>
        <v>-324904019</v>
      </c>
      <c r="K15" s="73">
        <f t="shared" si="0"/>
        <v>-764542663</v>
      </c>
      <c r="L15" s="73">
        <f t="shared" si="0"/>
        <v>-191939200</v>
      </c>
      <c r="M15" s="73">
        <f t="shared" si="0"/>
        <v>3401097</v>
      </c>
      <c r="N15" s="73">
        <f t="shared" si="0"/>
        <v>-953080766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-1277984785</v>
      </c>
      <c r="X15" s="73">
        <f t="shared" si="0"/>
        <v>29323369</v>
      </c>
      <c r="Y15" s="73">
        <f t="shared" si="0"/>
        <v>-1307308154</v>
      </c>
      <c r="Z15" s="170">
        <f>+IF(X15&lt;&gt;0,+(Y15/X15)*100,0)</f>
        <v>-4458.24677921558</v>
      </c>
      <c r="AA15" s="74">
        <f>SUM(AA6:AA14)</f>
        <v>28517028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-1116</v>
      </c>
      <c r="D19" s="155"/>
      <c r="E19" s="59"/>
      <c r="F19" s="60"/>
      <c r="G19" s="159">
        <v>531</v>
      </c>
      <c r="H19" s="159">
        <v>669</v>
      </c>
      <c r="I19" s="159"/>
      <c r="J19" s="60">
        <v>1200</v>
      </c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>
        <v>1200</v>
      </c>
      <c r="X19" s="60"/>
      <c r="Y19" s="159">
        <v>1200</v>
      </c>
      <c r="Z19" s="141"/>
      <c r="AA19" s="225"/>
    </row>
    <row r="20" spans="1:27" ht="13.5">
      <c r="A20" s="249" t="s">
        <v>187</v>
      </c>
      <c r="B20" s="182"/>
      <c r="C20" s="155">
        <v>259000</v>
      </c>
      <c r="D20" s="155"/>
      <c r="E20" s="268"/>
      <c r="F20" s="159"/>
      <c r="G20" s="60">
        <v>-8247440</v>
      </c>
      <c r="H20" s="60">
        <v>-10313388</v>
      </c>
      <c r="I20" s="60"/>
      <c r="J20" s="60">
        <v>-18560828</v>
      </c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>
        <v>-18560828</v>
      </c>
      <c r="X20" s="60"/>
      <c r="Y20" s="60">
        <v>-18560828</v>
      </c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-28628617</v>
      </c>
      <c r="D24" s="155"/>
      <c r="E24" s="59">
        <v>-13953000</v>
      </c>
      <c r="F24" s="60">
        <v>-13953000</v>
      </c>
      <c r="G24" s="60">
        <v>3211688</v>
      </c>
      <c r="H24" s="60">
        <v>2352314</v>
      </c>
      <c r="I24" s="60"/>
      <c r="J24" s="60">
        <v>5564002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5564002</v>
      </c>
      <c r="X24" s="60">
        <v>-6048000</v>
      </c>
      <c r="Y24" s="60">
        <v>11612002</v>
      </c>
      <c r="Z24" s="140">
        <v>-192</v>
      </c>
      <c r="AA24" s="62">
        <v>-13953000</v>
      </c>
    </row>
    <row r="25" spans="1:27" ht="13.5">
      <c r="A25" s="250" t="s">
        <v>191</v>
      </c>
      <c r="B25" s="251"/>
      <c r="C25" s="168">
        <f aca="true" t="shared" si="1" ref="C25:Y25">SUM(C19:C24)</f>
        <v>-28370733</v>
      </c>
      <c r="D25" s="168">
        <f>SUM(D19:D24)</f>
        <v>0</v>
      </c>
      <c r="E25" s="72">
        <f t="shared" si="1"/>
        <v>-13953000</v>
      </c>
      <c r="F25" s="73">
        <f t="shared" si="1"/>
        <v>-13953000</v>
      </c>
      <c r="G25" s="73">
        <f t="shared" si="1"/>
        <v>-5035221</v>
      </c>
      <c r="H25" s="73">
        <f t="shared" si="1"/>
        <v>-7960405</v>
      </c>
      <c r="I25" s="73">
        <f t="shared" si="1"/>
        <v>0</v>
      </c>
      <c r="J25" s="73">
        <f t="shared" si="1"/>
        <v>-12995626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-12995626</v>
      </c>
      <c r="X25" s="73">
        <f t="shared" si="1"/>
        <v>-6048000</v>
      </c>
      <c r="Y25" s="73">
        <f t="shared" si="1"/>
        <v>-6947626</v>
      </c>
      <c r="Z25" s="170">
        <f>+IF(X25&lt;&gt;0,+(Y25/X25)*100,0)</f>
        <v>114.87476851851852</v>
      </c>
      <c r="AA25" s="74">
        <f>SUM(AA19:AA24)</f>
        <v>-13953000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-167</v>
      </c>
      <c r="D31" s="155"/>
      <c r="E31" s="59"/>
      <c r="F31" s="60"/>
      <c r="G31" s="60"/>
      <c r="H31" s="159"/>
      <c r="I31" s="159">
        <v>625220</v>
      </c>
      <c r="J31" s="159">
        <v>625220</v>
      </c>
      <c r="K31" s="60">
        <v>381080</v>
      </c>
      <c r="L31" s="60">
        <v>2271920</v>
      </c>
      <c r="M31" s="60">
        <v>14546</v>
      </c>
      <c r="N31" s="60">
        <v>2667546</v>
      </c>
      <c r="O31" s="159"/>
      <c r="P31" s="159"/>
      <c r="Q31" s="159"/>
      <c r="R31" s="60"/>
      <c r="S31" s="60"/>
      <c r="T31" s="60"/>
      <c r="U31" s="60"/>
      <c r="V31" s="159"/>
      <c r="W31" s="159">
        <v>3292766</v>
      </c>
      <c r="X31" s="159"/>
      <c r="Y31" s="60">
        <v>3292766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-339962</v>
      </c>
      <c r="D33" s="155"/>
      <c r="E33" s="59">
        <v>-330912</v>
      </c>
      <c r="F33" s="60">
        <v>-330912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-179814</v>
      </c>
      <c r="Y33" s="60">
        <v>179814</v>
      </c>
      <c r="Z33" s="140">
        <v>-100</v>
      </c>
      <c r="AA33" s="62">
        <v>-330912</v>
      </c>
    </row>
    <row r="34" spans="1:27" ht="13.5">
      <c r="A34" s="250" t="s">
        <v>197</v>
      </c>
      <c r="B34" s="251"/>
      <c r="C34" s="168">
        <f aca="true" t="shared" si="2" ref="C34:Y34">SUM(C29:C33)</f>
        <v>-340129</v>
      </c>
      <c r="D34" s="168">
        <f>SUM(D29:D33)</f>
        <v>0</v>
      </c>
      <c r="E34" s="72">
        <f t="shared" si="2"/>
        <v>-330912</v>
      </c>
      <c r="F34" s="73">
        <f t="shared" si="2"/>
        <v>-330912</v>
      </c>
      <c r="G34" s="73">
        <f t="shared" si="2"/>
        <v>0</v>
      </c>
      <c r="H34" s="73">
        <f t="shared" si="2"/>
        <v>0</v>
      </c>
      <c r="I34" s="73">
        <f t="shared" si="2"/>
        <v>625220</v>
      </c>
      <c r="J34" s="73">
        <f t="shared" si="2"/>
        <v>625220</v>
      </c>
      <c r="K34" s="73">
        <f t="shared" si="2"/>
        <v>381080</v>
      </c>
      <c r="L34" s="73">
        <f t="shared" si="2"/>
        <v>2271920</v>
      </c>
      <c r="M34" s="73">
        <f t="shared" si="2"/>
        <v>14546</v>
      </c>
      <c r="N34" s="73">
        <f t="shared" si="2"/>
        <v>2667546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3292766</v>
      </c>
      <c r="X34" s="73">
        <f t="shared" si="2"/>
        <v>-179814</v>
      </c>
      <c r="Y34" s="73">
        <f t="shared" si="2"/>
        <v>3472580</v>
      </c>
      <c r="Z34" s="170">
        <f>+IF(X34&lt;&gt;0,+(Y34/X34)*100,0)</f>
        <v>-1931.2066913588485</v>
      </c>
      <c r="AA34" s="74">
        <f>SUM(AA29:AA33)</f>
        <v>-330912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4682590</v>
      </c>
      <c r="D36" s="153">
        <f>+D15+D25+D34</f>
        <v>0</v>
      </c>
      <c r="E36" s="99">
        <f t="shared" si="3"/>
        <v>14233116</v>
      </c>
      <c r="F36" s="100">
        <f t="shared" si="3"/>
        <v>14233116</v>
      </c>
      <c r="G36" s="100">
        <f t="shared" si="3"/>
        <v>-4251207</v>
      </c>
      <c r="H36" s="100">
        <f t="shared" si="3"/>
        <v>10315342</v>
      </c>
      <c r="I36" s="100">
        <f t="shared" si="3"/>
        <v>-343338560</v>
      </c>
      <c r="J36" s="100">
        <f t="shared" si="3"/>
        <v>-337274425</v>
      </c>
      <c r="K36" s="100">
        <f t="shared" si="3"/>
        <v>-764161583</v>
      </c>
      <c r="L36" s="100">
        <f t="shared" si="3"/>
        <v>-189667280</v>
      </c>
      <c r="M36" s="100">
        <f t="shared" si="3"/>
        <v>3415643</v>
      </c>
      <c r="N36" s="100">
        <f t="shared" si="3"/>
        <v>-950413220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-1287687645</v>
      </c>
      <c r="X36" s="100">
        <f t="shared" si="3"/>
        <v>23095555</v>
      </c>
      <c r="Y36" s="100">
        <f t="shared" si="3"/>
        <v>-1310783200</v>
      </c>
      <c r="Z36" s="137">
        <f>+IF(X36&lt;&gt;0,+(Y36/X36)*100,0)</f>
        <v>-5675.478246788181</v>
      </c>
      <c r="AA36" s="102">
        <f>+AA15+AA25+AA34</f>
        <v>14233116</v>
      </c>
    </row>
    <row r="37" spans="1:27" ht="13.5">
      <c r="A37" s="249" t="s">
        <v>199</v>
      </c>
      <c r="B37" s="182"/>
      <c r="C37" s="153"/>
      <c r="D37" s="153"/>
      <c r="E37" s="99">
        <v>-3176000</v>
      </c>
      <c r="F37" s="100">
        <v>-3176000</v>
      </c>
      <c r="G37" s="100">
        <v>2278280</v>
      </c>
      <c r="H37" s="100">
        <v>-1972927</v>
      </c>
      <c r="I37" s="100">
        <v>8342415</v>
      </c>
      <c r="J37" s="100">
        <v>2278280</v>
      </c>
      <c r="K37" s="100">
        <v>-334996145</v>
      </c>
      <c r="L37" s="100">
        <v>-1099157728</v>
      </c>
      <c r="M37" s="100">
        <v>-1288825008</v>
      </c>
      <c r="N37" s="100">
        <v>-334996145</v>
      </c>
      <c r="O37" s="100"/>
      <c r="P37" s="100"/>
      <c r="Q37" s="100"/>
      <c r="R37" s="100"/>
      <c r="S37" s="100"/>
      <c r="T37" s="100"/>
      <c r="U37" s="100"/>
      <c r="V37" s="100"/>
      <c r="W37" s="100">
        <v>2278280</v>
      </c>
      <c r="X37" s="100">
        <v>-3176000</v>
      </c>
      <c r="Y37" s="100">
        <v>5454280</v>
      </c>
      <c r="Z37" s="137">
        <v>-171.73</v>
      </c>
      <c r="AA37" s="102">
        <v>-3176000</v>
      </c>
    </row>
    <row r="38" spans="1:27" ht="13.5">
      <c r="A38" s="269" t="s">
        <v>200</v>
      </c>
      <c r="B38" s="256"/>
      <c r="C38" s="257">
        <v>4682590</v>
      </c>
      <c r="D38" s="257"/>
      <c r="E38" s="258">
        <v>11057116</v>
      </c>
      <c r="F38" s="259">
        <v>11057116</v>
      </c>
      <c r="G38" s="259">
        <v>-1972927</v>
      </c>
      <c r="H38" s="259">
        <v>8342415</v>
      </c>
      <c r="I38" s="259">
        <v>-334996145</v>
      </c>
      <c r="J38" s="259">
        <v>-334996145</v>
      </c>
      <c r="K38" s="259">
        <v>-1099157728</v>
      </c>
      <c r="L38" s="259">
        <v>-1288825008</v>
      </c>
      <c r="M38" s="259">
        <v>-1285409365</v>
      </c>
      <c r="N38" s="259">
        <v>-1285409365</v>
      </c>
      <c r="O38" s="259"/>
      <c r="P38" s="259"/>
      <c r="Q38" s="259"/>
      <c r="R38" s="259"/>
      <c r="S38" s="259"/>
      <c r="T38" s="259"/>
      <c r="U38" s="259"/>
      <c r="V38" s="259"/>
      <c r="W38" s="259">
        <v>-1285409365</v>
      </c>
      <c r="X38" s="259">
        <v>19919555</v>
      </c>
      <c r="Y38" s="259">
        <v>-1305328920</v>
      </c>
      <c r="Z38" s="260">
        <v>-6553</v>
      </c>
      <c r="AA38" s="261">
        <v>11057116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17148253</v>
      </c>
      <c r="D5" s="200">
        <f t="shared" si="0"/>
        <v>0</v>
      </c>
      <c r="E5" s="106">
        <f t="shared" si="0"/>
        <v>0</v>
      </c>
      <c r="F5" s="106">
        <f t="shared" si="0"/>
        <v>0</v>
      </c>
      <c r="G5" s="106">
        <f t="shared" si="0"/>
        <v>884495</v>
      </c>
      <c r="H5" s="106">
        <f t="shared" si="0"/>
        <v>2506291</v>
      </c>
      <c r="I5" s="106">
        <f t="shared" si="0"/>
        <v>0</v>
      </c>
      <c r="J5" s="106">
        <f t="shared" si="0"/>
        <v>3390786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3390786</v>
      </c>
      <c r="X5" s="106">
        <f t="shared" si="0"/>
        <v>0</v>
      </c>
      <c r="Y5" s="106">
        <f t="shared" si="0"/>
        <v>3390786</v>
      </c>
      <c r="Z5" s="201">
        <f>+IF(X5&lt;&gt;0,+(Y5/X5)*100,0)</f>
        <v>0</v>
      </c>
      <c r="AA5" s="199">
        <f>SUM(AA11:AA18)</f>
        <v>0</v>
      </c>
    </row>
    <row r="6" spans="1:27" ht="13.5">
      <c r="A6" s="291" t="s">
        <v>204</v>
      </c>
      <c r="B6" s="142"/>
      <c r="C6" s="62"/>
      <c r="D6" s="156"/>
      <c r="E6" s="60"/>
      <c r="F6" s="60"/>
      <c r="G6" s="60">
        <v>884495</v>
      </c>
      <c r="H6" s="60">
        <v>2506291</v>
      </c>
      <c r="I6" s="60"/>
      <c r="J6" s="60">
        <v>3390786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3390786</v>
      </c>
      <c r="X6" s="60"/>
      <c r="Y6" s="60">
        <v>3390786</v>
      </c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13316856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13316856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884495</v>
      </c>
      <c r="H11" s="295">
        <f t="shared" si="1"/>
        <v>2506291</v>
      </c>
      <c r="I11" s="295">
        <f t="shared" si="1"/>
        <v>0</v>
      </c>
      <c r="J11" s="295">
        <f t="shared" si="1"/>
        <v>3390786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3390786</v>
      </c>
      <c r="X11" s="295">
        <f t="shared" si="1"/>
        <v>0</v>
      </c>
      <c r="Y11" s="295">
        <f t="shared" si="1"/>
        <v>3390786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3831397</v>
      </c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884495</v>
      </c>
      <c r="H36" s="60">
        <f t="shared" si="4"/>
        <v>2506291</v>
      </c>
      <c r="I36" s="60">
        <f t="shared" si="4"/>
        <v>0</v>
      </c>
      <c r="J36" s="60">
        <f t="shared" si="4"/>
        <v>3390786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3390786</v>
      </c>
      <c r="X36" s="60">
        <f t="shared" si="4"/>
        <v>0</v>
      </c>
      <c r="Y36" s="60">
        <f t="shared" si="4"/>
        <v>3390786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13316856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13316856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884495</v>
      </c>
      <c r="H41" s="295">
        <f t="shared" si="6"/>
        <v>2506291</v>
      </c>
      <c r="I41" s="295">
        <f t="shared" si="6"/>
        <v>0</v>
      </c>
      <c r="J41" s="295">
        <f t="shared" si="6"/>
        <v>3390786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3390786</v>
      </c>
      <c r="X41" s="295">
        <f t="shared" si="6"/>
        <v>0</v>
      </c>
      <c r="Y41" s="295">
        <f t="shared" si="6"/>
        <v>3390786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3831397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17148253</v>
      </c>
      <c r="D49" s="218">
        <f t="shared" si="9"/>
        <v>0</v>
      </c>
      <c r="E49" s="220">
        <f t="shared" si="9"/>
        <v>0</v>
      </c>
      <c r="F49" s="220">
        <f t="shared" si="9"/>
        <v>0</v>
      </c>
      <c r="G49" s="220">
        <f t="shared" si="9"/>
        <v>884495</v>
      </c>
      <c r="H49" s="220">
        <f t="shared" si="9"/>
        <v>2506291</v>
      </c>
      <c r="I49" s="220">
        <f t="shared" si="9"/>
        <v>0</v>
      </c>
      <c r="J49" s="220">
        <f t="shared" si="9"/>
        <v>3390786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3390786</v>
      </c>
      <c r="X49" s="220">
        <f t="shared" si="9"/>
        <v>0</v>
      </c>
      <c r="Y49" s="220">
        <f t="shared" si="9"/>
        <v>3390786</v>
      </c>
      <c r="Z49" s="221">
        <f t="shared" si="5"/>
        <v>0</v>
      </c>
      <c r="AA49" s="222">
        <f>SUM(AA41:AA48)</f>
        <v>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>
        <v>3351909</v>
      </c>
      <c r="D66" s="274">
        <v>10073703</v>
      </c>
      <c r="E66" s="275">
        <v>10486462</v>
      </c>
      <c r="F66" s="275">
        <v>10073703</v>
      </c>
      <c r="G66" s="275">
        <v>283945</v>
      </c>
      <c r="H66" s="275">
        <v>2017137</v>
      </c>
      <c r="I66" s="275">
        <v>519225</v>
      </c>
      <c r="J66" s="275">
        <v>2820307</v>
      </c>
      <c r="K66" s="275">
        <v>640467</v>
      </c>
      <c r="L66" s="275">
        <v>369532</v>
      </c>
      <c r="M66" s="275">
        <v>58186</v>
      </c>
      <c r="N66" s="275">
        <v>1068185</v>
      </c>
      <c r="O66" s="275"/>
      <c r="P66" s="275"/>
      <c r="Q66" s="275"/>
      <c r="R66" s="275"/>
      <c r="S66" s="275"/>
      <c r="T66" s="275"/>
      <c r="U66" s="275"/>
      <c r="V66" s="275"/>
      <c r="W66" s="275">
        <v>3888492</v>
      </c>
      <c r="X66" s="275">
        <v>5036852</v>
      </c>
      <c r="Y66" s="275">
        <v>-1148360</v>
      </c>
      <c r="Z66" s="140">
        <v>-22.8</v>
      </c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3351909</v>
      </c>
      <c r="D69" s="218">
        <f t="shared" si="12"/>
        <v>10073703</v>
      </c>
      <c r="E69" s="220">
        <f t="shared" si="12"/>
        <v>10486462</v>
      </c>
      <c r="F69" s="220">
        <f t="shared" si="12"/>
        <v>10073703</v>
      </c>
      <c r="G69" s="220">
        <f t="shared" si="12"/>
        <v>283945</v>
      </c>
      <c r="H69" s="220">
        <f t="shared" si="12"/>
        <v>2017137</v>
      </c>
      <c r="I69" s="220">
        <f t="shared" si="12"/>
        <v>519225</v>
      </c>
      <c r="J69" s="220">
        <f t="shared" si="12"/>
        <v>2820307</v>
      </c>
      <c r="K69" s="220">
        <f t="shared" si="12"/>
        <v>640467</v>
      </c>
      <c r="L69" s="220">
        <f t="shared" si="12"/>
        <v>369532</v>
      </c>
      <c r="M69" s="220">
        <f t="shared" si="12"/>
        <v>58186</v>
      </c>
      <c r="N69" s="220">
        <f t="shared" si="12"/>
        <v>1068185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3888492</v>
      </c>
      <c r="X69" s="220">
        <f t="shared" si="12"/>
        <v>5036852</v>
      </c>
      <c r="Y69" s="220">
        <f t="shared" si="12"/>
        <v>-1148360</v>
      </c>
      <c r="Z69" s="221">
        <f>+IF(X69&lt;&gt;0,+(Y69/X69)*100,0)</f>
        <v>-22.79916106329906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13316856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884495</v>
      </c>
      <c r="H5" s="356">
        <f t="shared" si="0"/>
        <v>2506291</v>
      </c>
      <c r="I5" s="356">
        <f t="shared" si="0"/>
        <v>0</v>
      </c>
      <c r="J5" s="358">
        <f t="shared" si="0"/>
        <v>3390786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3390786</v>
      </c>
      <c r="X5" s="356">
        <f t="shared" si="0"/>
        <v>0</v>
      </c>
      <c r="Y5" s="358">
        <f t="shared" si="0"/>
        <v>3390786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884495</v>
      </c>
      <c r="H6" s="60">
        <f t="shared" si="1"/>
        <v>2506291</v>
      </c>
      <c r="I6" s="60">
        <f t="shared" si="1"/>
        <v>0</v>
      </c>
      <c r="J6" s="59">
        <f t="shared" si="1"/>
        <v>3390786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3390786</v>
      </c>
      <c r="X6" s="60">
        <f t="shared" si="1"/>
        <v>0</v>
      </c>
      <c r="Y6" s="59">
        <f t="shared" si="1"/>
        <v>3390786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>
        <v>884495</v>
      </c>
      <c r="H7" s="60">
        <v>2506291</v>
      </c>
      <c r="I7" s="60"/>
      <c r="J7" s="59">
        <v>3390786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3390786</v>
      </c>
      <c r="X7" s="60"/>
      <c r="Y7" s="59">
        <v>3390786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13316856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13316856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3831397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>
        <v>3798716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2534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30147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17148253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884495</v>
      </c>
      <c r="H60" s="219">
        <f t="shared" si="14"/>
        <v>2506291</v>
      </c>
      <c r="I60" s="219">
        <f t="shared" si="14"/>
        <v>0</v>
      </c>
      <c r="J60" s="264">
        <f t="shared" si="14"/>
        <v>3390786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3390786</v>
      </c>
      <c r="X60" s="219">
        <f t="shared" si="14"/>
        <v>0</v>
      </c>
      <c r="Y60" s="264">
        <f t="shared" si="14"/>
        <v>3390786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2014-02-04T08:15:41Z</dcterms:created>
  <dcterms:modified xsi:type="dcterms:W3CDTF">2014-02-04T08:15:45Z</dcterms:modified>
  <cp:category/>
  <cp:version/>
  <cp:contentType/>
  <cp:contentStatus/>
</cp:coreProperties>
</file>