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<sst xmlns="http://schemas.openxmlformats.org/spreadsheetml/2006/main" count="855" uniqueCount="302">
  <si>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Inkwanca(EC133)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</si>
  <si>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</si>
  <si>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</si>
  <si>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</si>
  <si>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</si>
  <si>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</si>
  <si>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</si>
  <si>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</si>
  <si>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</si>
  <si>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</si>
  <si>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</si>
  <si>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</si>
  <si>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</si>
  <si>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</si>
  <si>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</si>
  <si>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</si>
  <si>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</si>
  <si>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</si>
  <si>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</si>
  <si>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</si>
  <si>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</si>
  <si>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</si>
  <si>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</si>
  <si>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</si>
  <si>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</si>
  <si>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</si>
  <si>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</si>
  <si>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</si>
  <si>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</si>
  <si>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</si>
  <si>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</si>
  <si>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</si>
  <si>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</si>
  <si>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</si>
  <si>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</si>
  <si>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</si>
  <si>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</si>
  <si>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</si>
  <si>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</si>
  <si>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</si>
  <si>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</si>
  <si>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</si>
  <si>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</si>
  <si>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</si>
  <si>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</si>
  <si>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</si>
  <si>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</si>
  <si>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</si>
  <si>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</si>
  <si>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</si>
  <si>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</si>
  <si>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</si>
  <si>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</si>
  <si>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</si>
  <si>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</si>
  <si>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</si>
  <si>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</si>
  <si>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</si>
  <si>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</si>
  <si>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</si>
  <si>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</si>
  <si>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</si>
  <si>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</si>
  <si>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</si>
  <si>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</si>
  <si>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</si>
  <si>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</si>
  <si>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</si>
  <si>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</si>
  <si>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</si>
  <si>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Inkwanca(EC133)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</si>
  <si>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</si>
  <si>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</si>
  <si>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</si>
  <si>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</si>
  <si>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</si>
  <si>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</si>
  <si>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</si>
  <si>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</si>
  <si>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</si>
  <si>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</si>
  <si>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</si>
  <si>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</si>
  <si>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</si>
  <si>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</si>
  <si>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</si>
  <si>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</si>
  <si>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</si>
  <si>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</si>
  <si>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</si>
  <si>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</si>
  <si>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</si>
  <si>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</si>
  <si>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</si>
  <si>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</si>
  <si>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</si>
  <si>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</si>
  <si>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</si>
  <si>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</si>
  <si>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</si>
  <si>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Inkwanca(EC133)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</si>
  <si>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</si>
  <si>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</si>
  <si>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</si>
  <si>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</si>
  <si>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</si>
  <si>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</si>
  <si>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</si>
  <si>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</si>
  <si>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</si>
  <si>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</si>
  <si>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</si>
  <si>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</si>
  <si>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</si>
  <si>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</si>
  <si>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</si>
  <si>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</si>
  <si>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</si>
  <si>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</si>
  <si>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</si>
  <si>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</si>
  <si>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</si>
  <si>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</si>
  <si>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</si>
  <si>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</si>
  <si>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</si>
  <si>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</si>
  <si>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</si>
  <si>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</si>
  <si>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Inkwanca(EC133)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</si>
  <si>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</si>
  <si>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</si>
  <si>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</si>
  <si>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</si>
  <si>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</si>
  <si>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</si>
  <si>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</si>
  <si>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</si>
  <si>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</si>
  <si>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</si>
  <si>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Inkwanca(EC133)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</si>
  <si>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</si>
  <si>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</si>
  <si>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</si>
  <si>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</si>
  <si>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</si>
  <si>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</si>
  <si>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</si>
  <si>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</si>
  <si>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</si>
  <si>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</si>
  <si>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</si>
  <si>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</si>
  <si>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</si>
  <si>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</si>
  <si>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</si>
  <si>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</si>
  <si>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</si>
  <si>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</si>
  <si>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</si>
  <si>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</si>
  <si>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</si>
  <si>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</si>
  <si>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</si>
  <si>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</si>
  <si>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</si>
  <si>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</si>
  <si>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</si>
  <si>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</si>
  <si>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</si>
  <si>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</si>
  <si>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</si>
  <si>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</si>
  <si>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</si>
  <si>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Inkwanca(EC133)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</si>
  <si>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</si>
  <si>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</si>
  <si>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</si>
  <si>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</si>
  <si>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</si>
  <si>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</si>
  <si>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</si>
  <si>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</si>
  <si>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</si>
  <si>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</si>
  <si>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</si>
  <si>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</si>
  <si>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</si>
  <si>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</si>
  <si>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</si>
  <si>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</si>
  <si>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</si>
  <si>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</si>
  <si>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</si>
  <si>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</si>
  <si>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</si>
  <si>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</si>
  <si>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</si>
  <si>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</si>
  <si>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</si>
  <si>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</si>
  <si>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Inkwanca(EC133)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</si>
  <si>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</si>
  <si>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</si>
  <si>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</si>
  <si>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</si>
  <si>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</si>
  <si>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</si>
  <si>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</si>
  <si>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</si>
  <si>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</si>
  <si>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</si>
  <si>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</si>
  <si>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</si>
  <si>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</si>
  <si>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</si>
  <si>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</si>
  <si>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</si>
  <si>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</si>
  <si>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</si>
  <si>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</si>
  <si>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</si>
  <si>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</si>
  <si>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</si>
  <si>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</si>
  <si>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</si>
  <si>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Inkwanca(EC133)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</si>
  <si>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</si>
  <si>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</si>
  <si>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</si>
  <si>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</si>
  <si>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</si>
  <si>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</si>
  <si>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</si>
  <si>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</si>
  <si>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</si>
  <si>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</si>
  <si>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</si>
  <si>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</si>
  <si>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</si>
  <si>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</si>
  <si>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</si>
  <si>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</si>
  <si>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</si>
  <si>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</si>
  <si>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</si>
  <si>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</si>
  <si>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</si>
  <si>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</si>
  <si>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</si>
  <si>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</si>
  <si>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</si>
  <si>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</si>
  <si>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</si>
  <si>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</si>
  <si>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</si>
  <si>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</si>
  <si>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</si>
  <si>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</si>
  <si>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</si>
  <si>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</si>
  <si>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</si>
  <si>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Inkwanca(EC133)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</si>
  <si>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</si>
  <si>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</si>
  <si>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Eastern Cape: Inkwanca(EC133)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</si>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</sst>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4881197</v>
      </c>
      <c r="C5" s="19">
        <v>0</v>
      </c>
      <c r="D5" s="59">
        <v>4775866</v>
      </c>
      <c r="E5" s="60">
        <v>4775866</v>
      </c>
      <c r="F5" s="60">
        <v>0</v>
      </c>
      <c r="G5" s="60">
        <v>0</v>
      </c>
      <c r="H5" s="60">
        <v>533466</v>
      </c>
      <c r="I5" s="60">
        <v>533466</v>
      </c>
      <c r="J5" s="60">
        <v>736871</v>
      </c>
      <c r="K5" s="60">
        <v>227270</v>
      </c>
      <c r="L5" s="60">
        <v>61944</v>
      </c>
      <c r="M5" s="60">
        <v>1026085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1559551</v>
      </c>
      <c r="W5" s="60">
        <v>2387933</v>
      </c>
      <c r="X5" s="60">
        <v>-828382</v>
      </c>
      <c r="Y5" s="61">
        <v>-34.69</v>
      </c>
      <c r="Z5" s="62">
        <v>4775866</v>
      </c>
    </row>
    <row r="6" spans="1:26" ht="13.5">
      <c r="A6" s="58" t="s">
        <v>32</v>
      </c>
      <c r="B6" s="19">
        <v>13698211</v>
      </c>
      <c r="C6" s="19">
        <v>0</v>
      </c>
      <c r="D6" s="59">
        <v>7094576</v>
      </c>
      <c r="E6" s="60">
        <v>7094576</v>
      </c>
      <c r="F6" s="60">
        <v>290142</v>
      </c>
      <c r="G6" s="60">
        <v>143659</v>
      </c>
      <c r="H6" s="60">
        <v>768231</v>
      </c>
      <c r="I6" s="60">
        <v>1202032</v>
      </c>
      <c r="J6" s="60">
        <v>483917</v>
      </c>
      <c r="K6" s="60">
        <v>297492</v>
      </c>
      <c r="L6" s="60">
        <v>212663</v>
      </c>
      <c r="M6" s="60">
        <v>994072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2196104</v>
      </c>
      <c r="W6" s="60">
        <v>3547288</v>
      </c>
      <c r="X6" s="60">
        <v>-1351184</v>
      </c>
      <c r="Y6" s="61">
        <v>-38.09</v>
      </c>
      <c r="Z6" s="62">
        <v>7094576</v>
      </c>
    </row>
    <row r="7" spans="1:26" ht="13.5">
      <c r="A7" s="58" t="s">
        <v>33</v>
      </c>
      <c r="B7" s="19">
        <v>46271</v>
      </c>
      <c r="C7" s="19">
        <v>0</v>
      </c>
      <c r="D7" s="59">
        <v>0</v>
      </c>
      <c r="E7" s="60">
        <v>0</v>
      </c>
      <c r="F7" s="60">
        <v>12</v>
      </c>
      <c r="G7" s="60">
        <v>12</v>
      </c>
      <c r="H7" s="60">
        <v>20</v>
      </c>
      <c r="I7" s="60">
        <v>44</v>
      </c>
      <c r="J7" s="60">
        <v>13</v>
      </c>
      <c r="K7" s="60">
        <v>12</v>
      </c>
      <c r="L7" s="60">
        <v>13</v>
      </c>
      <c r="M7" s="60">
        <v>38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82</v>
      </c>
      <c r="W7" s="60">
        <v>0</v>
      </c>
      <c r="X7" s="60">
        <v>82</v>
      </c>
      <c r="Y7" s="61">
        <v>0</v>
      </c>
      <c r="Z7" s="62">
        <v>0</v>
      </c>
    </row>
    <row r="8" spans="1:26" ht="13.5">
      <c r="A8" s="58" t="s">
        <v>34</v>
      </c>
      <c r="B8" s="19">
        <v>21626944</v>
      </c>
      <c r="C8" s="19">
        <v>0</v>
      </c>
      <c r="D8" s="59">
        <v>22760231</v>
      </c>
      <c r="E8" s="60">
        <v>22760231</v>
      </c>
      <c r="F8" s="60">
        <v>2069664</v>
      </c>
      <c r="G8" s="60">
        <v>2143830</v>
      </c>
      <c r="H8" s="60">
        <v>2286129</v>
      </c>
      <c r="I8" s="60">
        <v>6499623</v>
      </c>
      <c r="J8" s="60">
        <v>2285303</v>
      </c>
      <c r="K8" s="60">
        <v>2073636</v>
      </c>
      <c r="L8" s="60">
        <v>8111570</v>
      </c>
      <c r="M8" s="60">
        <v>12470509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18970132</v>
      </c>
      <c r="W8" s="60">
        <v>11380116</v>
      </c>
      <c r="X8" s="60">
        <v>7590016</v>
      </c>
      <c r="Y8" s="61">
        <v>66.7</v>
      </c>
      <c r="Z8" s="62">
        <v>22760231</v>
      </c>
    </row>
    <row r="9" spans="1:26" ht="13.5">
      <c r="A9" s="58" t="s">
        <v>35</v>
      </c>
      <c r="B9" s="19">
        <v>11961555</v>
      </c>
      <c r="C9" s="19">
        <v>0</v>
      </c>
      <c r="D9" s="59">
        <v>10308893</v>
      </c>
      <c r="E9" s="60">
        <v>10308893</v>
      </c>
      <c r="F9" s="60">
        <v>57499</v>
      </c>
      <c r="G9" s="60">
        <v>73559</v>
      </c>
      <c r="H9" s="60">
        <v>1951473</v>
      </c>
      <c r="I9" s="60">
        <v>2082531</v>
      </c>
      <c r="J9" s="60">
        <v>1134100</v>
      </c>
      <c r="K9" s="60">
        <v>1029428</v>
      </c>
      <c r="L9" s="60">
        <v>1087987</v>
      </c>
      <c r="M9" s="60">
        <v>3251515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5334046</v>
      </c>
      <c r="W9" s="60">
        <v>5154447</v>
      </c>
      <c r="X9" s="60">
        <v>179599</v>
      </c>
      <c r="Y9" s="61">
        <v>3.48</v>
      </c>
      <c r="Z9" s="62">
        <v>10308893</v>
      </c>
    </row>
    <row r="10" spans="1:26" ht="25.5">
      <c r="A10" s="63" t="s">
        <v>277</v>
      </c>
      <c r="B10" s="64">
        <f>SUM(B5:B9)</f>
        <v>52214178</v>
      </c>
      <c r="C10" s="64">
        <f>SUM(C5:C9)</f>
        <v>0</v>
      </c>
      <c r="D10" s="65">
        <f aca="true" t="shared" si="0" ref="D10:Z10">SUM(D5:D9)</f>
        <v>44939566</v>
      </c>
      <c r="E10" s="66">
        <f t="shared" si="0"/>
        <v>44939566</v>
      </c>
      <c r="F10" s="66">
        <f t="shared" si="0"/>
        <v>2417317</v>
      </c>
      <c r="G10" s="66">
        <f t="shared" si="0"/>
        <v>2361060</v>
      </c>
      <c r="H10" s="66">
        <f t="shared" si="0"/>
        <v>5539319</v>
      </c>
      <c r="I10" s="66">
        <f t="shared" si="0"/>
        <v>10317696</v>
      </c>
      <c r="J10" s="66">
        <f t="shared" si="0"/>
        <v>4640204</v>
      </c>
      <c r="K10" s="66">
        <f t="shared" si="0"/>
        <v>3627838</v>
      </c>
      <c r="L10" s="66">
        <f t="shared" si="0"/>
        <v>9474177</v>
      </c>
      <c r="M10" s="66">
        <f t="shared" si="0"/>
        <v>17742219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28059915</v>
      </c>
      <c r="W10" s="66">
        <f t="shared" si="0"/>
        <v>22469784</v>
      </c>
      <c r="X10" s="66">
        <f t="shared" si="0"/>
        <v>5590131</v>
      </c>
      <c r="Y10" s="67">
        <f>+IF(W10&lt;&gt;0,(X10/W10)*100,0)</f>
        <v>24.878436748657666</v>
      </c>
      <c r="Z10" s="68">
        <f t="shared" si="0"/>
        <v>44939566</v>
      </c>
    </row>
    <row r="11" spans="1:26" ht="13.5">
      <c r="A11" s="58" t="s">
        <v>37</v>
      </c>
      <c r="B11" s="19">
        <v>19008507</v>
      </c>
      <c r="C11" s="19">
        <v>0</v>
      </c>
      <c r="D11" s="59">
        <v>21672097</v>
      </c>
      <c r="E11" s="60">
        <v>21672097</v>
      </c>
      <c r="F11" s="60">
        <v>1566863</v>
      </c>
      <c r="G11" s="60">
        <v>1545955</v>
      </c>
      <c r="H11" s="60">
        <v>1533099</v>
      </c>
      <c r="I11" s="60">
        <v>4645917</v>
      </c>
      <c r="J11" s="60">
        <v>1489271</v>
      </c>
      <c r="K11" s="60">
        <v>2609399</v>
      </c>
      <c r="L11" s="60">
        <v>1712364</v>
      </c>
      <c r="M11" s="60">
        <v>5811034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10456951</v>
      </c>
      <c r="W11" s="60">
        <v>10836049</v>
      </c>
      <c r="X11" s="60">
        <v>-379098</v>
      </c>
      <c r="Y11" s="61">
        <v>-3.5</v>
      </c>
      <c r="Z11" s="62">
        <v>21672097</v>
      </c>
    </row>
    <row r="12" spans="1:26" ht="13.5">
      <c r="A12" s="58" t="s">
        <v>38</v>
      </c>
      <c r="B12" s="19">
        <v>1872447</v>
      </c>
      <c r="C12" s="19">
        <v>0</v>
      </c>
      <c r="D12" s="59">
        <v>1996959</v>
      </c>
      <c r="E12" s="60">
        <v>1996959</v>
      </c>
      <c r="F12" s="60">
        <v>145339</v>
      </c>
      <c r="G12" s="60">
        <v>150994</v>
      </c>
      <c r="H12" s="60">
        <v>150995</v>
      </c>
      <c r="I12" s="60">
        <v>447328</v>
      </c>
      <c r="J12" s="60">
        <v>157423</v>
      </c>
      <c r="K12" s="60">
        <v>163055</v>
      </c>
      <c r="L12" s="60">
        <v>214610</v>
      </c>
      <c r="M12" s="60">
        <v>535088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982416</v>
      </c>
      <c r="W12" s="60">
        <v>998480</v>
      </c>
      <c r="X12" s="60">
        <v>-16064</v>
      </c>
      <c r="Y12" s="61">
        <v>-1.61</v>
      </c>
      <c r="Z12" s="62">
        <v>1996959</v>
      </c>
    </row>
    <row r="13" spans="1:26" ht="13.5">
      <c r="A13" s="58" t="s">
        <v>278</v>
      </c>
      <c r="B13" s="19">
        <v>9977809</v>
      </c>
      <c r="C13" s="19">
        <v>0</v>
      </c>
      <c r="D13" s="59">
        <v>1733000</v>
      </c>
      <c r="E13" s="60">
        <v>1733000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866500</v>
      </c>
      <c r="X13" s="60">
        <v>-866500</v>
      </c>
      <c r="Y13" s="61">
        <v>-100</v>
      </c>
      <c r="Z13" s="62">
        <v>1733000</v>
      </c>
    </row>
    <row r="14" spans="1:26" ht="13.5">
      <c r="A14" s="58" t="s">
        <v>40</v>
      </c>
      <c r="B14" s="19">
        <v>245283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7714456</v>
      </c>
      <c r="C15" s="19">
        <v>0</v>
      </c>
      <c r="D15" s="59">
        <v>9397736</v>
      </c>
      <c r="E15" s="60">
        <v>9397736</v>
      </c>
      <c r="F15" s="60">
        <v>13793</v>
      </c>
      <c r="G15" s="60">
        <v>70</v>
      </c>
      <c r="H15" s="60">
        <v>90417</v>
      </c>
      <c r="I15" s="60">
        <v>104280</v>
      </c>
      <c r="J15" s="60">
        <v>1005969</v>
      </c>
      <c r="K15" s="60">
        <v>338629</v>
      </c>
      <c r="L15" s="60">
        <v>427942</v>
      </c>
      <c r="M15" s="60">
        <v>1772540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1876820</v>
      </c>
      <c r="W15" s="60">
        <v>4698868</v>
      </c>
      <c r="X15" s="60">
        <v>-2822048</v>
      </c>
      <c r="Y15" s="61">
        <v>-60.06</v>
      </c>
      <c r="Z15" s="62">
        <v>9397736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18435681</v>
      </c>
      <c r="C17" s="19">
        <v>0</v>
      </c>
      <c r="D17" s="59">
        <v>20095118</v>
      </c>
      <c r="E17" s="60">
        <v>20095118</v>
      </c>
      <c r="F17" s="60">
        <v>632150</v>
      </c>
      <c r="G17" s="60">
        <v>1439435</v>
      </c>
      <c r="H17" s="60">
        <v>575675</v>
      </c>
      <c r="I17" s="60">
        <v>2647260</v>
      </c>
      <c r="J17" s="60">
        <v>555574</v>
      </c>
      <c r="K17" s="60">
        <v>881387</v>
      </c>
      <c r="L17" s="60">
        <v>1022620</v>
      </c>
      <c r="M17" s="60">
        <v>2459581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5106841</v>
      </c>
      <c r="W17" s="60">
        <v>10047559</v>
      </c>
      <c r="X17" s="60">
        <v>-4940718</v>
      </c>
      <c r="Y17" s="61">
        <v>-49.17</v>
      </c>
      <c r="Z17" s="62">
        <v>20095118</v>
      </c>
    </row>
    <row r="18" spans="1:26" ht="13.5">
      <c r="A18" s="70" t="s">
        <v>44</v>
      </c>
      <c r="B18" s="71">
        <f>SUM(B11:B17)</f>
        <v>57254183</v>
      </c>
      <c r="C18" s="71">
        <f>SUM(C11:C17)</f>
        <v>0</v>
      </c>
      <c r="D18" s="72">
        <f aca="true" t="shared" si="1" ref="D18:Z18">SUM(D11:D17)</f>
        <v>54894910</v>
      </c>
      <c r="E18" s="73">
        <f t="shared" si="1"/>
        <v>54894910</v>
      </c>
      <c r="F18" s="73">
        <f t="shared" si="1"/>
        <v>2358145</v>
      </c>
      <c r="G18" s="73">
        <f t="shared" si="1"/>
        <v>3136454</v>
      </c>
      <c r="H18" s="73">
        <f t="shared" si="1"/>
        <v>2350186</v>
      </c>
      <c r="I18" s="73">
        <f t="shared" si="1"/>
        <v>7844785</v>
      </c>
      <c r="J18" s="73">
        <f t="shared" si="1"/>
        <v>3208237</v>
      </c>
      <c r="K18" s="73">
        <f t="shared" si="1"/>
        <v>3992470</v>
      </c>
      <c r="L18" s="73">
        <f t="shared" si="1"/>
        <v>3377536</v>
      </c>
      <c r="M18" s="73">
        <f t="shared" si="1"/>
        <v>10578243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18423028</v>
      </c>
      <c r="W18" s="73">
        <f t="shared" si="1"/>
        <v>27447456</v>
      </c>
      <c r="X18" s="73">
        <f t="shared" si="1"/>
        <v>-9024428</v>
      </c>
      <c r="Y18" s="67">
        <f>+IF(W18&lt;&gt;0,(X18/W18)*100,0)</f>
        <v>-32.87892327798977</v>
      </c>
      <c r="Z18" s="74">
        <f t="shared" si="1"/>
        <v>54894910</v>
      </c>
    </row>
    <row r="19" spans="1:26" ht="13.5">
      <c r="A19" s="70" t="s">
        <v>45</v>
      </c>
      <c r="B19" s="75">
        <f>+B10-B18</f>
        <v>-5040005</v>
      </c>
      <c r="C19" s="75">
        <f>+C10-C18</f>
        <v>0</v>
      </c>
      <c r="D19" s="76">
        <f aca="true" t="shared" si="2" ref="D19:Z19">+D10-D18</f>
        <v>-9955344</v>
      </c>
      <c r="E19" s="77">
        <f t="shared" si="2"/>
        <v>-9955344</v>
      </c>
      <c r="F19" s="77">
        <f t="shared" si="2"/>
        <v>59172</v>
      </c>
      <c r="G19" s="77">
        <f t="shared" si="2"/>
        <v>-775394</v>
      </c>
      <c r="H19" s="77">
        <f t="shared" si="2"/>
        <v>3189133</v>
      </c>
      <c r="I19" s="77">
        <f t="shared" si="2"/>
        <v>2472911</v>
      </c>
      <c r="J19" s="77">
        <f t="shared" si="2"/>
        <v>1431967</v>
      </c>
      <c r="K19" s="77">
        <f t="shared" si="2"/>
        <v>-364632</v>
      </c>
      <c r="L19" s="77">
        <f t="shared" si="2"/>
        <v>6096641</v>
      </c>
      <c r="M19" s="77">
        <f t="shared" si="2"/>
        <v>7163976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9636887</v>
      </c>
      <c r="W19" s="77">
        <f>IF(E10=E18,0,W10-W18)</f>
        <v>-4977672</v>
      </c>
      <c r="X19" s="77">
        <f t="shared" si="2"/>
        <v>14614559</v>
      </c>
      <c r="Y19" s="78">
        <f>+IF(W19&lt;&gt;0,(X19/W19)*100,0)</f>
        <v>-293.60229038795643</v>
      </c>
      <c r="Z19" s="79">
        <f t="shared" si="2"/>
        <v>-9955344</v>
      </c>
    </row>
    <row r="20" spans="1:26" ht="13.5">
      <c r="A20" s="58" t="s">
        <v>46</v>
      </c>
      <c r="B20" s="19">
        <v>12445231</v>
      </c>
      <c r="C20" s="19">
        <v>0</v>
      </c>
      <c r="D20" s="59">
        <v>474250</v>
      </c>
      <c r="E20" s="60">
        <v>474250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237125</v>
      </c>
      <c r="X20" s="60">
        <v>-237125</v>
      </c>
      <c r="Y20" s="61">
        <v>-100</v>
      </c>
      <c r="Z20" s="62">
        <v>474250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7405226</v>
      </c>
      <c r="C22" s="86">
        <f>SUM(C19:C21)</f>
        <v>0</v>
      </c>
      <c r="D22" s="87">
        <f aca="true" t="shared" si="3" ref="D22:Z22">SUM(D19:D21)</f>
        <v>-9481094</v>
      </c>
      <c r="E22" s="88">
        <f t="shared" si="3"/>
        <v>-9481094</v>
      </c>
      <c r="F22" s="88">
        <f t="shared" si="3"/>
        <v>59172</v>
      </c>
      <c r="G22" s="88">
        <f t="shared" si="3"/>
        <v>-775394</v>
      </c>
      <c r="H22" s="88">
        <f t="shared" si="3"/>
        <v>3189133</v>
      </c>
      <c r="I22" s="88">
        <f t="shared" si="3"/>
        <v>2472911</v>
      </c>
      <c r="J22" s="88">
        <f t="shared" si="3"/>
        <v>1431967</v>
      </c>
      <c r="K22" s="88">
        <f t="shared" si="3"/>
        <v>-364632</v>
      </c>
      <c r="L22" s="88">
        <f t="shared" si="3"/>
        <v>6096641</v>
      </c>
      <c r="M22" s="88">
        <f t="shared" si="3"/>
        <v>7163976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9636887</v>
      </c>
      <c r="W22" s="88">
        <f t="shared" si="3"/>
        <v>-4740547</v>
      </c>
      <c r="X22" s="88">
        <f t="shared" si="3"/>
        <v>14377434</v>
      </c>
      <c r="Y22" s="89">
        <f>+IF(W22&lt;&gt;0,(X22/W22)*100,0)</f>
        <v>-303.28639289938485</v>
      </c>
      <c r="Z22" s="90">
        <f t="shared" si="3"/>
        <v>-9481094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7405226</v>
      </c>
      <c r="C24" s="75">
        <f>SUM(C22:C23)</f>
        <v>0</v>
      </c>
      <c r="D24" s="76">
        <f aca="true" t="shared" si="4" ref="D24:Z24">SUM(D22:D23)</f>
        <v>-9481094</v>
      </c>
      <c r="E24" s="77">
        <f t="shared" si="4"/>
        <v>-9481094</v>
      </c>
      <c r="F24" s="77">
        <f t="shared" si="4"/>
        <v>59172</v>
      </c>
      <c r="G24" s="77">
        <f t="shared" si="4"/>
        <v>-775394</v>
      </c>
      <c r="H24" s="77">
        <f t="shared" si="4"/>
        <v>3189133</v>
      </c>
      <c r="I24" s="77">
        <f t="shared" si="4"/>
        <v>2472911</v>
      </c>
      <c r="J24" s="77">
        <f t="shared" si="4"/>
        <v>1431967</v>
      </c>
      <c r="K24" s="77">
        <f t="shared" si="4"/>
        <v>-364632</v>
      </c>
      <c r="L24" s="77">
        <f t="shared" si="4"/>
        <v>6096641</v>
      </c>
      <c r="M24" s="77">
        <f t="shared" si="4"/>
        <v>7163976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9636887</v>
      </c>
      <c r="W24" s="77">
        <f t="shared" si="4"/>
        <v>-4740547</v>
      </c>
      <c r="X24" s="77">
        <f t="shared" si="4"/>
        <v>14377434</v>
      </c>
      <c r="Y24" s="78">
        <f>+IF(W24&lt;&gt;0,(X24/W24)*100,0)</f>
        <v>-303.28639289938485</v>
      </c>
      <c r="Z24" s="79">
        <f t="shared" si="4"/>
        <v>-9481094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12806209</v>
      </c>
      <c r="C27" s="22">
        <v>0</v>
      </c>
      <c r="D27" s="99">
        <v>9711000</v>
      </c>
      <c r="E27" s="100">
        <v>9711000</v>
      </c>
      <c r="F27" s="100">
        <v>2106338</v>
      </c>
      <c r="G27" s="100">
        <v>0</v>
      </c>
      <c r="H27" s="100">
        <v>0</v>
      </c>
      <c r="I27" s="100">
        <v>2106338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2106338</v>
      </c>
      <c r="W27" s="100">
        <v>4855500</v>
      </c>
      <c r="X27" s="100">
        <v>-2749162</v>
      </c>
      <c r="Y27" s="101">
        <v>-56.62</v>
      </c>
      <c r="Z27" s="102">
        <v>9711000</v>
      </c>
    </row>
    <row r="28" spans="1:26" ht="13.5">
      <c r="A28" s="103" t="s">
        <v>46</v>
      </c>
      <c r="B28" s="19">
        <v>11945682</v>
      </c>
      <c r="C28" s="19">
        <v>0</v>
      </c>
      <c r="D28" s="59">
        <v>9186000</v>
      </c>
      <c r="E28" s="60">
        <v>9186000</v>
      </c>
      <c r="F28" s="60">
        <v>2106338</v>
      </c>
      <c r="G28" s="60">
        <v>0</v>
      </c>
      <c r="H28" s="60">
        <v>0</v>
      </c>
      <c r="I28" s="60">
        <v>2106338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2106338</v>
      </c>
      <c r="W28" s="60">
        <v>4593000</v>
      </c>
      <c r="X28" s="60">
        <v>-2486662</v>
      </c>
      <c r="Y28" s="61">
        <v>-54.14</v>
      </c>
      <c r="Z28" s="62">
        <v>9186000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860527</v>
      </c>
      <c r="C31" s="19">
        <v>0</v>
      </c>
      <c r="D31" s="59">
        <v>525000</v>
      </c>
      <c r="E31" s="60">
        <v>525000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262500</v>
      </c>
      <c r="X31" s="60">
        <v>-262500</v>
      </c>
      <c r="Y31" s="61">
        <v>-100</v>
      </c>
      <c r="Z31" s="62">
        <v>525000</v>
      </c>
    </row>
    <row r="32" spans="1:26" ht="13.5">
      <c r="A32" s="70" t="s">
        <v>54</v>
      </c>
      <c r="B32" s="22">
        <f>SUM(B28:B31)</f>
        <v>12806209</v>
      </c>
      <c r="C32" s="22">
        <f>SUM(C28:C31)</f>
        <v>0</v>
      </c>
      <c r="D32" s="99">
        <f aca="true" t="shared" si="5" ref="D32:Z32">SUM(D28:D31)</f>
        <v>9711000</v>
      </c>
      <c r="E32" s="100">
        <f t="shared" si="5"/>
        <v>9711000</v>
      </c>
      <c r="F32" s="100">
        <f t="shared" si="5"/>
        <v>2106338</v>
      </c>
      <c r="G32" s="100">
        <f t="shared" si="5"/>
        <v>0</v>
      </c>
      <c r="H32" s="100">
        <f t="shared" si="5"/>
        <v>0</v>
      </c>
      <c r="I32" s="100">
        <f t="shared" si="5"/>
        <v>2106338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2106338</v>
      </c>
      <c r="W32" s="100">
        <f t="shared" si="5"/>
        <v>4855500</v>
      </c>
      <c r="X32" s="100">
        <f t="shared" si="5"/>
        <v>-2749162</v>
      </c>
      <c r="Y32" s="101">
        <f>+IF(W32&lt;&gt;0,(X32/W32)*100,0)</f>
        <v>-56.61954484605087</v>
      </c>
      <c r="Z32" s="102">
        <f t="shared" si="5"/>
        <v>9711000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4047318</v>
      </c>
      <c r="C35" s="19">
        <v>0</v>
      </c>
      <c r="D35" s="59">
        <v>9661000</v>
      </c>
      <c r="E35" s="60">
        <v>9661000</v>
      </c>
      <c r="F35" s="60">
        <v>422143</v>
      </c>
      <c r="G35" s="60">
        <v>10829256</v>
      </c>
      <c r="H35" s="60">
        <v>14415103</v>
      </c>
      <c r="I35" s="60">
        <v>14415103</v>
      </c>
      <c r="J35" s="60">
        <v>7731475</v>
      </c>
      <c r="K35" s="60">
        <v>4898529</v>
      </c>
      <c r="L35" s="60">
        <v>0</v>
      </c>
      <c r="M35" s="60">
        <v>4898529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4898529</v>
      </c>
      <c r="W35" s="60">
        <v>4830500</v>
      </c>
      <c r="X35" s="60">
        <v>68029</v>
      </c>
      <c r="Y35" s="61">
        <v>1.41</v>
      </c>
      <c r="Z35" s="62">
        <v>9661000</v>
      </c>
    </row>
    <row r="36" spans="1:26" ht="13.5">
      <c r="A36" s="58" t="s">
        <v>57</v>
      </c>
      <c r="B36" s="19">
        <v>163512380</v>
      </c>
      <c r="C36" s="19">
        <v>0</v>
      </c>
      <c r="D36" s="59">
        <v>142511000</v>
      </c>
      <c r="E36" s="60">
        <v>142511000</v>
      </c>
      <c r="F36" s="60">
        <v>126090953</v>
      </c>
      <c r="G36" s="60">
        <v>163512379</v>
      </c>
      <c r="H36" s="60">
        <v>163512379</v>
      </c>
      <c r="I36" s="60">
        <v>163512379</v>
      </c>
      <c r="J36" s="60">
        <v>163512380</v>
      </c>
      <c r="K36" s="60">
        <v>163512379</v>
      </c>
      <c r="L36" s="60">
        <v>0</v>
      </c>
      <c r="M36" s="60">
        <v>163512379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163512379</v>
      </c>
      <c r="W36" s="60">
        <v>71255500</v>
      </c>
      <c r="X36" s="60">
        <v>92256879</v>
      </c>
      <c r="Y36" s="61">
        <v>129.47</v>
      </c>
      <c r="Z36" s="62">
        <v>142511000</v>
      </c>
    </row>
    <row r="37" spans="1:26" ht="13.5">
      <c r="A37" s="58" t="s">
        <v>58</v>
      </c>
      <c r="B37" s="19">
        <v>18816421</v>
      </c>
      <c r="C37" s="19">
        <v>0</v>
      </c>
      <c r="D37" s="59">
        <v>26158000</v>
      </c>
      <c r="E37" s="60">
        <v>26158000</v>
      </c>
      <c r="F37" s="60">
        <v>6938435</v>
      </c>
      <c r="G37" s="60">
        <v>14119427</v>
      </c>
      <c r="H37" s="60">
        <v>23103019</v>
      </c>
      <c r="I37" s="60">
        <v>23103019</v>
      </c>
      <c r="J37" s="60">
        <v>23568454</v>
      </c>
      <c r="K37" s="60">
        <v>19364260</v>
      </c>
      <c r="L37" s="60">
        <v>0</v>
      </c>
      <c r="M37" s="60">
        <v>19364260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19364260</v>
      </c>
      <c r="W37" s="60">
        <v>13079000</v>
      </c>
      <c r="X37" s="60">
        <v>6285260</v>
      </c>
      <c r="Y37" s="61">
        <v>48.06</v>
      </c>
      <c r="Z37" s="62">
        <v>26158000</v>
      </c>
    </row>
    <row r="38" spans="1:26" ht="13.5">
      <c r="A38" s="58" t="s">
        <v>59</v>
      </c>
      <c r="B38" s="19">
        <v>232660</v>
      </c>
      <c r="C38" s="19">
        <v>0</v>
      </c>
      <c r="D38" s="59">
        <v>336000</v>
      </c>
      <c r="E38" s="60">
        <v>336000</v>
      </c>
      <c r="F38" s="60">
        <v>0</v>
      </c>
      <c r="G38" s="60">
        <v>1911935</v>
      </c>
      <c r="H38" s="60">
        <v>1911935</v>
      </c>
      <c r="I38" s="60">
        <v>1911935</v>
      </c>
      <c r="J38" s="60">
        <v>-1911936</v>
      </c>
      <c r="K38" s="60">
        <v>-1911936</v>
      </c>
      <c r="L38" s="60">
        <v>0</v>
      </c>
      <c r="M38" s="60">
        <v>-1911936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-1911936</v>
      </c>
      <c r="W38" s="60">
        <v>168000</v>
      </c>
      <c r="X38" s="60">
        <v>-2079936</v>
      </c>
      <c r="Y38" s="61">
        <v>-1238.06</v>
      </c>
      <c r="Z38" s="62">
        <v>336000</v>
      </c>
    </row>
    <row r="39" spans="1:26" ht="13.5">
      <c r="A39" s="58" t="s">
        <v>60</v>
      </c>
      <c r="B39" s="19">
        <v>148510617</v>
      </c>
      <c r="C39" s="19">
        <v>0</v>
      </c>
      <c r="D39" s="59">
        <v>125678000</v>
      </c>
      <c r="E39" s="60">
        <v>125678000</v>
      </c>
      <c r="F39" s="60">
        <v>119574661</v>
      </c>
      <c r="G39" s="60">
        <v>158310273</v>
      </c>
      <c r="H39" s="60">
        <v>152912528</v>
      </c>
      <c r="I39" s="60">
        <v>152912528</v>
      </c>
      <c r="J39" s="60">
        <v>149587337</v>
      </c>
      <c r="K39" s="60">
        <v>150958584</v>
      </c>
      <c r="L39" s="60">
        <v>0</v>
      </c>
      <c r="M39" s="60">
        <v>150958584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150958584</v>
      </c>
      <c r="W39" s="60">
        <v>62839000</v>
      </c>
      <c r="X39" s="60">
        <v>88119584</v>
      </c>
      <c r="Y39" s="61">
        <v>140.23</v>
      </c>
      <c r="Z39" s="62">
        <v>125678000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12969654</v>
      </c>
      <c r="C42" s="19">
        <v>0</v>
      </c>
      <c r="D42" s="59">
        <v>11216028</v>
      </c>
      <c r="E42" s="60">
        <v>11216028</v>
      </c>
      <c r="F42" s="60">
        <v>2992856</v>
      </c>
      <c r="G42" s="60">
        <v>-1653568</v>
      </c>
      <c r="H42" s="60">
        <v>1453464</v>
      </c>
      <c r="I42" s="60">
        <v>2792752</v>
      </c>
      <c r="J42" s="60">
        <v>-289809</v>
      </c>
      <c r="K42" s="60">
        <v>-3773218</v>
      </c>
      <c r="L42" s="60">
        <v>5061699</v>
      </c>
      <c r="M42" s="60">
        <v>998672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3791424</v>
      </c>
      <c r="W42" s="60">
        <v>5608014</v>
      </c>
      <c r="X42" s="60">
        <v>-1816590</v>
      </c>
      <c r="Y42" s="61">
        <v>-32.39</v>
      </c>
      <c r="Z42" s="62">
        <v>11216028</v>
      </c>
    </row>
    <row r="43" spans="1:26" ht="13.5">
      <c r="A43" s="58" t="s">
        <v>63</v>
      </c>
      <c r="B43" s="19">
        <v>-12806206</v>
      </c>
      <c r="C43" s="19">
        <v>0</v>
      </c>
      <c r="D43" s="59">
        <v>-11010996</v>
      </c>
      <c r="E43" s="60">
        <v>-11010996</v>
      </c>
      <c r="F43" s="60">
        <v>-2106338</v>
      </c>
      <c r="G43" s="60">
        <v>-1822480</v>
      </c>
      <c r="H43" s="60">
        <v>0</v>
      </c>
      <c r="I43" s="60">
        <v>-3928818</v>
      </c>
      <c r="J43" s="60">
        <v>0</v>
      </c>
      <c r="K43" s="60">
        <v>-74450</v>
      </c>
      <c r="L43" s="60">
        <v>0</v>
      </c>
      <c r="M43" s="60">
        <v>-74450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-4003268</v>
      </c>
      <c r="W43" s="60">
        <v>-5505498</v>
      </c>
      <c r="X43" s="60">
        <v>1502230</v>
      </c>
      <c r="Y43" s="61">
        <v>-27.29</v>
      </c>
      <c r="Z43" s="62">
        <v>-11010996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226774</v>
      </c>
      <c r="C45" s="22">
        <v>0</v>
      </c>
      <c r="D45" s="99">
        <v>205032</v>
      </c>
      <c r="E45" s="100">
        <v>205032</v>
      </c>
      <c r="F45" s="100">
        <v>886518</v>
      </c>
      <c r="G45" s="100">
        <v>-2589530</v>
      </c>
      <c r="H45" s="100">
        <v>-1136066</v>
      </c>
      <c r="I45" s="100">
        <v>-1136066</v>
      </c>
      <c r="J45" s="100">
        <v>-1425875</v>
      </c>
      <c r="K45" s="100">
        <v>-5273543</v>
      </c>
      <c r="L45" s="100">
        <v>-211844</v>
      </c>
      <c r="M45" s="100">
        <v>-211844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-211844</v>
      </c>
      <c r="W45" s="100">
        <v>102516</v>
      </c>
      <c r="X45" s="100">
        <v>-314360</v>
      </c>
      <c r="Y45" s="101">
        <v>-306.64</v>
      </c>
      <c r="Z45" s="102">
        <v>205032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6060838</v>
      </c>
      <c r="C49" s="52">
        <v>0</v>
      </c>
      <c r="D49" s="129">
        <v>1686792</v>
      </c>
      <c r="E49" s="54">
        <v>1905001</v>
      </c>
      <c r="F49" s="54">
        <v>0</v>
      </c>
      <c r="G49" s="54">
        <v>0</v>
      </c>
      <c r="H49" s="54">
        <v>0</v>
      </c>
      <c r="I49" s="54">
        <v>1798807</v>
      </c>
      <c r="J49" s="54">
        <v>0</v>
      </c>
      <c r="K49" s="54">
        <v>0</v>
      </c>
      <c r="L49" s="54">
        <v>0</v>
      </c>
      <c r="M49" s="54">
        <v>46248379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57699817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2214470</v>
      </c>
      <c r="C51" s="52">
        <v>0</v>
      </c>
      <c r="D51" s="129">
        <v>1706505</v>
      </c>
      <c r="E51" s="54">
        <v>2111177</v>
      </c>
      <c r="F51" s="54">
        <v>0</v>
      </c>
      <c r="G51" s="54">
        <v>0</v>
      </c>
      <c r="H51" s="54">
        <v>0</v>
      </c>
      <c r="I51" s="54">
        <v>182202</v>
      </c>
      <c r="J51" s="54">
        <v>0</v>
      </c>
      <c r="K51" s="54">
        <v>0</v>
      </c>
      <c r="L51" s="54">
        <v>0</v>
      </c>
      <c r="M51" s="54">
        <v>224963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3014351</v>
      </c>
      <c r="Y51" s="54">
        <v>9453668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59.237503018796524</v>
      </c>
      <c r="C58" s="5">
        <f>IF(C67=0,0,+(C76/C67)*100)</f>
        <v>0</v>
      </c>
      <c r="D58" s="6">
        <f aca="true" t="shared" si="6" ref="D58:Z58">IF(D67=0,0,+(D76/D67)*100)</f>
        <v>106.79017908813138</v>
      </c>
      <c r="E58" s="7">
        <f t="shared" si="6"/>
        <v>106.79017908813138</v>
      </c>
      <c r="F58" s="7">
        <f t="shared" si="6"/>
        <v>200.45391566887938</v>
      </c>
      <c r="G58" s="7">
        <f t="shared" si="6"/>
        <v>378.5164869587008</v>
      </c>
      <c r="H58" s="7">
        <f t="shared" si="6"/>
        <v>62.34369442351023</v>
      </c>
      <c r="I58" s="7">
        <f t="shared" si="6"/>
        <v>111.60485347721519</v>
      </c>
      <c r="J58" s="7">
        <f t="shared" si="6"/>
        <v>98.93519595539931</v>
      </c>
      <c r="K58" s="7">
        <f t="shared" si="6"/>
        <v>43.30915729416383</v>
      </c>
      <c r="L58" s="7">
        <f t="shared" si="6"/>
        <v>122.98448327974158</v>
      </c>
      <c r="M58" s="7">
        <f t="shared" si="6"/>
        <v>87.75471411380403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98.77592590373716</v>
      </c>
      <c r="W58" s="7">
        <f t="shared" si="6"/>
        <v>106.79017908813138</v>
      </c>
      <c r="X58" s="7">
        <f t="shared" si="6"/>
        <v>0</v>
      </c>
      <c r="Y58" s="7">
        <f t="shared" si="6"/>
        <v>0</v>
      </c>
      <c r="Z58" s="8">
        <f t="shared" si="6"/>
        <v>106.79017908813138</v>
      </c>
    </row>
    <row r="59" spans="1:26" ht="13.5">
      <c r="A59" s="37" t="s">
        <v>31</v>
      </c>
      <c r="B59" s="9">
        <f aca="true" t="shared" si="7" ref="B59:Z66">IF(B68=0,0,+(B77/B68)*100)</f>
        <v>59.33374539073101</v>
      </c>
      <c r="C59" s="9">
        <f t="shared" si="7"/>
        <v>0</v>
      </c>
      <c r="D59" s="2">
        <f t="shared" si="7"/>
        <v>100.00280577386384</v>
      </c>
      <c r="E59" s="10">
        <f t="shared" si="7"/>
        <v>100.00280577386384</v>
      </c>
      <c r="F59" s="10">
        <f t="shared" si="7"/>
        <v>0</v>
      </c>
      <c r="G59" s="10">
        <f t="shared" si="7"/>
        <v>0</v>
      </c>
      <c r="H59" s="10">
        <f t="shared" si="7"/>
        <v>51.54330360322869</v>
      </c>
      <c r="I59" s="10">
        <f t="shared" si="7"/>
        <v>99.99343913201592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99.99775576431934</v>
      </c>
      <c r="W59" s="10">
        <f t="shared" si="7"/>
        <v>100.00280577386384</v>
      </c>
      <c r="X59" s="10">
        <f t="shared" si="7"/>
        <v>0</v>
      </c>
      <c r="Y59" s="10">
        <f t="shared" si="7"/>
        <v>0</v>
      </c>
      <c r="Z59" s="11">
        <f t="shared" si="7"/>
        <v>100.00280577386384</v>
      </c>
    </row>
    <row r="60" spans="1:26" ht="13.5">
      <c r="A60" s="38" t="s">
        <v>32</v>
      </c>
      <c r="B60" s="12">
        <f t="shared" si="7"/>
        <v>52.22903925191399</v>
      </c>
      <c r="C60" s="12">
        <f t="shared" si="7"/>
        <v>0</v>
      </c>
      <c r="D60" s="3">
        <f t="shared" si="7"/>
        <v>103.3888424058041</v>
      </c>
      <c r="E60" s="13">
        <f t="shared" si="7"/>
        <v>103.3888424058041</v>
      </c>
      <c r="F60" s="13">
        <f t="shared" si="7"/>
        <v>151.60300818220045</v>
      </c>
      <c r="G60" s="13">
        <f t="shared" si="7"/>
        <v>295.51507389025403</v>
      </c>
      <c r="H60" s="13">
        <f t="shared" si="7"/>
        <v>68.03539560366609</v>
      </c>
      <c r="I60" s="13">
        <f t="shared" si="7"/>
        <v>115.3935169779174</v>
      </c>
      <c r="J60" s="13">
        <f t="shared" si="7"/>
        <v>97.21026539675192</v>
      </c>
      <c r="K60" s="13">
        <f t="shared" si="7"/>
        <v>0</v>
      </c>
      <c r="L60" s="13">
        <f t="shared" si="7"/>
        <v>129.67935183835456</v>
      </c>
      <c r="M60" s="13">
        <f t="shared" si="7"/>
        <v>75.06468344345278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97.13856902951773</v>
      </c>
      <c r="W60" s="13">
        <f t="shared" si="7"/>
        <v>103.3888424058041</v>
      </c>
      <c r="X60" s="13">
        <f t="shared" si="7"/>
        <v>0</v>
      </c>
      <c r="Y60" s="13">
        <f t="shared" si="7"/>
        <v>0</v>
      </c>
      <c r="Z60" s="14">
        <f t="shared" si="7"/>
        <v>103.3888424058041</v>
      </c>
    </row>
    <row r="61" spans="1:26" ht="13.5">
      <c r="A61" s="39" t="s">
        <v>103</v>
      </c>
      <c r="B61" s="12">
        <f t="shared" si="7"/>
        <v>82.55948030627927</v>
      </c>
      <c r="C61" s="12">
        <f t="shared" si="7"/>
        <v>0</v>
      </c>
      <c r="D61" s="3">
        <f t="shared" si="7"/>
        <v>100.00740538752324</v>
      </c>
      <c r="E61" s="13">
        <f t="shared" si="7"/>
        <v>100.00740538752324</v>
      </c>
      <c r="F61" s="13">
        <f t="shared" si="7"/>
        <v>128.81241172444925</v>
      </c>
      <c r="G61" s="13">
        <f t="shared" si="7"/>
        <v>289.5095754958231</v>
      </c>
      <c r="H61" s="13">
        <f t="shared" si="7"/>
        <v>84.38666530448656</v>
      </c>
      <c r="I61" s="13">
        <f t="shared" si="7"/>
        <v>125.70541695382495</v>
      </c>
      <c r="J61" s="13">
        <f t="shared" si="7"/>
        <v>100</v>
      </c>
      <c r="K61" s="13">
        <f t="shared" si="7"/>
        <v>0</v>
      </c>
      <c r="L61" s="13">
        <f t="shared" si="7"/>
        <v>107.69234938028734</v>
      </c>
      <c r="M61" s="13">
        <f t="shared" si="7"/>
        <v>73.76277750258927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102.10690932678183</v>
      </c>
      <c r="W61" s="13">
        <f t="shared" si="7"/>
        <v>100.00740538752324</v>
      </c>
      <c r="X61" s="13">
        <f t="shared" si="7"/>
        <v>0</v>
      </c>
      <c r="Y61" s="13">
        <f t="shared" si="7"/>
        <v>0</v>
      </c>
      <c r="Z61" s="14">
        <f t="shared" si="7"/>
        <v>100.00740538752324</v>
      </c>
    </row>
    <row r="62" spans="1:26" ht="13.5">
      <c r="A62" s="39" t="s">
        <v>104</v>
      </c>
      <c r="B62" s="12">
        <f t="shared" si="7"/>
        <v>22.783706171248312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0</v>
      </c>
      <c r="G62" s="13">
        <f t="shared" si="7"/>
        <v>0</v>
      </c>
      <c r="H62" s="13">
        <f t="shared" si="7"/>
        <v>32.81054679948967</v>
      </c>
      <c r="I62" s="13">
        <f t="shared" si="7"/>
        <v>100</v>
      </c>
      <c r="J62" s="13">
        <f t="shared" si="7"/>
        <v>100</v>
      </c>
      <c r="K62" s="13">
        <f t="shared" si="7"/>
        <v>0</v>
      </c>
      <c r="L62" s="13">
        <f t="shared" si="7"/>
        <v>0</v>
      </c>
      <c r="M62" s="13">
        <f t="shared" si="7"/>
        <v>124.55287640022783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109.9273031542908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9" t="s">
        <v>105</v>
      </c>
      <c r="B63" s="12">
        <f t="shared" si="7"/>
        <v>38.52743631902261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0</v>
      </c>
      <c r="G63" s="13">
        <f t="shared" si="7"/>
        <v>0</v>
      </c>
      <c r="H63" s="13">
        <f t="shared" si="7"/>
        <v>35.86704052265808</v>
      </c>
      <c r="I63" s="13">
        <f t="shared" si="7"/>
        <v>98.62210007125472</v>
      </c>
      <c r="J63" s="13">
        <f t="shared" si="7"/>
        <v>100</v>
      </c>
      <c r="K63" s="13">
        <f t="shared" si="7"/>
        <v>0</v>
      </c>
      <c r="L63" s="13">
        <f t="shared" si="7"/>
        <v>0</v>
      </c>
      <c r="M63" s="13">
        <f t="shared" si="7"/>
        <v>90.35192299200777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94.85076843308113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9" t="s">
        <v>106</v>
      </c>
      <c r="B64" s="12">
        <f t="shared" si="7"/>
        <v>21.675099724055773</v>
      </c>
      <c r="C64" s="12">
        <f t="shared" si="7"/>
        <v>0</v>
      </c>
      <c r="D64" s="3">
        <f t="shared" si="7"/>
        <v>99.99849056603773</v>
      </c>
      <c r="E64" s="13">
        <f t="shared" si="7"/>
        <v>99.99849056603773</v>
      </c>
      <c r="F64" s="13">
        <f t="shared" si="7"/>
        <v>4316.470588235294</v>
      </c>
      <c r="G64" s="13">
        <f t="shared" si="7"/>
        <v>3712.1140142517816</v>
      </c>
      <c r="H64" s="13">
        <f t="shared" si="7"/>
        <v>46.30379463213995</v>
      </c>
      <c r="I64" s="13">
        <f t="shared" si="7"/>
        <v>99.33048050656097</v>
      </c>
      <c r="J64" s="13">
        <f t="shared" si="7"/>
        <v>100</v>
      </c>
      <c r="K64" s="13">
        <f t="shared" si="7"/>
        <v>0</v>
      </c>
      <c r="L64" s="13">
        <f t="shared" si="7"/>
        <v>110.85634351052182</v>
      </c>
      <c r="M64" s="13">
        <f t="shared" si="7"/>
        <v>74.04324649795456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87.41109886807573</v>
      </c>
      <c r="W64" s="13">
        <f t="shared" si="7"/>
        <v>99.99849056603773</v>
      </c>
      <c r="X64" s="13">
        <f t="shared" si="7"/>
        <v>0</v>
      </c>
      <c r="Y64" s="13">
        <f t="shared" si="7"/>
        <v>0</v>
      </c>
      <c r="Z64" s="14">
        <f t="shared" si="7"/>
        <v>99.99849056603773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152.20915662650603</v>
      </c>
      <c r="E66" s="16">
        <f t="shared" si="7"/>
        <v>152.20915662650603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152.20915662650603</v>
      </c>
      <c r="X66" s="16">
        <f t="shared" si="7"/>
        <v>0</v>
      </c>
      <c r="Y66" s="16">
        <f t="shared" si="7"/>
        <v>0</v>
      </c>
      <c r="Z66" s="17">
        <f t="shared" si="7"/>
        <v>152.20915662650603</v>
      </c>
    </row>
    <row r="67" spans="1:26" ht="13.5" hidden="1">
      <c r="A67" s="41" t="s">
        <v>285</v>
      </c>
      <c r="B67" s="24">
        <v>20923073</v>
      </c>
      <c r="C67" s="24"/>
      <c r="D67" s="25">
        <v>13115442</v>
      </c>
      <c r="E67" s="26">
        <v>13115442</v>
      </c>
      <c r="F67" s="26">
        <v>290142</v>
      </c>
      <c r="G67" s="26">
        <v>143659</v>
      </c>
      <c r="H67" s="26">
        <v>1301697</v>
      </c>
      <c r="I67" s="26">
        <v>1735498</v>
      </c>
      <c r="J67" s="26">
        <v>1220788</v>
      </c>
      <c r="K67" s="26">
        <v>524762</v>
      </c>
      <c r="L67" s="26">
        <v>274607</v>
      </c>
      <c r="M67" s="26">
        <v>2020157</v>
      </c>
      <c r="N67" s="26"/>
      <c r="O67" s="26"/>
      <c r="P67" s="26"/>
      <c r="Q67" s="26"/>
      <c r="R67" s="26"/>
      <c r="S67" s="26"/>
      <c r="T67" s="26"/>
      <c r="U67" s="26"/>
      <c r="V67" s="26">
        <v>3755655</v>
      </c>
      <c r="W67" s="26">
        <v>6557721</v>
      </c>
      <c r="X67" s="26"/>
      <c r="Y67" s="25"/>
      <c r="Z67" s="27">
        <v>13115442</v>
      </c>
    </row>
    <row r="68" spans="1:26" ht="13.5" hidden="1">
      <c r="A68" s="37" t="s">
        <v>31</v>
      </c>
      <c r="B68" s="19">
        <v>4881197</v>
      </c>
      <c r="C68" s="19"/>
      <c r="D68" s="20">
        <v>4775866</v>
      </c>
      <c r="E68" s="21">
        <v>4775866</v>
      </c>
      <c r="F68" s="21"/>
      <c r="G68" s="21"/>
      <c r="H68" s="21">
        <v>533466</v>
      </c>
      <c r="I68" s="21">
        <v>533466</v>
      </c>
      <c r="J68" s="21">
        <v>736871</v>
      </c>
      <c r="K68" s="21">
        <v>227270</v>
      </c>
      <c r="L68" s="21">
        <v>61944</v>
      </c>
      <c r="M68" s="21">
        <v>1026085</v>
      </c>
      <c r="N68" s="21"/>
      <c r="O68" s="21"/>
      <c r="P68" s="21"/>
      <c r="Q68" s="21"/>
      <c r="R68" s="21"/>
      <c r="S68" s="21"/>
      <c r="T68" s="21"/>
      <c r="U68" s="21"/>
      <c r="V68" s="21">
        <v>1559551</v>
      </c>
      <c r="W68" s="21">
        <v>2387933</v>
      </c>
      <c r="X68" s="21"/>
      <c r="Y68" s="20"/>
      <c r="Z68" s="23">
        <v>4775866</v>
      </c>
    </row>
    <row r="69" spans="1:26" ht="13.5" hidden="1">
      <c r="A69" s="38" t="s">
        <v>32</v>
      </c>
      <c r="B69" s="19">
        <v>13698211</v>
      </c>
      <c r="C69" s="19"/>
      <c r="D69" s="20">
        <v>7094576</v>
      </c>
      <c r="E69" s="21">
        <v>7094576</v>
      </c>
      <c r="F69" s="21">
        <v>290142</v>
      </c>
      <c r="G69" s="21">
        <v>143659</v>
      </c>
      <c r="H69" s="21">
        <v>768231</v>
      </c>
      <c r="I69" s="21">
        <v>1202032</v>
      </c>
      <c r="J69" s="21">
        <v>483917</v>
      </c>
      <c r="K69" s="21">
        <v>297492</v>
      </c>
      <c r="L69" s="21">
        <v>212663</v>
      </c>
      <c r="M69" s="21">
        <v>994072</v>
      </c>
      <c r="N69" s="21"/>
      <c r="O69" s="21"/>
      <c r="P69" s="21"/>
      <c r="Q69" s="21"/>
      <c r="R69" s="21"/>
      <c r="S69" s="21"/>
      <c r="T69" s="21"/>
      <c r="U69" s="21"/>
      <c r="V69" s="21">
        <v>2196104</v>
      </c>
      <c r="W69" s="21">
        <v>3547288</v>
      </c>
      <c r="X69" s="21"/>
      <c r="Y69" s="20"/>
      <c r="Z69" s="23">
        <v>7094576</v>
      </c>
    </row>
    <row r="70" spans="1:26" ht="13.5" hidden="1">
      <c r="A70" s="39" t="s">
        <v>103</v>
      </c>
      <c r="B70" s="19">
        <v>5679653</v>
      </c>
      <c r="C70" s="19"/>
      <c r="D70" s="20">
        <v>5779576</v>
      </c>
      <c r="E70" s="21">
        <v>5779576</v>
      </c>
      <c r="F70" s="21">
        <v>274708</v>
      </c>
      <c r="G70" s="21">
        <v>123179</v>
      </c>
      <c r="H70" s="21">
        <v>508988</v>
      </c>
      <c r="I70" s="21">
        <v>906875</v>
      </c>
      <c r="J70" s="21">
        <v>358222</v>
      </c>
      <c r="K70" s="21">
        <v>212295</v>
      </c>
      <c r="L70" s="21">
        <v>184521</v>
      </c>
      <c r="M70" s="21">
        <v>755038</v>
      </c>
      <c r="N70" s="21"/>
      <c r="O70" s="21"/>
      <c r="P70" s="21"/>
      <c r="Q70" s="21"/>
      <c r="R70" s="21"/>
      <c r="S70" s="21"/>
      <c r="T70" s="21"/>
      <c r="U70" s="21"/>
      <c r="V70" s="21">
        <v>1661913</v>
      </c>
      <c r="W70" s="21">
        <v>2889788</v>
      </c>
      <c r="X70" s="21"/>
      <c r="Y70" s="20"/>
      <c r="Z70" s="23">
        <v>5779576</v>
      </c>
    </row>
    <row r="71" spans="1:26" ht="13.5" hidden="1">
      <c r="A71" s="39" t="s">
        <v>104</v>
      </c>
      <c r="B71" s="19">
        <v>3623335</v>
      </c>
      <c r="C71" s="19"/>
      <c r="D71" s="20">
        <v>450000</v>
      </c>
      <c r="E71" s="21">
        <v>450000</v>
      </c>
      <c r="F71" s="21"/>
      <c r="G71" s="21"/>
      <c r="H71" s="21">
        <v>77597</v>
      </c>
      <c r="I71" s="21">
        <v>77597</v>
      </c>
      <c r="J71" s="21">
        <v>34778</v>
      </c>
      <c r="K71" s="21">
        <v>17892</v>
      </c>
      <c r="L71" s="21"/>
      <c r="M71" s="21">
        <v>52670</v>
      </c>
      <c r="N71" s="21"/>
      <c r="O71" s="21"/>
      <c r="P71" s="21"/>
      <c r="Q71" s="21"/>
      <c r="R71" s="21"/>
      <c r="S71" s="21"/>
      <c r="T71" s="21"/>
      <c r="U71" s="21"/>
      <c r="V71" s="21">
        <v>130267</v>
      </c>
      <c r="W71" s="21">
        <v>225000</v>
      </c>
      <c r="X71" s="21"/>
      <c r="Y71" s="20"/>
      <c r="Z71" s="23">
        <v>450000</v>
      </c>
    </row>
    <row r="72" spans="1:26" ht="13.5" hidden="1">
      <c r="A72" s="39" t="s">
        <v>105</v>
      </c>
      <c r="B72" s="19">
        <v>3033716</v>
      </c>
      <c r="C72" s="19"/>
      <c r="D72" s="20">
        <v>600000</v>
      </c>
      <c r="E72" s="21">
        <v>600000</v>
      </c>
      <c r="F72" s="21"/>
      <c r="G72" s="21"/>
      <c r="H72" s="21">
        <v>108063</v>
      </c>
      <c r="I72" s="21">
        <v>108063</v>
      </c>
      <c r="J72" s="21">
        <v>53834</v>
      </c>
      <c r="K72" s="21">
        <v>36754</v>
      </c>
      <c r="L72" s="21"/>
      <c r="M72" s="21">
        <v>90588</v>
      </c>
      <c r="N72" s="21"/>
      <c r="O72" s="21"/>
      <c r="P72" s="21"/>
      <c r="Q72" s="21"/>
      <c r="R72" s="21"/>
      <c r="S72" s="21"/>
      <c r="T72" s="21"/>
      <c r="U72" s="21"/>
      <c r="V72" s="21">
        <v>198651</v>
      </c>
      <c r="W72" s="21">
        <v>300000</v>
      </c>
      <c r="X72" s="21"/>
      <c r="Y72" s="20"/>
      <c r="Z72" s="23">
        <v>600000</v>
      </c>
    </row>
    <row r="73" spans="1:26" ht="13.5" hidden="1">
      <c r="A73" s="39" t="s">
        <v>106</v>
      </c>
      <c r="B73" s="19">
        <v>1361507</v>
      </c>
      <c r="C73" s="19"/>
      <c r="D73" s="20">
        <v>265000</v>
      </c>
      <c r="E73" s="21">
        <v>265000</v>
      </c>
      <c r="F73" s="21">
        <v>425</v>
      </c>
      <c r="G73" s="21">
        <v>421</v>
      </c>
      <c r="H73" s="21">
        <v>62483</v>
      </c>
      <c r="I73" s="21">
        <v>63329</v>
      </c>
      <c r="J73" s="21">
        <v>23583</v>
      </c>
      <c r="K73" s="21">
        <v>16442</v>
      </c>
      <c r="L73" s="21">
        <v>16442</v>
      </c>
      <c r="M73" s="21">
        <v>56467</v>
      </c>
      <c r="N73" s="21"/>
      <c r="O73" s="21"/>
      <c r="P73" s="21"/>
      <c r="Q73" s="21"/>
      <c r="R73" s="21"/>
      <c r="S73" s="21"/>
      <c r="T73" s="21"/>
      <c r="U73" s="21"/>
      <c r="V73" s="21">
        <v>119796</v>
      </c>
      <c r="W73" s="21">
        <v>132500</v>
      </c>
      <c r="X73" s="21"/>
      <c r="Y73" s="20"/>
      <c r="Z73" s="23">
        <v>265000</v>
      </c>
    </row>
    <row r="74" spans="1:26" ht="13.5" hidden="1">
      <c r="A74" s="39" t="s">
        <v>107</v>
      </c>
      <c r="B74" s="19"/>
      <c r="C74" s="19"/>
      <c r="D74" s="20"/>
      <c r="E74" s="21"/>
      <c r="F74" s="21">
        <v>15009</v>
      </c>
      <c r="G74" s="21">
        <v>20059</v>
      </c>
      <c r="H74" s="21">
        <v>11100</v>
      </c>
      <c r="I74" s="21">
        <v>46168</v>
      </c>
      <c r="J74" s="21">
        <v>13500</v>
      </c>
      <c r="K74" s="21">
        <v>14109</v>
      </c>
      <c r="L74" s="21">
        <v>11700</v>
      </c>
      <c r="M74" s="21">
        <v>39309</v>
      </c>
      <c r="N74" s="21"/>
      <c r="O74" s="21"/>
      <c r="P74" s="21"/>
      <c r="Q74" s="21"/>
      <c r="R74" s="21"/>
      <c r="S74" s="21"/>
      <c r="T74" s="21"/>
      <c r="U74" s="21"/>
      <c r="V74" s="21">
        <v>85477</v>
      </c>
      <c r="W74" s="21"/>
      <c r="X74" s="21"/>
      <c r="Y74" s="20"/>
      <c r="Z74" s="23"/>
    </row>
    <row r="75" spans="1:26" ht="13.5" hidden="1">
      <c r="A75" s="40" t="s">
        <v>110</v>
      </c>
      <c r="B75" s="28">
        <v>2343665</v>
      </c>
      <c r="C75" s="28"/>
      <c r="D75" s="29">
        <v>1245000</v>
      </c>
      <c r="E75" s="30">
        <v>1245000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622500</v>
      </c>
      <c r="X75" s="30"/>
      <c r="Y75" s="29"/>
      <c r="Z75" s="31">
        <v>1245000</v>
      </c>
    </row>
    <row r="76" spans="1:26" ht="13.5" hidden="1">
      <c r="A76" s="42" t="s">
        <v>286</v>
      </c>
      <c r="B76" s="32">
        <v>12394306</v>
      </c>
      <c r="C76" s="32"/>
      <c r="D76" s="33">
        <v>14006004</v>
      </c>
      <c r="E76" s="34">
        <v>14006004</v>
      </c>
      <c r="F76" s="34">
        <v>581601</v>
      </c>
      <c r="G76" s="34">
        <v>543773</v>
      </c>
      <c r="H76" s="34">
        <v>811526</v>
      </c>
      <c r="I76" s="34">
        <v>1936900</v>
      </c>
      <c r="J76" s="34">
        <v>1207789</v>
      </c>
      <c r="K76" s="34">
        <v>227270</v>
      </c>
      <c r="L76" s="34">
        <v>337724</v>
      </c>
      <c r="M76" s="34">
        <v>1772783</v>
      </c>
      <c r="N76" s="34"/>
      <c r="O76" s="34"/>
      <c r="P76" s="34"/>
      <c r="Q76" s="34"/>
      <c r="R76" s="34"/>
      <c r="S76" s="34"/>
      <c r="T76" s="34"/>
      <c r="U76" s="34"/>
      <c r="V76" s="34">
        <v>3709683</v>
      </c>
      <c r="W76" s="34">
        <v>7003002</v>
      </c>
      <c r="X76" s="34"/>
      <c r="Y76" s="33"/>
      <c r="Z76" s="35">
        <v>14006004</v>
      </c>
    </row>
    <row r="77" spans="1:26" ht="13.5" hidden="1">
      <c r="A77" s="37" t="s">
        <v>31</v>
      </c>
      <c r="B77" s="19">
        <v>2896197</v>
      </c>
      <c r="C77" s="19"/>
      <c r="D77" s="20">
        <v>4776000</v>
      </c>
      <c r="E77" s="21">
        <v>4776000</v>
      </c>
      <c r="F77" s="21">
        <v>141516</v>
      </c>
      <c r="G77" s="21">
        <v>116949</v>
      </c>
      <c r="H77" s="21">
        <v>274966</v>
      </c>
      <c r="I77" s="21">
        <v>533431</v>
      </c>
      <c r="J77" s="21">
        <v>736871</v>
      </c>
      <c r="K77" s="21">
        <v>227270</v>
      </c>
      <c r="L77" s="21">
        <v>61944</v>
      </c>
      <c r="M77" s="21">
        <v>1026085</v>
      </c>
      <c r="N77" s="21"/>
      <c r="O77" s="21"/>
      <c r="P77" s="21"/>
      <c r="Q77" s="21"/>
      <c r="R77" s="21"/>
      <c r="S77" s="21"/>
      <c r="T77" s="21"/>
      <c r="U77" s="21"/>
      <c r="V77" s="21">
        <v>1559516</v>
      </c>
      <c r="W77" s="21">
        <v>2388000</v>
      </c>
      <c r="X77" s="21"/>
      <c r="Y77" s="20"/>
      <c r="Z77" s="23">
        <v>4776000</v>
      </c>
    </row>
    <row r="78" spans="1:26" ht="13.5" hidden="1">
      <c r="A78" s="38" t="s">
        <v>32</v>
      </c>
      <c r="B78" s="19">
        <v>7154444</v>
      </c>
      <c r="C78" s="19"/>
      <c r="D78" s="20">
        <v>7335000</v>
      </c>
      <c r="E78" s="21">
        <v>7335000</v>
      </c>
      <c r="F78" s="21">
        <v>439864</v>
      </c>
      <c r="G78" s="21">
        <v>424534</v>
      </c>
      <c r="H78" s="21">
        <v>522669</v>
      </c>
      <c r="I78" s="21">
        <v>1387067</v>
      </c>
      <c r="J78" s="21">
        <v>470417</v>
      </c>
      <c r="K78" s="21"/>
      <c r="L78" s="21">
        <v>275780</v>
      </c>
      <c r="M78" s="21">
        <v>746197</v>
      </c>
      <c r="N78" s="21"/>
      <c r="O78" s="21"/>
      <c r="P78" s="21"/>
      <c r="Q78" s="21"/>
      <c r="R78" s="21"/>
      <c r="S78" s="21"/>
      <c r="T78" s="21"/>
      <c r="U78" s="21"/>
      <c r="V78" s="21">
        <v>2133264</v>
      </c>
      <c r="W78" s="21">
        <v>3667500</v>
      </c>
      <c r="X78" s="21"/>
      <c r="Y78" s="20"/>
      <c r="Z78" s="23">
        <v>7335000</v>
      </c>
    </row>
    <row r="79" spans="1:26" ht="13.5" hidden="1">
      <c r="A79" s="39" t="s">
        <v>103</v>
      </c>
      <c r="B79" s="19">
        <v>4689092</v>
      </c>
      <c r="C79" s="19"/>
      <c r="D79" s="20">
        <v>5780004</v>
      </c>
      <c r="E79" s="21">
        <v>5780004</v>
      </c>
      <c r="F79" s="21">
        <v>353858</v>
      </c>
      <c r="G79" s="21">
        <v>356615</v>
      </c>
      <c r="H79" s="21">
        <v>429518</v>
      </c>
      <c r="I79" s="21">
        <v>1139991</v>
      </c>
      <c r="J79" s="21">
        <v>358222</v>
      </c>
      <c r="K79" s="21"/>
      <c r="L79" s="21">
        <v>198715</v>
      </c>
      <c r="M79" s="21">
        <v>556937</v>
      </c>
      <c r="N79" s="21"/>
      <c r="O79" s="21"/>
      <c r="P79" s="21"/>
      <c r="Q79" s="21"/>
      <c r="R79" s="21"/>
      <c r="S79" s="21"/>
      <c r="T79" s="21"/>
      <c r="U79" s="21"/>
      <c r="V79" s="21">
        <v>1696928</v>
      </c>
      <c r="W79" s="21">
        <v>2890002</v>
      </c>
      <c r="X79" s="21"/>
      <c r="Y79" s="20"/>
      <c r="Z79" s="23">
        <v>5780004</v>
      </c>
    </row>
    <row r="80" spans="1:26" ht="13.5" hidden="1">
      <c r="A80" s="39" t="s">
        <v>104</v>
      </c>
      <c r="B80" s="19">
        <v>825530</v>
      </c>
      <c r="C80" s="19"/>
      <c r="D80" s="20">
        <v>450000</v>
      </c>
      <c r="E80" s="21">
        <v>450000</v>
      </c>
      <c r="F80" s="21">
        <v>29419</v>
      </c>
      <c r="G80" s="21">
        <v>22718</v>
      </c>
      <c r="H80" s="21">
        <v>25460</v>
      </c>
      <c r="I80" s="21">
        <v>77597</v>
      </c>
      <c r="J80" s="21">
        <v>34778</v>
      </c>
      <c r="K80" s="21"/>
      <c r="L80" s="21">
        <v>30824</v>
      </c>
      <c r="M80" s="21">
        <v>65602</v>
      </c>
      <c r="N80" s="21"/>
      <c r="O80" s="21"/>
      <c r="P80" s="21"/>
      <c r="Q80" s="21"/>
      <c r="R80" s="21"/>
      <c r="S80" s="21"/>
      <c r="T80" s="21"/>
      <c r="U80" s="21"/>
      <c r="V80" s="21">
        <v>143199</v>
      </c>
      <c r="W80" s="21">
        <v>225000</v>
      </c>
      <c r="X80" s="21"/>
      <c r="Y80" s="20"/>
      <c r="Z80" s="23">
        <v>450000</v>
      </c>
    </row>
    <row r="81" spans="1:26" ht="13.5" hidden="1">
      <c r="A81" s="39" t="s">
        <v>105</v>
      </c>
      <c r="B81" s="19">
        <v>1168813</v>
      </c>
      <c r="C81" s="19"/>
      <c r="D81" s="20">
        <v>600000</v>
      </c>
      <c r="E81" s="21">
        <v>600000</v>
      </c>
      <c r="F81" s="21">
        <v>38242</v>
      </c>
      <c r="G81" s="21">
        <v>29573</v>
      </c>
      <c r="H81" s="21">
        <v>38759</v>
      </c>
      <c r="I81" s="21">
        <v>106574</v>
      </c>
      <c r="J81" s="21">
        <v>53834</v>
      </c>
      <c r="K81" s="21"/>
      <c r="L81" s="21">
        <v>28014</v>
      </c>
      <c r="M81" s="21">
        <v>81848</v>
      </c>
      <c r="N81" s="21"/>
      <c r="O81" s="21"/>
      <c r="P81" s="21"/>
      <c r="Q81" s="21"/>
      <c r="R81" s="21"/>
      <c r="S81" s="21"/>
      <c r="T81" s="21"/>
      <c r="U81" s="21"/>
      <c r="V81" s="21">
        <v>188422</v>
      </c>
      <c r="W81" s="21">
        <v>300000</v>
      </c>
      <c r="X81" s="21"/>
      <c r="Y81" s="20"/>
      <c r="Z81" s="23">
        <v>600000</v>
      </c>
    </row>
    <row r="82" spans="1:26" ht="13.5" hidden="1">
      <c r="A82" s="39" t="s">
        <v>106</v>
      </c>
      <c r="B82" s="19">
        <v>295108</v>
      </c>
      <c r="C82" s="19"/>
      <c r="D82" s="20">
        <v>264996</v>
      </c>
      <c r="E82" s="21">
        <v>264996</v>
      </c>
      <c r="F82" s="21">
        <v>18345</v>
      </c>
      <c r="G82" s="21">
        <v>15628</v>
      </c>
      <c r="H82" s="21">
        <v>28932</v>
      </c>
      <c r="I82" s="21">
        <v>62905</v>
      </c>
      <c r="J82" s="21">
        <v>23583</v>
      </c>
      <c r="K82" s="21"/>
      <c r="L82" s="21">
        <v>18227</v>
      </c>
      <c r="M82" s="21">
        <v>41810</v>
      </c>
      <c r="N82" s="21"/>
      <c r="O82" s="21"/>
      <c r="P82" s="21"/>
      <c r="Q82" s="21"/>
      <c r="R82" s="21"/>
      <c r="S82" s="21"/>
      <c r="T82" s="21"/>
      <c r="U82" s="21"/>
      <c r="V82" s="21">
        <v>104715</v>
      </c>
      <c r="W82" s="21">
        <v>132498</v>
      </c>
      <c r="X82" s="21"/>
      <c r="Y82" s="20"/>
      <c r="Z82" s="23">
        <v>264996</v>
      </c>
    </row>
    <row r="83" spans="1:26" ht="13.5" hidden="1">
      <c r="A83" s="39" t="s">
        <v>107</v>
      </c>
      <c r="B83" s="19">
        <v>175901</v>
      </c>
      <c r="C83" s="19"/>
      <c r="D83" s="20">
        <v>240000</v>
      </c>
      <c r="E83" s="21">
        <v>240000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120000</v>
      </c>
      <c r="X83" s="21"/>
      <c r="Y83" s="20"/>
      <c r="Z83" s="23">
        <v>240000</v>
      </c>
    </row>
    <row r="84" spans="1:26" ht="13.5" hidden="1">
      <c r="A84" s="40" t="s">
        <v>110</v>
      </c>
      <c r="B84" s="28">
        <v>2343665</v>
      </c>
      <c r="C84" s="28"/>
      <c r="D84" s="29">
        <v>1895004</v>
      </c>
      <c r="E84" s="30">
        <v>1895004</v>
      </c>
      <c r="F84" s="30">
        <v>221</v>
      </c>
      <c r="G84" s="30">
        <v>2290</v>
      </c>
      <c r="H84" s="30">
        <v>13891</v>
      </c>
      <c r="I84" s="30">
        <v>16402</v>
      </c>
      <c r="J84" s="30">
        <v>501</v>
      </c>
      <c r="K84" s="30"/>
      <c r="L84" s="30"/>
      <c r="M84" s="30">
        <v>501</v>
      </c>
      <c r="N84" s="30"/>
      <c r="O84" s="30"/>
      <c r="P84" s="30"/>
      <c r="Q84" s="30"/>
      <c r="R84" s="30"/>
      <c r="S84" s="30"/>
      <c r="T84" s="30"/>
      <c r="U84" s="30"/>
      <c r="V84" s="30">
        <v>16903</v>
      </c>
      <c r="W84" s="30">
        <v>947502</v>
      </c>
      <c r="X84" s="30"/>
      <c r="Y84" s="29"/>
      <c r="Z84" s="31">
        <v>1895004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1300000</v>
      </c>
      <c r="F5" s="358">
        <f t="shared" si="0"/>
        <v>1300000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650000</v>
      </c>
      <c r="Y5" s="358">
        <f t="shared" si="0"/>
        <v>-650000</v>
      </c>
      <c r="Z5" s="359">
        <f>+IF(X5&lt;&gt;0,+(Y5/X5)*100,0)</f>
        <v>-100</v>
      </c>
      <c r="AA5" s="360">
        <f>+AA6+AA8+AA11+AA13+AA15</f>
        <v>1300000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800000</v>
      </c>
      <c r="F8" s="59">
        <f t="shared" si="2"/>
        <v>800000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400000</v>
      </c>
      <c r="Y8" s="59">
        <f t="shared" si="2"/>
        <v>-400000</v>
      </c>
      <c r="Z8" s="61">
        <f>+IF(X8&lt;&gt;0,+(Y8/X8)*100,0)</f>
        <v>-100</v>
      </c>
      <c r="AA8" s="62">
        <f>SUM(AA9:AA10)</f>
        <v>800000</v>
      </c>
    </row>
    <row r="9" spans="1:27" ht="13.5">
      <c r="A9" s="291" t="s">
        <v>229</v>
      </c>
      <c r="B9" s="142"/>
      <c r="C9" s="60"/>
      <c r="D9" s="340"/>
      <c r="E9" s="60">
        <v>800000</v>
      </c>
      <c r="F9" s="59">
        <v>800000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400000</v>
      </c>
      <c r="Y9" s="59">
        <v>-400000</v>
      </c>
      <c r="Z9" s="61">
        <v>-100</v>
      </c>
      <c r="AA9" s="62">
        <v>800000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500000</v>
      </c>
      <c r="F11" s="364">
        <f t="shared" si="3"/>
        <v>500000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250000</v>
      </c>
      <c r="Y11" s="364">
        <f t="shared" si="3"/>
        <v>-250000</v>
      </c>
      <c r="Z11" s="365">
        <f>+IF(X11&lt;&gt;0,+(Y11/X11)*100,0)</f>
        <v>-100</v>
      </c>
      <c r="AA11" s="366">
        <f t="shared" si="3"/>
        <v>500000</v>
      </c>
    </row>
    <row r="12" spans="1:27" ht="13.5">
      <c r="A12" s="291" t="s">
        <v>231</v>
      </c>
      <c r="B12" s="136"/>
      <c r="C12" s="60"/>
      <c r="D12" s="340"/>
      <c r="E12" s="60">
        <v>500000</v>
      </c>
      <c r="F12" s="59">
        <v>500000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250000</v>
      </c>
      <c r="Y12" s="59">
        <v>-250000</v>
      </c>
      <c r="Z12" s="61">
        <v>-100</v>
      </c>
      <c r="AA12" s="62">
        <v>500000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1300000</v>
      </c>
      <c r="F60" s="264">
        <f t="shared" si="14"/>
        <v>1300000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650000</v>
      </c>
      <c r="Y60" s="264">
        <f t="shared" si="14"/>
        <v>-650000</v>
      </c>
      <c r="Z60" s="337">
        <f>+IF(X60&lt;&gt;0,+(Y60/X60)*100,0)</f>
        <v>-100</v>
      </c>
      <c r="AA60" s="232">
        <f>+AA57+AA54+AA51+AA40+AA37+AA34+AA22+AA5</f>
        <v>1300000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28350168</v>
      </c>
      <c r="D5" s="153">
        <f>SUM(D6:D8)</f>
        <v>0</v>
      </c>
      <c r="E5" s="154">
        <f t="shared" si="0"/>
        <v>13111886</v>
      </c>
      <c r="F5" s="100">
        <f t="shared" si="0"/>
        <v>13111886</v>
      </c>
      <c r="G5" s="100">
        <f t="shared" si="0"/>
        <v>689527</v>
      </c>
      <c r="H5" s="100">
        <f t="shared" si="0"/>
        <v>783152</v>
      </c>
      <c r="I5" s="100">
        <f t="shared" si="0"/>
        <v>1296836</v>
      </c>
      <c r="J5" s="100">
        <f t="shared" si="0"/>
        <v>2769515</v>
      </c>
      <c r="K5" s="100">
        <f t="shared" si="0"/>
        <v>1516029</v>
      </c>
      <c r="L5" s="100">
        <f t="shared" si="0"/>
        <v>784286</v>
      </c>
      <c r="M5" s="100">
        <f t="shared" si="0"/>
        <v>7018370</v>
      </c>
      <c r="N5" s="100">
        <f t="shared" si="0"/>
        <v>9318685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12088200</v>
      </c>
      <c r="X5" s="100">
        <f t="shared" si="0"/>
        <v>6555943</v>
      </c>
      <c r="Y5" s="100">
        <f t="shared" si="0"/>
        <v>5532257</v>
      </c>
      <c r="Z5" s="137">
        <f>+IF(X5&lt;&gt;0,+(Y5/X5)*100,0)</f>
        <v>84.38537369833753</v>
      </c>
      <c r="AA5" s="153">
        <f>SUM(AA6:AA8)</f>
        <v>13111886</v>
      </c>
    </row>
    <row r="6" spans="1:27" ht="13.5">
      <c r="A6" s="138" t="s">
        <v>75</v>
      </c>
      <c r="B6" s="136"/>
      <c r="C6" s="155"/>
      <c r="D6" s="155"/>
      <c r="E6" s="156">
        <v>4870346</v>
      </c>
      <c r="F6" s="60">
        <v>4870346</v>
      </c>
      <c r="G6" s="60">
        <v>544790</v>
      </c>
      <c r="H6" s="60">
        <v>544790</v>
      </c>
      <c r="I6" s="60">
        <v>544790</v>
      </c>
      <c r="J6" s="60">
        <v>1634370</v>
      </c>
      <c r="K6" s="60">
        <v>544790</v>
      </c>
      <c r="L6" s="60">
        <v>544790</v>
      </c>
      <c r="M6" s="60">
        <v>435832</v>
      </c>
      <c r="N6" s="60">
        <v>1525412</v>
      </c>
      <c r="O6" s="60"/>
      <c r="P6" s="60"/>
      <c r="Q6" s="60"/>
      <c r="R6" s="60"/>
      <c r="S6" s="60"/>
      <c r="T6" s="60"/>
      <c r="U6" s="60"/>
      <c r="V6" s="60"/>
      <c r="W6" s="60">
        <v>3159782</v>
      </c>
      <c r="X6" s="60">
        <v>2435173</v>
      </c>
      <c r="Y6" s="60">
        <v>724609</v>
      </c>
      <c r="Z6" s="140">
        <v>29.76</v>
      </c>
      <c r="AA6" s="155">
        <v>4870346</v>
      </c>
    </row>
    <row r="7" spans="1:27" ht="13.5">
      <c r="A7" s="138" t="s">
        <v>76</v>
      </c>
      <c r="B7" s="136"/>
      <c r="C7" s="157">
        <v>28350168</v>
      </c>
      <c r="D7" s="157"/>
      <c r="E7" s="158">
        <v>8241540</v>
      </c>
      <c r="F7" s="159">
        <v>8241540</v>
      </c>
      <c r="G7" s="159">
        <v>144737</v>
      </c>
      <c r="H7" s="159">
        <v>238362</v>
      </c>
      <c r="I7" s="159">
        <v>752046</v>
      </c>
      <c r="J7" s="159">
        <v>1135145</v>
      </c>
      <c r="K7" s="159">
        <v>971239</v>
      </c>
      <c r="L7" s="159">
        <v>239496</v>
      </c>
      <c r="M7" s="159">
        <v>6582538</v>
      </c>
      <c r="N7" s="159">
        <v>7793273</v>
      </c>
      <c r="O7" s="159"/>
      <c r="P7" s="159"/>
      <c r="Q7" s="159"/>
      <c r="R7" s="159"/>
      <c r="S7" s="159"/>
      <c r="T7" s="159"/>
      <c r="U7" s="159"/>
      <c r="V7" s="159"/>
      <c r="W7" s="159">
        <v>8928418</v>
      </c>
      <c r="X7" s="159">
        <v>4120770</v>
      </c>
      <c r="Y7" s="159">
        <v>4807648</v>
      </c>
      <c r="Z7" s="141">
        <v>116.67</v>
      </c>
      <c r="AA7" s="157">
        <v>8241540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1480169</v>
      </c>
      <c r="D9" s="153">
        <f>SUM(D10:D14)</f>
        <v>0</v>
      </c>
      <c r="E9" s="154">
        <f t="shared" si="1"/>
        <v>3816256</v>
      </c>
      <c r="F9" s="100">
        <f t="shared" si="1"/>
        <v>3816256</v>
      </c>
      <c r="G9" s="100">
        <f t="shared" si="1"/>
        <v>325471</v>
      </c>
      <c r="H9" s="100">
        <f t="shared" si="1"/>
        <v>336371</v>
      </c>
      <c r="I9" s="100">
        <f t="shared" si="1"/>
        <v>305972</v>
      </c>
      <c r="J9" s="100">
        <f t="shared" si="1"/>
        <v>967814</v>
      </c>
      <c r="K9" s="100">
        <f t="shared" si="1"/>
        <v>317108</v>
      </c>
      <c r="L9" s="100">
        <f t="shared" si="1"/>
        <v>314074</v>
      </c>
      <c r="M9" s="100">
        <f t="shared" si="1"/>
        <v>251516</v>
      </c>
      <c r="N9" s="100">
        <f t="shared" si="1"/>
        <v>882698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1850512</v>
      </c>
      <c r="X9" s="100">
        <f t="shared" si="1"/>
        <v>1908128</v>
      </c>
      <c r="Y9" s="100">
        <f t="shared" si="1"/>
        <v>-57616</v>
      </c>
      <c r="Z9" s="137">
        <f>+IF(X9&lt;&gt;0,+(Y9/X9)*100,0)</f>
        <v>-3.0195039326502204</v>
      </c>
      <c r="AA9" s="153">
        <f>SUM(AA10:AA14)</f>
        <v>3816256</v>
      </c>
    </row>
    <row r="10" spans="1:27" ht="13.5">
      <c r="A10" s="138" t="s">
        <v>79</v>
      </c>
      <c r="B10" s="136"/>
      <c r="C10" s="155">
        <v>1044959</v>
      </c>
      <c r="D10" s="155"/>
      <c r="E10" s="156">
        <v>2869884</v>
      </c>
      <c r="F10" s="60">
        <v>2869884</v>
      </c>
      <c r="G10" s="60">
        <v>255425</v>
      </c>
      <c r="H10" s="60">
        <v>265367</v>
      </c>
      <c r="I10" s="60">
        <v>242923</v>
      </c>
      <c r="J10" s="60">
        <v>763715</v>
      </c>
      <c r="K10" s="60">
        <v>254578</v>
      </c>
      <c r="L10" s="60">
        <v>254357</v>
      </c>
      <c r="M10" s="60">
        <v>202616</v>
      </c>
      <c r="N10" s="60">
        <v>711551</v>
      </c>
      <c r="O10" s="60"/>
      <c r="P10" s="60"/>
      <c r="Q10" s="60"/>
      <c r="R10" s="60"/>
      <c r="S10" s="60"/>
      <c r="T10" s="60"/>
      <c r="U10" s="60"/>
      <c r="V10" s="60"/>
      <c r="W10" s="60">
        <v>1475266</v>
      </c>
      <c r="X10" s="60">
        <v>1434942</v>
      </c>
      <c r="Y10" s="60">
        <v>40324</v>
      </c>
      <c r="Z10" s="140">
        <v>2.81</v>
      </c>
      <c r="AA10" s="155">
        <v>2869884</v>
      </c>
    </row>
    <row r="11" spans="1:27" ht="13.5">
      <c r="A11" s="138" t="s">
        <v>80</v>
      </c>
      <c r="B11" s="136"/>
      <c r="C11" s="155"/>
      <c r="D11" s="155"/>
      <c r="E11" s="156">
        <v>15238</v>
      </c>
      <c r="F11" s="60">
        <v>15238</v>
      </c>
      <c r="G11" s="60">
        <v>1506</v>
      </c>
      <c r="H11" s="60">
        <v>1506</v>
      </c>
      <c r="I11" s="60">
        <v>1506</v>
      </c>
      <c r="J11" s="60">
        <v>4518</v>
      </c>
      <c r="K11" s="60">
        <v>1506</v>
      </c>
      <c r="L11" s="60">
        <v>1506</v>
      </c>
      <c r="M11" s="60">
        <v>1205</v>
      </c>
      <c r="N11" s="60">
        <v>4217</v>
      </c>
      <c r="O11" s="60"/>
      <c r="P11" s="60"/>
      <c r="Q11" s="60"/>
      <c r="R11" s="60"/>
      <c r="S11" s="60"/>
      <c r="T11" s="60"/>
      <c r="U11" s="60"/>
      <c r="V11" s="60"/>
      <c r="W11" s="60">
        <v>8735</v>
      </c>
      <c r="X11" s="60">
        <v>7619</v>
      </c>
      <c r="Y11" s="60">
        <v>1116</v>
      </c>
      <c r="Z11" s="140">
        <v>14.65</v>
      </c>
      <c r="AA11" s="155">
        <v>15238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>
        <v>435210</v>
      </c>
      <c r="D13" s="155"/>
      <c r="E13" s="156">
        <v>931134</v>
      </c>
      <c r="F13" s="60">
        <v>931134</v>
      </c>
      <c r="G13" s="60">
        <v>68540</v>
      </c>
      <c r="H13" s="60">
        <v>69498</v>
      </c>
      <c r="I13" s="60">
        <v>61543</v>
      </c>
      <c r="J13" s="60">
        <v>199581</v>
      </c>
      <c r="K13" s="60">
        <v>61024</v>
      </c>
      <c r="L13" s="60">
        <v>58211</v>
      </c>
      <c r="M13" s="60">
        <v>47695</v>
      </c>
      <c r="N13" s="60">
        <v>166930</v>
      </c>
      <c r="O13" s="60"/>
      <c r="P13" s="60"/>
      <c r="Q13" s="60"/>
      <c r="R13" s="60"/>
      <c r="S13" s="60"/>
      <c r="T13" s="60"/>
      <c r="U13" s="60"/>
      <c r="V13" s="60"/>
      <c r="W13" s="60">
        <v>366511</v>
      </c>
      <c r="X13" s="60">
        <v>465567</v>
      </c>
      <c r="Y13" s="60">
        <v>-99056</v>
      </c>
      <c r="Z13" s="140">
        <v>-21.28</v>
      </c>
      <c r="AA13" s="155">
        <v>931134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12965023</v>
      </c>
      <c r="D15" s="153">
        <f>SUM(D16:D18)</f>
        <v>0</v>
      </c>
      <c r="E15" s="154">
        <f t="shared" si="2"/>
        <v>5220159</v>
      </c>
      <c r="F15" s="100">
        <f t="shared" si="2"/>
        <v>5220159</v>
      </c>
      <c r="G15" s="100">
        <f t="shared" si="2"/>
        <v>434991</v>
      </c>
      <c r="H15" s="100">
        <f t="shared" si="2"/>
        <v>435792</v>
      </c>
      <c r="I15" s="100">
        <f t="shared" si="2"/>
        <v>434552</v>
      </c>
      <c r="J15" s="100">
        <f t="shared" si="2"/>
        <v>1305335</v>
      </c>
      <c r="K15" s="100">
        <f t="shared" si="2"/>
        <v>456039</v>
      </c>
      <c r="L15" s="100">
        <f t="shared" si="2"/>
        <v>462764</v>
      </c>
      <c r="M15" s="100">
        <f t="shared" si="2"/>
        <v>383410</v>
      </c>
      <c r="N15" s="100">
        <f t="shared" si="2"/>
        <v>1302213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2607548</v>
      </c>
      <c r="X15" s="100">
        <f t="shared" si="2"/>
        <v>2610080</v>
      </c>
      <c r="Y15" s="100">
        <f t="shared" si="2"/>
        <v>-2532</v>
      </c>
      <c r="Z15" s="137">
        <f>+IF(X15&lt;&gt;0,+(Y15/X15)*100,0)</f>
        <v>-0.09700852081162263</v>
      </c>
      <c r="AA15" s="153">
        <f>SUM(AA16:AA18)</f>
        <v>5220159</v>
      </c>
    </row>
    <row r="16" spans="1:27" ht="13.5">
      <c r="A16" s="138" t="s">
        <v>85</v>
      </c>
      <c r="B16" s="136"/>
      <c r="C16" s="155"/>
      <c r="D16" s="155"/>
      <c r="E16" s="156">
        <v>1418229</v>
      </c>
      <c r="F16" s="60">
        <v>1418229</v>
      </c>
      <c r="G16" s="60">
        <v>83307</v>
      </c>
      <c r="H16" s="60">
        <v>83307</v>
      </c>
      <c r="I16" s="60">
        <v>83307</v>
      </c>
      <c r="J16" s="60">
        <v>249921</v>
      </c>
      <c r="K16" s="60">
        <v>83307</v>
      </c>
      <c r="L16" s="60">
        <v>83307</v>
      </c>
      <c r="M16" s="60">
        <v>66645</v>
      </c>
      <c r="N16" s="60">
        <v>233259</v>
      </c>
      <c r="O16" s="60"/>
      <c r="P16" s="60"/>
      <c r="Q16" s="60"/>
      <c r="R16" s="60"/>
      <c r="S16" s="60"/>
      <c r="T16" s="60"/>
      <c r="U16" s="60"/>
      <c r="V16" s="60"/>
      <c r="W16" s="60">
        <v>483180</v>
      </c>
      <c r="X16" s="60">
        <v>709115</v>
      </c>
      <c r="Y16" s="60">
        <v>-225935</v>
      </c>
      <c r="Z16" s="140">
        <v>-31.86</v>
      </c>
      <c r="AA16" s="155">
        <v>1418229</v>
      </c>
    </row>
    <row r="17" spans="1:27" ht="13.5">
      <c r="A17" s="138" t="s">
        <v>86</v>
      </c>
      <c r="B17" s="136"/>
      <c r="C17" s="155">
        <v>12965023</v>
      </c>
      <c r="D17" s="155"/>
      <c r="E17" s="156">
        <v>3801930</v>
      </c>
      <c r="F17" s="60">
        <v>3801930</v>
      </c>
      <c r="G17" s="60">
        <v>351684</v>
      </c>
      <c r="H17" s="60">
        <v>352485</v>
      </c>
      <c r="I17" s="60">
        <v>351245</v>
      </c>
      <c r="J17" s="60">
        <v>1055414</v>
      </c>
      <c r="K17" s="60">
        <v>372732</v>
      </c>
      <c r="L17" s="60">
        <v>379457</v>
      </c>
      <c r="M17" s="60">
        <v>316765</v>
      </c>
      <c r="N17" s="60">
        <v>1068954</v>
      </c>
      <c r="O17" s="60"/>
      <c r="P17" s="60"/>
      <c r="Q17" s="60"/>
      <c r="R17" s="60"/>
      <c r="S17" s="60"/>
      <c r="T17" s="60"/>
      <c r="U17" s="60"/>
      <c r="V17" s="60"/>
      <c r="W17" s="60">
        <v>2124368</v>
      </c>
      <c r="X17" s="60">
        <v>1900965</v>
      </c>
      <c r="Y17" s="60">
        <v>223403</v>
      </c>
      <c r="Z17" s="140">
        <v>11.75</v>
      </c>
      <c r="AA17" s="155">
        <v>3801930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21864049</v>
      </c>
      <c r="D19" s="153">
        <f>SUM(D20:D23)</f>
        <v>0</v>
      </c>
      <c r="E19" s="154">
        <f t="shared" si="3"/>
        <v>23265515</v>
      </c>
      <c r="F19" s="100">
        <f t="shared" si="3"/>
        <v>23265515</v>
      </c>
      <c r="G19" s="100">
        <f t="shared" si="3"/>
        <v>967328</v>
      </c>
      <c r="H19" s="100">
        <f t="shared" si="3"/>
        <v>805745</v>
      </c>
      <c r="I19" s="100">
        <f t="shared" si="3"/>
        <v>3501959</v>
      </c>
      <c r="J19" s="100">
        <f t="shared" si="3"/>
        <v>5275032</v>
      </c>
      <c r="K19" s="100">
        <f t="shared" si="3"/>
        <v>2351028</v>
      </c>
      <c r="L19" s="100">
        <f t="shared" si="3"/>
        <v>2066714</v>
      </c>
      <c r="M19" s="100">
        <f t="shared" si="3"/>
        <v>1820881</v>
      </c>
      <c r="N19" s="100">
        <f t="shared" si="3"/>
        <v>6238623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11513655</v>
      </c>
      <c r="X19" s="100">
        <f t="shared" si="3"/>
        <v>11632759</v>
      </c>
      <c r="Y19" s="100">
        <f t="shared" si="3"/>
        <v>-119104</v>
      </c>
      <c r="Z19" s="137">
        <f>+IF(X19&lt;&gt;0,+(Y19/X19)*100,0)</f>
        <v>-1.023867166851819</v>
      </c>
      <c r="AA19" s="153">
        <f>SUM(AA20:AA23)</f>
        <v>23265515</v>
      </c>
    </row>
    <row r="20" spans="1:27" ht="13.5">
      <c r="A20" s="138" t="s">
        <v>89</v>
      </c>
      <c r="B20" s="136"/>
      <c r="C20" s="155">
        <v>5922313</v>
      </c>
      <c r="D20" s="155"/>
      <c r="E20" s="156">
        <v>9864991</v>
      </c>
      <c r="F20" s="60">
        <v>9864991</v>
      </c>
      <c r="G20" s="60">
        <v>665378</v>
      </c>
      <c r="H20" s="60">
        <v>516395</v>
      </c>
      <c r="I20" s="60">
        <v>892336</v>
      </c>
      <c r="J20" s="60">
        <v>2074109</v>
      </c>
      <c r="K20" s="60">
        <v>744380</v>
      </c>
      <c r="L20" s="60">
        <v>595255</v>
      </c>
      <c r="M20" s="60">
        <v>489349</v>
      </c>
      <c r="N20" s="60">
        <v>1828984</v>
      </c>
      <c r="O20" s="60"/>
      <c r="P20" s="60"/>
      <c r="Q20" s="60"/>
      <c r="R20" s="60"/>
      <c r="S20" s="60"/>
      <c r="T20" s="60"/>
      <c r="U20" s="60"/>
      <c r="V20" s="60"/>
      <c r="W20" s="60">
        <v>3903093</v>
      </c>
      <c r="X20" s="60">
        <v>4932496</v>
      </c>
      <c r="Y20" s="60">
        <v>-1029403</v>
      </c>
      <c r="Z20" s="140">
        <v>-20.87</v>
      </c>
      <c r="AA20" s="155">
        <v>9864991</v>
      </c>
    </row>
    <row r="21" spans="1:27" ht="13.5">
      <c r="A21" s="138" t="s">
        <v>90</v>
      </c>
      <c r="B21" s="136"/>
      <c r="C21" s="155">
        <v>10226324</v>
      </c>
      <c r="D21" s="155"/>
      <c r="E21" s="156">
        <v>6460933</v>
      </c>
      <c r="F21" s="60">
        <v>6460933</v>
      </c>
      <c r="G21" s="60">
        <v>2257</v>
      </c>
      <c r="H21" s="60">
        <v>1961</v>
      </c>
      <c r="I21" s="60">
        <v>1217675</v>
      </c>
      <c r="J21" s="60">
        <v>1221893</v>
      </c>
      <c r="K21" s="60">
        <v>177076</v>
      </c>
      <c r="L21" s="60">
        <v>160190</v>
      </c>
      <c r="M21" s="60">
        <v>114411</v>
      </c>
      <c r="N21" s="60">
        <v>451677</v>
      </c>
      <c r="O21" s="60"/>
      <c r="P21" s="60"/>
      <c r="Q21" s="60"/>
      <c r="R21" s="60"/>
      <c r="S21" s="60"/>
      <c r="T21" s="60"/>
      <c r="U21" s="60"/>
      <c r="V21" s="60"/>
      <c r="W21" s="60">
        <v>1673570</v>
      </c>
      <c r="X21" s="60">
        <v>3230467</v>
      </c>
      <c r="Y21" s="60">
        <v>-1556897</v>
      </c>
      <c r="Z21" s="140">
        <v>-48.19</v>
      </c>
      <c r="AA21" s="155">
        <v>6460933</v>
      </c>
    </row>
    <row r="22" spans="1:27" ht="13.5">
      <c r="A22" s="138" t="s">
        <v>91</v>
      </c>
      <c r="B22" s="136"/>
      <c r="C22" s="157">
        <v>3817778</v>
      </c>
      <c r="D22" s="157"/>
      <c r="E22" s="158">
        <v>3540747</v>
      </c>
      <c r="F22" s="159">
        <v>3540747</v>
      </c>
      <c r="G22" s="159">
        <v>7736</v>
      </c>
      <c r="H22" s="159"/>
      <c r="I22" s="159">
        <v>773250</v>
      </c>
      <c r="J22" s="159">
        <v>780986</v>
      </c>
      <c r="K22" s="159">
        <v>719021</v>
      </c>
      <c r="L22" s="159">
        <v>36754</v>
      </c>
      <c r="M22" s="159"/>
      <c r="N22" s="159">
        <v>755775</v>
      </c>
      <c r="O22" s="159"/>
      <c r="P22" s="159"/>
      <c r="Q22" s="159"/>
      <c r="R22" s="159"/>
      <c r="S22" s="159"/>
      <c r="T22" s="159"/>
      <c r="U22" s="159"/>
      <c r="V22" s="159"/>
      <c r="W22" s="159">
        <v>1536761</v>
      </c>
      <c r="X22" s="159">
        <v>1770374</v>
      </c>
      <c r="Y22" s="159">
        <v>-233613</v>
      </c>
      <c r="Z22" s="141">
        <v>-13.2</v>
      </c>
      <c r="AA22" s="157">
        <v>3540747</v>
      </c>
    </row>
    <row r="23" spans="1:27" ht="13.5">
      <c r="A23" s="138" t="s">
        <v>92</v>
      </c>
      <c r="B23" s="136"/>
      <c r="C23" s="155">
        <v>1897634</v>
      </c>
      <c r="D23" s="155"/>
      <c r="E23" s="156">
        <v>3398844</v>
      </c>
      <c r="F23" s="60">
        <v>3398844</v>
      </c>
      <c r="G23" s="60">
        <v>291957</v>
      </c>
      <c r="H23" s="60">
        <v>287389</v>
      </c>
      <c r="I23" s="60">
        <v>618698</v>
      </c>
      <c r="J23" s="60">
        <v>1198044</v>
      </c>
      <c r="K23" s="60">
        <v>710551</v>
      </c>
      <c r="L23" s="60">
        <v>1274515</v>
      </c>
      <c r="M23" s="60">
        <v>1217121</v>
      </c>
      <c r="N23" s="60">
        <v>3202187</v>
      </c>
      <c r="O23" s="60"/>
      <c r="P23" s="60"/>
      <c r="Q23" s="60"/>
      <c r="R23" s="60"/>
      <c r="S23" s="60"/>
      <c r="T23" s="60"/>
      <c r="U23" s="60"/>
      <c r="V23" s="60"/>
      <c r="W23" s="60">
        <v>4400231</v>
      </c>
      <c r="X23" s="60">
        <v>1699422</v>
      </c>
      <c r="Y23" s="60">
        <v>2700809</v>
      </c>
      <c r="Z23" s="140">
        <v>158.93</v>
      </c>
      <c r="AA23" s="155">
        <v>3398844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64659409</v>
      </c>
      <c r="D25" s="168">
        <f>+D5+D9+D15+D19+D24</f>
        <v>0</v>
      </c>
      <c r="E25" s="169">
        <f t="shared" si="4"/>
        <v>45413816</v>
      </c>
      <c r="F25" s="73">
        <f t="shared" si="4"/>
        <v>45413816</v>
      </c>
      <c r="G25" s="73">
        <f t="shared" si="4"/>
        <v>2417317</v>
      </c>
      <c r="H25" s="73">
        <f t="shared" si="4"/>
        <v>2361060</v>
      </c>
      <c r="I25" s="73">
        <f t="shared" si="4"/>
        <v>5539319</v>
      </c>
      <c r="J25" s="73">
        <f t="shared" si="4"/>
        <v>10317696</v>
      </c>
      <c r="K25" s="73">
        <f t="shared" si="4"/>
        <v>4640204</v>
      </c>
      <c r="L25" s="73">
        <f t="shared" si="4"/>
        <v>3627838</v>
      </c>
      <c r="M25" s="73">
        <f t="shared" si="4"/>
        <v>9474177</v>
      </c>
      <c r="N25" s="73">
        <f t="shared" si="4"/>
        <v>17742219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28059915</v>
      </c>
      <c r="X25" s="73">
        <f t="shared" si="4"/>
        <v>22706910</v>
      </c>
      <c r="Y25" s="73">
        <f t="shared" si="4"/>
        <v>5353005</v>
      </c>
      <c r="Z25" s="170">
        <f>+IF(X25&lt;&gt;0,+(Y25/X25)*100,0)</f>
        <v>23.574343668953635</v>
      </c>
      <c r="AA25" s="168">
        <f>+AA5+AA9+AA15+AA19+AA24</f>
        <v>45413816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10425184</v>
      </c>
      <c r="D28" s="153">
        <f>SUM(D29:D31)</f>
        <v>0</v>
      </c>
      <c r="E28" s="154">
        <f t="shared" si="5"/>
        <v>16888020</v>
      </c>
      <c r="F28" s="100">
        <f t="shared" si="5"/>
        <v>16888020</v>
      </c>
      <c r="G28" s="100">
        <f t="shared" si="5"/>
        <v>931997</v>
      </c>
      <c r="H28" s="100">
        <f t="shared" si="5"/>
        <v>1552668</v>
      </c>
      <c r="I28" s="100">
        <f t="shared" si="5"/>
        <v>1151906</v>
      </c>
      <c r="J28" s="100">
        <f t="shared" si="5"/>
        <v>3636571</v>
      </c>
      <c r="K28" s="100">
        <f t="shared" si="5"/>
        <v>1244652</v>
      </c>
      <c r="L28" s="100">
        <f t="shared" si="5"/>
        <v>1344763</v>
      </c>
      <c r="M28" s="100">
        <f t="shared" si="5"/>
        <v>1134149</v>
      </c>
      <c r="N28" s="100">
        <f t="shared" si="5"/>
        <v>3723564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7360135</v>
      </c>
      <c r="X28" s="100">
        <f t="shared" si="5"/>
        <v>8444010</v>
      </c>
      <c r="Y28" s="100">
        <f t="shared" si="5"/>
        <v>-1083875</v>
      </c>
      <c r="Z28" s="137">
        <f>+IF(X28&lt;&gt;0,+(Y28/X28)*100,0)</f>
        <v>-12.836022221669563</v>
      </c>
      <c r="AA28" s="153">
        <f>SUM(AA29:AA31)</f>
        <v>16888020</v>
      </c>
    </row>
    <row r="29" spans="1:27" ht="13.5">
      <c r="A29" s="138" t="s">
        <v>75</v>
      </c>
      <c r="B29" s="136"/>
      <c r="C29" s="155">
        <v>4784521</v>
      </c>
      <c r="D29" s="155"/>
      <c r="E29" s="156">
        <v>4870346</v>
      </c>
      <c r="F29" s="60">
        <v>4870346</v>
      </c>
      <c r="G29" s="60">
        <v>363139</v>
      </c>
      <c r="H29" s="60">
        <v>346415</v>
      </c>
      <c r="I29" s="60">
        <v>305376</v>
      </c>
      <c r="J29" s="60">
        <v>1014930</v>
      </c>
      <c r="K29" s="60">
        <v>322561</v>
      </c>
      <c r="L29" s="60">
        <v>395281</v>
      </c>
      <c r="M29" s="60">
        <v>418051</v>
      </c>
      <c r="N29" s="60">
        <v>1135893</v>
      </c>
      <c r="O29" s="60"/>
      <c r="P29" s="60"/>
      <c r="Q29" s="60"/>
      <c r="R29" s="60"/>
      <c r="S29" s="60"/>
      <c r="T29" s="60"/>
      <c r="U29" s="60"/>
      <c r="V29" s="60"/>
      <c r="W29" s="60">
        <v>2150823</v>
      </c>
      <c r="X29" s="60">
        <v>2435173</v>
      </c>
      <c r="Y29" s="60">
        <v>-284350</v>
      </c>
      <c r="Z29" s="140">
        <v>-11.68</v>
      </c>
      <c r="AA29" s="155">
        <v>4870346</v>
      </c>
    </row>
    <row r="30" spans="1:27" ht="13.5">
      <c r="A30" s="138" t="s">
        <v>76</v>
      </c>
      <c r="B30" s="136"/>
      <c r="C30" s="157">
        <v>1149564</v>
      </c>
      <c r="D30" s="157"/>
      <c r="E30" s="158">
        <v>6708592</v>
      </c>
      <c r="F30" s="159">
        <v>6708592</v>
      </c>
      <c r="G30" s="159">
        <v>270422</v>
      </c>
      <c r="H30" s="159">
        <v>837469</v>
      </c>
      <c r="I30" s="159">
        <v>497443</v>
      </c>
      <c r="J30" s="159">
        <v>1605334</v>
      </c>
      <c r="K30" s="159">
        <v>591906</v>
      </c>
      <c r="L30" s="159">
        <v>444574</v>
      </c>
      <c r="M30" s="159">
        <v>291073</v>
      </c>
      <c r="N30" s="159">
        <v>1327553</v>
      </c>
      <c r="O30" s="159"/>
      <c r="P30" s="159"/>
      <c r="Q30" s="159"/>
      <c r="R30" s="159"/>
      <c r="S30" s="159"/>
      <c r="T30" s="159"/>
      <c r="U30" s="159"/>
      <c r="V30" s="159"/>
      <c r="W30" s="159">
        <v>2932887</v>
      </c>
      <c r="X30" s="159">
        <v>3354296</v>
      </c>
      <c r="Y30" s="159">
        <v>-421409</v>
      </c>
      <c r="Z30" s="141">
        <v>-12.56</v>
      </c>
      <c r="AA30" s="157">
        <v>6708592</v>
      </c>
    </row>
    <row r="31" spans="1:27" ht="13.5">
      <c r="A31" s="138" t="s">
        <v>77</v>
      </c>
      <c r="B31" s="136"/>
      <c r="C31" s="155">
        <v>4491099</v>
      </c>
      <c r="D31" s="155"/>
      <c r="E31" s="156">
        <v>5309082</v>
      </c>
      <c r="F31" s="60">
        <v>5309082</v>
      </c>
      <c r="G31" s="60">
        <v>298436</v>
      </c>
      <c r="H31" s="60">
        <v>368784</v>
      </c>
      <c r="I31" s="60">
        <v>349087</v>
      </c>
      <c r="J31" s="60">
        <v>1016307</v>
      </c>
      <c r="K31" s="60">
        <v>330185</v>
      </c>
      <c r="L31" s="60">
        <v>504908</v>
      </c>
      <c r="M31" s="60">
        <v>425025</v>
      </c>
      <c r="N31" s="60">
        <v>1260118</v>
      </c>
      <c r="O31" s="60"/>
      <c r="P31" s="60"/>
      <c r="Q31" s="60"/>
      <c r="R31" s="60"/>
      <c r="S31" s="60"/>
      <c r="T31" s="60"/>
      <c r="U31" s="60"/>
      <c r="V31" s="60"/>
      <c r="W31" s="60">
        <v>2276425</v>
      </c>
      <c r="X31" s="60">
        <v>2654541</v>
      </c>
      <c r="Y31" s="60">
        <v>-378116</v>
      </c>
      <c r="Z31" s="140">
        <v>-14.24</v>
      </c>
      <c r="AA31" s="155">
        <v>5309082</v>
      </c>
    </row>
    <row r="32" spans="1:27" ht="13.5">
      <c r="A32" s="135" t="s">
        <v>78</v>
      </c>
      <c r="B32" s="136"/>
      <c r="C32" s="153">
        <f aca="true" t="shared" si="6" ref="C32:Y32">SUM(C33:C37)</f>
        <v>3918854</v>
      </c>
      <c r="D32" s="153">
        <f>SUM(D33:D37)</f>
        <v>0</v>
      </c>
      <c r="E32" s="154">
        <f t="shared" si="6"/>
        <v>4323489</v>
      </c>
      <c r="F32" s="100">
        <f t="shared" si="6"/>
        <v>4323489</v>
      </c>
      <c r="G32" s="100">
        <f t="shared" si="6"/>
        <v>230972</v>
      </c>
      <c r="H32" s="100">
        <f t="shared" si="6"/>
        <v>206011</v>
      </c>
      <c r="I32" s="100">
        <f t="shared" si="6"/>
        <v>255344</v>
      </c>
      <c r="J32" s="100">
        <f t="shared" si="6"/>
        <v>692327</v>
      </c>
      <c r="K32" s="100">
        <f t="shared" si="6"/>
        <v>223894</v>
      </c>
      <c r="L32" s="100">
        <f t="shared" si="6"/>
        <v>379794</v>
      </c>
      <c r="M32" s="100">
        <f t="shared" si="6"/>
        <v>227292</v>
      </c>
      <c r="N32" s="100">
        <f t="shared" si="6"/>
        <v>830980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1523307</v>
      </c>
      <c r="X32" s="100">
        <f t="shared" si="6"/>
        <v>2161745</v>
      </c>
      <c r="Y32" s="100">
        <f t="shared" si="6"/>
        <v>-638438</v>
      </c>
      <c r="Z32" s="137">
        <f>+IF(X32&lt;&gt;0,+(Y32/X32)*100,0)</f>
        <v>-29.533455611091963</v>
      </c>
      <c r="AA32" s="153">
        <f>SUM(AA33:AA37)</f>
        <v>4323489</v>
      </c>
    </row>
    <row r="33" spans="1:27" ht="13.5">
      <c r="A33" s="138" t="s">
        <v>79</v>
      </c>
      <c r="B33" s="136"/>
      <c r="C33" s="155">
        <v>2708963</v>
      </c>
      <c r="D33" s="155"/>
      <c r="E33" s="156">
        <v>3377117</v>
      </c>
      <c r="F33" s="60">
        <v>3377117</v>
      </c>
      <c r="G33" s="60">
        <v>200763</v>
      </c>
      <c r="H33" s="60">
        <v>175803</v>
      </c>
      <c r="I33" s="60">
        <v>225135</v>
      </c>
      <c r="J33" s="60">
        <v>601701</v>
      </c>
      <c r="K33" s="60">
        <v>193685</v>
      </c>
      <c r="L33" s="60">
        <v>329110</v>
      </c>
      <c r="M33" s="60">
        <v>180078</v>
      </c>
      <c r="N33" s="60">
        <v>702873</v>
      </c>
      <c r="O33" s="60"/>
      <c r="P33" s="60"/>
      <c r="Q33" s="60"/>
      <c r="R33" s="60"/>
      <c r="S33" s="60"/>
      <c r="T33" s="60"/>
      <c r="U33" s="60"/>
      <c r="V33" s="60"/>
      <c r="W33" s="60">
        <v>1304574</v>
      </c>
      <c r="X33" s="60">
        <v>1688559</v>
      </c>
      <c r="Y33" s="60">
        <v>-383985</v>
      </c>
      <c r="Z33" s="140">
        <v>-22.74</v>
      </c>
      <c r="AA33" s="155">
        <v>3377117</v>
      </c>
    </row>
    <row r="34" spans="1:27" ht="13.5">
      <c r="A34" s="138" t="s">
        <v>80</v>
      </c>
      <c r="B34" s="136"/>
      <c r="C34" s="155">
        <v>1771</v>
      </c>
      <c r="D34" s="155"/>
      <c r="E34" s="156">
        <v>15238</v>
      </c>
      <c r="F34" s="60">
        <v>15238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7619</v>
      </c>
      <c r="Y34" s="60">
        <v>-7619</v>
      </c>
      <c r="Z34" s="140">
        <v>-100</v>
      </c>
      <c r="AA34" s="155">
        <v>15238</v>
      </c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>
        <v>1208120</v>
      </c>
      <c r="D36" s="155"/>
      <c r="E36" s="156">
        <v>931134</v>
      </c>
      <c r="F36" s="60">
        <v>931134</v>
      </c>
      <c r="G36" s="60">
        <v>30209</v>
      </c>
      <c r="H36" s="60">
        <v>30208</v>
      </c>
      <c r="I36" s="60">
        <v>30209</v>
      </c>
      <c r="J36" s="60">
        <v>90626</v>
      </c>
      <c r="K36" s="60">
        <v>30209</v>
      </c>
      <c r="L36" s="60">
        <v>50684</v>
      </c>
      <c r="M36" s="60">
        <v>47214</v>
      </c>
      <c r="N36" s="60">
        <v>128107</v>
      </c>
      <c r="O36" s="60"/>
      <c r="P36" s="60"/>
      <c r="Q36" s="60"/>
      <c r="R36" s="60"/>
      <c r="S36" s="60"/>
      <c r="T36" s="60"/>
      <c r="U36" s="60"/>
      <c r="V36" s="60"/>
      <c r="W36" s="60">
        <v>218733</v>
      </c>
      <c r="X36" s="60">
        <v>465567</v>
      </c>
      <c r="Y36" s="60">
        <v>-246834</v>
      </c>
      <c r="Z36" s="140">
        <v>-53.02</v>
      </c>
      <c r="AA36" s="155">
        <v>931134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11946102</v>
      </c>
      <c r="D38" s="153">
        <f>SUM(D39:D41)</f>
        <v>0</v>
      </c>
      <c r="E38" s="154">
        <f t="shared" si="7"/>
        <v>6453343</v>
      </c>
      <c r="F38" s="100">
        <f t="shared" si="7"/>
        <v>6453343</v>
      </c>
      <c r="G38" s="100">
        <f t="shared" si="7"/>
        <v>568134</v>
      </c>
      <c r="H38" s="100">
        <f t="shared" si="7"/>
        <v>441758</v>
      </c>
      <c r="I38" s="100">
        <f t="shared" si="7"/>
        <v>425980</v>
      </c>
      <c r="J38" s="100">
        <f t="shared" si="7"/>
        <v>1435872</v>
      </c>
      <c r="K38" s="100">
        <f t="shared" si="7"/>
        <v>249189</v>
      </c>
      <c r="L38" s="100">
        <f t="shared" si="7"/>
        <v>696086</v>
      </c>
      <c r="M38" s="100">
        <f t="shared" si="7"/>
        <v>319226</v>
      </c>
      <c r="N38" s="100">
        <f t="shared" si="7"/>
        <v>1264501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2700373</v>
      </c>
      <c r="X38" s="100">
        <f t="shared" si="7"/>
        <v>3226672</v>
      </c>
      <c r="Y38" s="100">
        <f t="shared" si="7"/>
        <v>-526299</v>
      </c>
      <c r="Z38" s="137">
        <f>+IF(X38&lt;&gt;0,+(Y38/X38)*100,0)</f>
        <v>-16.310892461334774</v>
      </c>
      <c r="AA38" s="153">
        <f>SUM(AA39:AA41)</f>
        <v>6453343</v>
      </c>
    </row>
    <row r="39" spans="1:27" ht="13.5">
      <c r="A39" s="138" t="s">
        <v>85</v>
      </c>
      <c r="B39" s="136"/>
      <c r="C39" s="155">
        <v>400848</v>
      </c>
      <c r="D39" s="155"/>
      <c r="E39" s="156">
        <v>1418229</v>
      </c>
      <c r="F39" s="60">
        <v>1418229</v>
      </c>
      <c r="G39" s="60">
        <v>43888</v>
      </c>
      <c r="H39" s="60">
        <v>30176</v>
      </c>
      <c r="I39" s="60">
        <v>30175</v>
      </c>
      <c r="J39" s="60">
        <v>104239</v>
      </c>
      <c r="K39" s="60">
        <v>30175</v>
      </c>
      <c r="L39" s="60">
        <v>49265</v>
      </c>
      <c r="M39" s="60">
        <v>57020</v>
      </c>
      <c r="N39" s="60">
        <v>136460</v>
      </c>
      <c r="O39" s="60"/>
      <c r="P39" s="60"/>
      <c r="Q39" s="60"/>
      <c r="R39" s="60"/>
      <c r="S39" s="60"/>
      <c r="T39" s="60"/>
      <c r="U39" s="60"/>
      <c r="V39" s="60"/>
      <c r="W39" s="60">
        <v>240699</v>
      </c>
      <c r="X39" s="60">
        <v>709115</v>
      </c>
      <c r="Y39" s="60">
        <v>-468416</v>
      </c>
      <c r="Z39" s="140">
        <v>-66.06</v>
      </c>
      <c r="AA39" s="155">
        <v>1418229</v>
      </c>
    </row>
    <row r="40" spans="1:27" ht="13.5">
      <c r="A40" s="138" t="s">
        <v>86</v>
      </c>
      <c r="B40" s="136"/>
      <c r="C40" s="155">
        <v>11545254</v>
      </c>
      <c r="D40" s="155"/>
      <c r="E40" s="156">
        <v>5035114</v>
      </c>
      <c r="F40" s="60">
        <v>5035114</v>
      </c>
      <c r="G40" s="60">
        <v>524246</v>
      </c>
      <c r="H40" s="60">
        <v>411582</v>
      </c>
      <c r="I40" s="60">
        <v>395805</v>
      </c>
      <c r="J40" s="60">
        <v>1331633</v>
      </c>
      <c r="K40" s="60">
        <v>219014</v>
      </c>
      <c r="L40" s="60">
        <v>646821</v>
      </c>
      <c r="M40" s="60">
        <v>262206</v>
      </c>
      <c r="N40" s="60">
        <v>1128041</v>
      </c>
      <c r="O40" s="60"/>
      <c r="P40" s="60"/>
      <c r="Q40" s="60"/>
      <c r="R40" s="60"/>
      <c r="S40" s="60"/>
      <c r="T40" s="60"/>
      <c r="U40" s="60"/>
      <c r="V40" s="60"/>
      <c r="W40" s="60">
        <v>2459674</v>
      </c>
      <c r="X40" s="60">
        <v>2517557</v>
      </c>
      <c r="Y40" s="60">
        <v>-57883</v>
      </c>
      <c r="Z40" s="140">
        <v>-2.3</v>
      </c>
      <c r="AA40" s="155">
        <v>5035114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30964043</v>
      </c>
      <c r="D42" s="153">
        <f>SUM(D43:D46)</f>
        <v>0</v>
      </c>
      <c r="E42" s="154">
        <f t="shared" si="8"/>
        <v>27230058</v>
      </c>
      <c r="F42" s="100">
        <f t="shared" si="8"/>
        <v>27230058</v>
      </c>
      <c r="G42" s="100">
        <f t="shared" si="8"/>
        <v>627042</v>
      </c>
      <c r="H42" s="100">
        <f t="shared" si="8"/>
        <v>936017</v>
      </c>
      <c r="I42" s="100">
        <f t="shared" si="8"/>
        <v>516956</v>
      </c>
      <c r="J42" s="100">
        <f t="shared" si="8"/>
        <v>2080015</v>
      </c>
      <c r="K42" s="100">
        <f t="shared" si="8"/>
        <v>1490502</v>
      </c>
      <c r="L42" s="100">
        <f t="shared" si="8"/>
        <v>1571827</v>
      </c>
      <c r="M42" s="100">
        <f t="shared" si="8"/>
        <v>1696869</v>
      </c>
      <c r="N42" s="100">
        <f t="shared" si="8"/>
        <v>4759198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6839213</v>
      </c>
      <c r="X42" s="100">
        <f t="shared" si="8"/>
        <v>13615030</v>
      </c>
      <c r="Y42" s="100">
        <f t="shared" si="8"/>
        <v>-6775817</v>
      </c>
      <c r="Z42" s="137">
        <f>+IF(X42&lt;&gt;0,+(Y42/X42)*100,0)</f>
        <v>-49.767183766763644</v>
      </c>
      <c r="AA42" s="153">
        <f>SUM(AA43:AA46)</f>
        <v>27230058</v>
      </c>
    </row>
    <row r="43" spans="1:27" ht="13.5">
      <c r="A43" s="138" t="s">
        <v>89</v>
      </c>
      <c r="B43" s="136"/>
      <c r="C43" s="155">
        <v>5716637</v>
      </c>
      <c r="D43" s="155"/>
      <c r="E43" s="156">
        <v>9864994</v>
      </c>
      <c r="F43" s="60">
        <v>9864994</v>
      </c>
      <c r="G43" s="60">
        <v>72642</v>
      </c>
      <c r="H43" s="60">
        <v>538822</v>
      </c>
      <c r="I43" s="60">
        <v>69849</v>
      </c>
      <c r="J43" s="60">
        <v>681313</v>
      </c>
      <c r="K43" s="60">
        <v>980898</v>
      </c>
      <c r="L43" s="60">
        <v>477431</v>
      </c>
      <c r="M43" s="60">
        <v>618566</v>
      </c>
      <c r="N43" s="60">
        <v>2076895</v>
      </c>
      <c r="O43" s="60"/>
      <c r="P43" s="60"/>
      <c r="Q43" s="60"/>
      <c r="R43" s="60"/>
      <c r="S43" s="60"/>
      <c r="T43" s="60"/>
      <c r="U43" s="60"/>
      <c r="V43" s="60"/>
      <c r="W43" s="60">
        <v>2758208</v>
      </c>
      <c r="X43" s="60">
        <v>4932497</v>
      </c>
      <c r="Y43" s="60">
        <v>-2174289</v>
      </c>
      <c r="Z43" s="140">
        <v>-44.08</v>
      </c>
      <c r="AA43" s="155">
        <v>9864994</v>
      </c>
    </row>
    <row r="44" spans="1:27" ht="13.5">
      <c r="A44" s="138" t="s">
        <v>90</v>
      </c>
      <c r="B44" s="136"/>
      <c r="C44" s="155">
        <v>6501601</v>
      </c>
      <c r="D44" s="155"/>
      <c r="E44" s="156">
        <v>9829517</v>
      </c>
      <c r="F44" s="60">
        <v>9829517</v>
      </c>
      <c r="G44" s="60">
        <v>153835</v>
      </c>
      <c r="H44" s="60">
        <v>153835</v>
      </c>
      <c r="I44" s="60">
        <v>138441</v>
      </c>
      <c r="J44" s="60">
        <v>446111</v>
      </c>
      <c r="K44" s="60">
        <v>138737</v>
      </c>
      <c r="L44" s="60">
        <v>217708</v>
      </c>
      <c r="M44" s="60">
        <v>167814</v>
      </c>
      <c r="N44" s="60">
        <v>524259</v>
      </c>
      <c r="O44" s="60"/>
      <c r="P44" s="60"/>
      <c r="Q44" s="60"/>
      <c r="R44" s="60"/>
      <c r="S44" s="60"/>
      <c r="T44" s="60"/>
      <c r="U44" s="60"/>
      <c r="V44" s="60"/>
      <c r="W44" s="60">
        <v>970370</v>
      </c>
      <c r="X44" s="60">
        <v>4914759</v>
      </c>
      <c r="Y44" s="60">
        <v>-3944389</v>
      </c>
      <c r="Z44" s="140">
        <v>-80.26</v>
      </c>
      <c r="AA44" s="155">
        <v>9829517</v>
      </c>
    </row>
    <row r="45" spans="1:27" ht="13.5">
      <c r="A45" s="138" t="s">
        <v>91</v>
      </c>
      <c r="B45" s="136"/>
      <c r="C45" s="157">
        <v>12345879</v>
      </c>
      <c r="D45" s="157"/>
      <c r="E45" s="158">
        <v>4136703</v>
      </c>
      <c r="F45" s="159">
        <v>4136703</v>
      </c>
      <c r="G45" s="159">
        <v>233634</v>
      </c>
      <c r="H45" s="159">
        <v>93161</v>
      </c>
      <c r="I45" s="159">
        <v>150621</v>
      </c>
      <c r="J45" s="159">
        <v>477416</v>
      </c>
      <c r="K45" s="159">
        <v>201530</v>
      </c>
      <c r="L45" s="159">
        <v>485834</v>
      </c>
      <c r="M45" s="159">
        <v>758945</v>
      </c>
      <c r="N45" s="159">
        <v>1446309</v>
      </c>
      <c r="O45" s="159"/>
      <c r="P45" s="159"/>
      <c r="Q45" s="159"/>
      <c r="R45" s="159"/>
      <c r="S45" s="159"/>
      <c r="T45" s="159"/>
      <c r="U45" s="159"/>
      <c r="V45" s="159"/>
      <c r="W45" s="159">
        <v>1923725</v>
      </c>
      <c r="X45" s="159">
        <v>2068352</v>
      </c>
      <c r="Y45" s="159">
        <v>-144627</v>
      </c>
      <c r="Z45" s="141">
        <v>-6.99</v>
      </c>
      <c r="AA45" s="157">
        <v>4136703</v>
      </c>
    </row>
    <row r="46" spans="1:27" ht="13.5">
      <c r="A46" s="138" t="s">
        <v>92</v>
      </c>
      <c r="B46" s="136"/>
      <c r="C46" s="155">
        <v>6399926</v>
      </c>
      <c r="D46" s="155"/>
      <c r="E46" s="156">
        <v>3398844</v>
      </c>
      <c r="F46" s="60">
        <v>3398844</v>
      </c>
      <c r="G46" s="60">
        <v>166931</v>
      </c>
      <c r="H46" s="60">
        <v>150199</v>
      </c>
      <c r="I46" s="60">
        <v>158045</v>
      </c>
      <c r="J46" s="60">
        <v>475175</v>
      </c>
      <c r="K46" s="60">
        <v>169337</v>
      </c>
      <c r="L46" s="60">
        <v>390854</v>
      </c>
      <c r="M46" s="60">
        <v>151544</v>
      </c>
      <c r="N46" s="60">
        <v>711735</v>
      </c>
      <c r="O46" s="60"/>
      <c r="P46" s="60"/>
      <c r="Q46" s="60"/>
      <c r="R46" s="60"/>
      <c r="S46" s="60"/>
      <c r="T46" s="60"/>
      <c r="U46" s="60"/>
      <c r="V46" s="60"/>
      <c r="W46" s="60">
        <v>1186910</v>
      </c>
      <c r="X46" s="60">
        <v>1699422</v>
      </c>
      <c r="Y46" s="60">
        <v>-512512</v>
      </c>
      <c r="Z46" s="140">
        <v>-30.16</v>
      </c>
      <c r="AA46" s="155">
        <v>3398844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57254183</v>
      </c>
      <c r="D48" s="168">
        <f>+D28+D32+D38+D42+D47</f>
        <v>0</v>
      </c>
      <c r="E48" s="169">
        <f t="shared" si="9"/>
        <v>54894910</v>
      </c>
      <c r="F48" s="73">
        <f t="shared" si="9"/>
        <v>54894910</v>
      </c>
      <c r="G48" s="73">
        <f t="shared" si="9"/>
        <v>2358145</v>
      </c>
      <c r="H48" s="73">
        <f t="shared" si="9"/>
        <v>3136454</v>
      </c>
      <c r="I48" s="73">
        <f t="shared" si="9"/>
        <v>2350186</v>
      </c>
      <c r="J48" s="73">
        <f t="shared" si="9"/>
        <v>7844785</v>
      </c>
      <c r="K48" s="73">
        <f t="shared" si="9"/>
        <v>3208237</v>
      </c>
      <c r="L48" s="73">
        <f t="shared" si="9"/>
        <v>3992470</v>
      </c>
      <c r="M48" s="73">
        <f t="shared" si="9"/>
        <v>3377536</v>
      </c>
      <c r="N48" s="73">
        <f t="shared" si="9"/>
        <v>10578243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18423028</v>
      </c>
      <c r="X48" s="73">
        <f t="shared" si="9"/>
        <v>27447457</v>
      </c>
      <c r="Y48" s="73">
        <f t="shared" si="9"/>
        <v>-9024429</v>
      </c>
      <c r="Z48" s="170">
        <f>+IF(X48&lt;&gt;0,+(Y48/X48)*100,0)</f>
        <v>-32.87892572342859</v>
      </c>
      <c r="AA48" s="168">
        <f>+AA28+AA32+AA38+AA42+AA47</f>
        <v>54894910</v>
      </c>
    </row>
    <row r="49" spans="1:27" ht="13.5">
      <c r="A49" s="148" t="s">
        <v>49</v>
      </c>
      <c r="B49" s="149"/>
      <c r="C49" s="171">
        <f aca="true" t="shared" si="10" ref="C49:Y49">+C25-C48</f>
        <v>7405226</v>
      </c>
      <c r="D49" s="171">
        <f>+D25-D48</f>
        <v>0</v>
      </c>
      <c r="E49" s="172">
        <f t="shared" si="10"/>
        <v>-9481094</v>
      </c>
      <c r="F49" s="173">
        <f t="shared" si="10"/>
        <v>-9481094</v>
      </c>
      <c r="G49" s="173">
        <f t="shared" si="10"/>
        <v>59172</v>
      </c>
      <c r="H49" s="173">
        <f t="shared" si="10"/>
        <v>-775394</v>
      </c>
      <c r="I49" s="173">
        <f t="shared" si="10"/>
        <v>3189133</v>
      </c>
      <c r="J49" s="173">
        <f t="shared" si="10"/>
        <v>2472911</v>
      </c>
      <c r="K49" s="173">
        <f t="shared" si="10"/>
        <v>1431967</v>
      </c>
      <c r="L49" s="173">
        <f t="shared" si="10"/>
        <v>-364632</v>
      </c>
      <c r="M49" s="173">
        <f t="shared" si="10"/>
        <v>6096641</v>
      </c>
      <c r="N49" s="173">
        <f t="shared" si="10"/>
        <v>7163976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9636887</v>
      </c>
      <c r="X49" s="173">
        <f>IF(F25=F48,0,X25-X48)</f>
        <v>-4740547</v>
      </c>
      <c r="Y49" s="173">
        <f t="shared" si="10"/>
        <v>14377434</v>
      </c>
      <c r="Z49" s="174">
        <f>+IF(X49&lt;&gt;0,+(Y49/X49)*100,0)</f>
        <v>-303.28639289938485</v>
      </c>
      <c r="AA49" s="171">
        <f>+AA25-AA48</f>
        <v>-9481094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4881197</v>
      </c>
      <c r="D5" s="155">
        <v>0</v>
      </c>
      <c r="E5" s="156">
        <v>4775866</v>
      </c>
      <c r="F5" s="60">
        <v>4775866</v>
      </c>
      <c r="G5" s="60">
        <v>0</v>
      </c>
      <c r="H5" s="60">
        <v>0</v>
      </c>
      <c r="I5" s="60">
        <v>533466</v>
      </c>
      <c r="J5" s="60">
        <v>533466</v>
      </c>
      <c r="K5" s="60">
        <v>736871</v>
      </c>
      <c r="L5" s="60">
        <v>227270</v>
      </c>
      <c r="M5" s="60">
        <v>61944</v>
      </c>
      <c r="N5" s="60">
        <v>1026085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1559551</v>
      </c>
      <c r="X5" s="60">
        <v>2387933</v>
      </c>
      <c r="Y5" s="60">
        <v>-828382</v>
      </c>
      <c r="Z5" s="140">
        <v>-34.69</v>
      </c>
      <c r="AA5" s="155">
        <v>4775866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5679653</v>
      </c>
      <c r="D7" s="155">
        <v>0</v>
      </c>
      <c r="E7" s="156">
        <v>5779576</v>
      </c>
      <c r="F7" s="60">
        <v>5779576</v>
      </c>
      <c r="G7" s="60">
        <v>274708</v>
      </c>
      <c r="H7" s="60">
        <v>123179</v>
      </c>
      <c r="I7" s="60">
        <v>508988</v>
      </c>
      <c r="J7" s="60">
        <v>906875</v>
      </c>
      <c r="K7" s="60">
        <v>358222</v>
      </c>
      <c r="L7" s="60">
        <v>212295</v>
      </c>
      <c r="M7" s="60">
        <v>184521</v>
      </c>
      <c r="N7" s="60">
        <v>755038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1661913</v>
      </c>
      <c r="X7" s="60">
        <v>2889788</v>
      </c>
      <c r="Y7" s="60">
        <v>-1227875</v>
      </c>
      <c r="Z7" s="140">
        <v>-42.49</v>
      </c>
      <c r="AA7" s="155">
        <v>5779576</v>
      </c>
    </row>
    <row r="8" spans="1:27" ht="13.5">
      <c r="A8" s="183" t="s">
        <v>104</v>
      </c>
      <c r="B8" s="182"/>
      <c r="C8" s="155">
        <v>3623335</v>
      </c>
      <c r="D8" s="155">
        <v>0</v>
      </c>
      <c r="E8" s="156">
        <v>450000</v>
      </c>
      <c r="F8" s="60">
        <v>450000</v>
      </c>
      <c r="G8" s="60">
        <v>0</v>
      </c>
      <c r="H8" s="60">
        <v>0</v>
      </c>
      <c r="I8" s="60">
        <v>77597</v>
      </c>
      <c r="J8" s="60">
        <v>77597</v>
      </c>
      <c r="K8" s="60">
        <v>34778</v>
      </c>
      <c r="L8" s="60">
        <v>17892</v>
      </c>
      <c r="M8" s="60">
        <v>0</v>
      </c>
      <c r="N8" s="60">
        <v>52670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130267</v>
      </c>
      <c r="X8" s="60">
        <v>225000</v>
      </c>
      <c r="Y8" s="60">
        <v>-94733</v>
      </c>
      <c r="Z8" s="140">
        <v>-42.1</v>
      </c>
      <c r="AA8" s="155">
        <v>450000</v>
      </c>
    </row>
    <row r="9" spans="1:27" ht="13.5">
      <c r="A9" s="183" t="s">
        <v>105</v>
      </c>
      <c r="B9" s="182"/>
      <c r="C9" s="155">
        <v>3033716</v>
      </c>
      <c r="D9" s="155">
        <v>0</v>
      </c>
      <c r="E9" s="156">
        <v>600000</v>
      </c>
      <c r="F9" s="60">
        <v>600000</v>
      </c>
      <c r="G9" s="60">
        <v>0</v>
      </c>
      <c r="H9" s="60">
        <v>0</v>
      </c>
      <c r="I9" s="60">
        <v>108063</v>
      </c>
      <c r="J9" s="60">
        <v>108063</v>
      </c>
      <c r="K9" s="60">
        <v>53834</v>
      </c>
      <c r="L9" s="60">
        <v>36754</v>
      </c>
      <c r="M9" s="60">
        <v>0</v>
      </c>
      <c r="N9" s="60">
        <v>90588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198651</v>
      </c>
      <c r="X9" s="60">
        <v>300000</v>
      </c>
      <c r="Y9" s="60">
        <v>-101349</v>
      </c>
      <c r="Z9" s="140">
        <v>-33.78</v>
      </c>
      <c r="AA9" s="155">
        <v>600000</v>
      </c>
    </row>
    <row r="10" spans="1:27" ht="13.5">
      <c r="A10" s="183" t="s">
        <v>106</v>
      </c>
      <c r="B10" s="182"/>
      <c r="C10" s="155">
        <v>1361507</v>
      </c>
      <c r="D10" s="155">
        <v>0</v>
      </c>
      <c r="E10" s="156">
        <v>265000</v>
      </c>
      <c r="F10" s="54">
        <v>265000</v>
      </c>
      <c r="G10" s="54">
        <v>425</v>
      </c>
      <c r="H10" s="54">
        <v>421</v>
      </c>
      <c r="I10" s="54">
        <v>62483</v>
      </c>
      <c r="J10" s="54">
        <v>63329</v>
      </c>
      <c r="K10" s="54">
        <v>23583</v>
      </c>
      <c r="L10" s="54">
        <v>16442</v>
      </c>
      <c r="M10" s="54">
        <v>16442</v>
      </c>
      <c r="N10" s="54">
        <v>56467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119796</v>
      </c>
      <c r="X10" s="54">
        <v>132500</v>
      </c>
      <c r="Y10" s="54">
        <v>-12704</v>
      </c>
      <c r="Z10" s="184">
        <v>-9.59</v>
      </c>
      <c r="AA10" s="130">
        <v>265000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15009</v>
      </c>
      <c r="H11" s="60">
        <v>20059</v>
      </c>
      <c r="I11" s="60">
        <v>11100</v>
      </c>
      <c r="J11" s="60">
        <v>46168</v>
      </c>
      <c r="K11" s="60">
        <v>13500</v>
      </c>
      <c r="L11" s="60">
        <v>14109</v>
      </c>
      <c r="M11" s="60">
        <v>11700</v>
      </c>
      <c r="N11" s="60">
        <v>39309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85477</v>
      </c>
      <c r="X11" s="60">
        <v>0</v>
      </c>
      <c r="Y11" s="60">
        <v>85477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121217</v>
      </c>
      <c r="D12" s="155">
        <v>0</v>
      </c>
      <c r="E12" s="156">
        <v>200000</v>
      </c>
      <c r="F12" s="60">
        <v>200000</v>
      </c>
      <c r="G12" s="60">
        <v>13122</v>
      </c>
      <c r="H12" s="60">
        <v>17829</v>
      </c>
      <c r="I12" s="60">
        <v>4328</v>
      </c>
      <c r="J12" s="60">
        <v>35279</v>
      </c>
      <c r="K12" s="60">
        <v>15092</v>
      </c>
      <c r="L12" s="60">
        <v>13802</v>
      </c>
      <c r="M12" s="60">
        <v>9291</v>
      </c>
      <c r="N12" s="60">
        <v>38185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73464</v>
      </c>
      <c r="X12" s="60">
        <v>100000</v>
      </c>
      <c r="Y12" s="60">
        <v>-26536</v>
      </c>
      <c r="Z12" s="140">
        <v>-26.54</v>
      </c>
      <c r="AA12" s="155">
        <v>200000</v>
      </c>
    </row>
    <row r="13" spans="1:27" ht="13.5">
      <c r="A13" s="181" t="s">
        <v>109</v>
      </c>
      <c r="B13" s="185"/>
      <c r="C13" s="155">
        <v>46271</v>
      </c>
      <c r="D13" s="155">
        <v>0</v>
      </c>
      <c r="E13" s="156">
        <v>0</v>
      </c>
      <c r="F13" s="60">
        <v>0</v>
      </c>
      <c r="G13" s="60">
        <v>12</v>
      </c>
      <c r="H13" s="60">
        <v>12</v>
      </c>
      <c r="I13" s="60">
        <v>20</v>
      </c>
      <c r="J13" s="60">
        <v>44</v>
      </c>
      <c r="K13" s="60">
        <v>13</v>
      </c>
      <c r="L13" s="60">
        <v>12</v>
      </c>
      <c r="M13" s="60">
        <v>13</v>
      </c>
      <c r="N13" s="60">
        <v>38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82</v>
      </c>
      <c r="X13" s="60">
        <v>0</v>
      </c>
      <c r="Y13" s="60">
        <v>82</v>
      </c>
      <c r="Z13" s="140">
        <v>0</v>
      </c>
      <c r="AA13" s="155">
        <v>0</v>
      </c>
    </row>
    <row r="14" spans="1:27" ht="13.5">
      <c r="A14" s="181" t="s">
        <v>110</v>
      </c>
      <c r="B14" s="185"/>
      <c r="C14" s="155">
        <v>2343665</v>
      </c>
      <c r="D14" s="155">
        <v>0</v>
      </c>
      <c r="E14" s="156">
        <v>1245000</v>
      </c>
      <c r="F14" s="60">
        <v>1245000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622500</v>
      </c>
      <c r="Y14" s="60">
        <v>-622500</v>
      </c>
      <c r="Z14" s="140">
        <v>-100</v>
      </c>
      <c r="AA14" s="155">
        <v>1245000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51308</v>
      </c>
      <c r="D16" s="155">
        <v>0</v>
      </c>
      <c r="E16" s="156">
        <v>58697</v>
      </c>
      <c r="F16" s="60">
        <v>58697</v>
      </c>
      <c r="G16" s="60">
        <v>4802</v>
      </c>
      <c r="H16" s="60">
        <v>4369</v>
      </c>
      <c r="I16" s="60">
        <v>2980</v>
      </c>
      <c r="J16" s="60">
        <v>12151</v>
      </c>
      <c r="K16" s="60">
        <v>2378</v>
      </c>
      <c r="L16" s="60">
        <v>7530</v>
      </c>
      <c r="M16" s="60">
        <v>4307</v>
      </c>
      <c r="N16" s="60">
        <v>14215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26366</v>
      </c>
      <c r="X16" s="60">
        <v>29349</v>
      </c>
      <c r="Y16" s="60">
        <v>-2983</v>
      </c>
      <c r="Z16" s="140">
        <v>-10.16</v>
      </c>
      <c r="AA16" s="155">
        <v>58697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200000</v>
      </c>
      <c r="F17" s="60">
        <v>200000</v>
      </c>
      <c r="G17" s="60">
        <v>0</v>
      </c>
      <c r="H17" s="60">
        <v>0</v>
      </c>
      <c r="I17" s="60">
        <v>0</v>
      </c>
      <c r="J17" s="60">
        <v>0</v>
      </c>
      <c r="K17" s="60">
        <v>21838</v>
      </c>
      <c r="L17" s="60">
        <v>22611</v>
      </c>
      <c r="M17" s="60">
        <v>33005</v>
      </c>
      <c r="N17" s="60">
        <v>77454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77454</v>
      </c>
      <c r="X17" s="60">
        <v>100000</v>
      </c>
      <c r="Y17" s="60">
        <v>-22546</v>
      </c>
      <c r="Z17" s="140">
        <v>-22.55</v>
      </c>
      <c r="AA17" s="155">
        <v>200000</v>
      </c>
    </row>
    <row r="18" spans="1:27" ht="13.5">
      <c r="A18" s="183" t="s">
        <v>114</v>
      </c>
      <c r="B18" s="182"/>
      <c r="C18" s="155">
        <v>6047152</v>
      </c>
      <c r="D18" s="155">
        <v>0</v>
      </c>
      <c r="E18" s="156">
        <v>6651867</v>
      </c>
      <c r="F18" s="60">
        <v>6651867</v>
      </c>
      <c r="G18" s="60">
        <v>9993</v>
      </c>
      <c r="H18" s="60">
        <v>1961</v>
      </c>
      <c r="I18" s="60">
        <v>1662967</v>
      </c>
      <c r="J18" s="60">
        <v>1674921</v>
      </c>
      <c r="K18" s="60">
        <v>665187</v>
      </c>
      <c r="L18" s="60">
        <v>0</v>
      </c>
      <c r="M18" s="60">
        <v>0</v>
      </c>
      <c r="N18" s="60">
        <v>665187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2340108</v>
      </c>
      <c r="X18" s="60">
        <v>3325934</v>
      </c>
      <c r="Y18" s="60">
        <v>-985826</v>
      </c>
      <c r="Z18" s="140">
        <v>-29.64</v>
      </c>
      <c r="AA18" s="155">
        <v>6651867</v>
      </c>
    </row>
    <row r="19" spans="1:27" ht="13.5">
      <c r="A19" s="181" t="s">
        <v>34</v>
      </c>
      <c r="B19" s="185"/>
      <c r="C19" s="155">
        <v>21626944</v>
      </c>
      <c r="D19" s="155">
        <v>0</v>
      </c>
      <c r="E19" s="156">
        <v>22760231</v>
      </c>
      <c r="F19" s="60">
        <v>22760231</v>
      </c>
      <c r="G19" s="60">
        <v>2069664</v>
      </c>
      <c r="H19" s="60">
        <v>2143830</v>
      </c>
      <c r="I19" s="60">
        <v>2286129</v>
      </c>
      <c r="J19" s="60">
        <v>6499623</v>
      </c>
      <c r="K19" s="60">
        <v>2285303</v>
      </c>
      <c r="L19" s="60">
        <v>2073636</v>
      </c>
      <c r="M19" s="60">
        <v>8111570</v>
      </c>
      <c r="N19" s="60">
        <v>12470509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18970132</v>
      </c>
      <c r="X19" s="60">
        <v>11380116</v>
      </c>
      <c r="Y19" s="60">
        <v>7590016</v>
      </c>
      <c r="Z19" s="140">
        <v>66.7</v>
      </c>
      <c r="AA19" s="155">
        <v>22760231</v>
      </c>
    </row>
    <row r="20" spans="1:27" ht="13.5">
      <c r="A20" s="181" t="s">
        <v>35</v>
      </c>
      <c r="B20" s="185"/>
      <c r="C20" s="155">
        <v>3398213</v>
      </c>
      <c r="D20" s="155">
        <v>0</v>
      </c>
      <c r="E20" s="156">
        <v>1487964</v>
      </c>
      <c r="F20" s="54">
        <v>1487964</v>
      </c>
      <c r="G20" s="54">
        <v>29582</v>
      </c>
      <c r="H20" s="54">
        <v>49400</v>
      </c>
      <c r="I20" s="54">
        <v>281198</v>
      </c>
      <c r="J20" s="54">
        <v>360180</v>
      </c>
      <c r="K20" s="54">
        <v>429605</v>
      </c>
      <c r="L20" s="54">
        <v>985485</v>
      </c>
      <c r="M20" s="54">
        <v>1041384</v>
      </c>
      <c r="N20" s="54">
        <v>2456474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2816654</v>
      </c>
      <c r="X20" s="54">
        <v>743982</v>
      </c>
      <c r="Y20" s="54">
        <v>2072672</v>
      </c>
      <c r="Z20" s="184">
        <v>278.59</v>
      </c>
      <c r="AA20" s="130">
        <v>1487964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465365</v>
      </c>
      <c r="F21" s="60">
        <v>465365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232683</v>
      </c>
      <c r="Y21" s="60">
        <v>-232683</v>
      </c>
      <c r="Z21" s="140">
        <v>-100</v>
      </c>
      <c r="AA21" s="155">
        <v>465365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52214178</v>
      </c>
      <c r="D22" s="188">
        <f>SUM(D5:D21)</f>
        <v>0</v>
      </c>
      <c r="E22" s="189">
        <f t="shared" si="0"/>
        <v>44939566</v>
      </c>
      <c r="F22" s="190">
        <f t="shared" si="0"/>
        <v>44939566</v>
      </c>
      <c r="G22" s="190">
        <f t="shared" si="0"/>
        <v>2417317</v>
      </c>
      <c r="H22" s="190">
        <f t="shared" si="0"/>
        <v>2361060</v>
      </c>
      <c r="I22" s="190">
        <f t="shared" si="0"/>
        <v>5539319</v>
      </c>
      <c r="J22" s="190">
        <f t="shared" si="0"/>
        <v>10317696</v>
      </c>
      <c r="K22" s="190">
        <f t="shared" si="0"/>
        <v>4640204</v>
      </c>
      <c r="L22" s="190">
        <f t="shared" si="0"/>
        <v>3627838</v>
      </c>
      <c r="M22" s="190">
        <f t="shared" si="0"/>
        <v>9474177</v>
      </c>
      <c r="N22" s="190">
        <f t="shared" si="0"/>
        <v>17742219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28059915</v>
      </c>
      <c r="X22" s="190">
        <f t="shared" si="0"/>
        <v>22469785</v>
      </c>
      <c r="Y22" s="190">
        <f t="shared" si="0"/>
        <v>5590130</v>
      </c>
      <c r="Z22" s="191">
        <f>+IF(X22&lt;&gt;0,+(Y22/X22)*100,0)</f>
        <v>24.87843119104166</v>
      </c>
      <c r="AA22" s="188">
        <f>SUM(AA5:AA21)</f>
        <v>44939566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19008507</v>
      </c>
      <c r="D25" s="155">
        <v>0</v>
      </c>
      <c r="E25" s="156">
        <v>21672097</v>
      </c>
      <c r="F25" s="60">
        <v>21672097</v>
      </c>
      <c r="G25" s="60">
        <v>1566863</v>
      </c>
      <c r="H25" s="60">
        <v>1545955</v>
      </c>
      <c r="I25" s="60">
        <v>1533099</v>
      </c>
      <c r="J25" s="60">
        <v>4645917</v>
      </c>
      <c r="K25" s="60">
        <v>1489271</v>
      </c>
      <c r="L25" s="60">
        <v>2609399</v>
      </c>
      <c r="M25" s="60">
        <v>1712364</v>
      </c>
      <c r="N25" s="60">
        <v>5811034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10456951</v>
      </c>
      <c r="X25" s="60">
        <v>10836049</v>
      </c>
      <c r="Y25" s="60">
        <v>-379098</v>
      </c>
      <c r="Z25" s="140">
        <v>-3.5</v>
      </c>
      <c r="AA25" s="155">
        <v>21672097</v>
      </c>
    </row>
    <row r="26" spans="1:27" ht="13.5">
      <c r="A26" s="183" t="s">
        <v>38</v>
      </c>
      <c r="B26" s="182"/>
      <c r="C26" s="155">
        <v>1872447</v>
      </c>
      <c r="D26" s="155">
        <v>0</v>
      </c>
      <c r="E26" s="156">
        <v>1996959</v>
      </c>
      <c r="F26" s="60">
        <v>1996959</v>
      </c>
      <c r="G26" s="60">
        <v>145339</v>
      </c>
      <c r="H26" s="60">
        <v>150994</v>
      </c>
      <c r="I26" s="60">
        <v>150995</v>
      </c>
      <c r="J26" s="60">
        <v>447328</v>
      </c>
      <c r="K26" s="60">
        <v>157423</v>
      </c>
      <c r="L26" s="60">
        <v>163055</v>
      </c>
      <c r="M26" s="60">
        <v>214610</v>
      </c>
      <c r="N26" s="60">
        <v>535088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982416</v>
      </c>
      <c r="X26" s="60">
        <v>998480</v>
      </c>
      <c r="Y26" s="60">
        <v>-16064</v>
      </c>
      <c r="Z26" s="140">
        <v>-1.61</v>
      </c>
      <c r="AA26" s="155">
        <v>1996959</v>
      </c>
    </row>
    <row r="27" spans="1:27" ht="13.5">
      <c r="A27" s="183" t="s">
        <v>118</v>
      </c>
      <c r="B27" s="182"/>
      <c r="C27" s="155">
        <v>7612196</v>
      </c>
      <c r="D27" s="155">
        <v>0</v>
      </c>
      <c r="E27" s="156">
        <v>7704486</v>
      </c>
      <c r="F27" s="60">
        <v>7704486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3852243</v>
      </c>
      <c r="Y27" s="60">
        <v>-3852243</v>
      </c>
      <c r="Z27" s="140">
        <v>-100</v>
      </c>
      <c r="AA27" s="155">
        <v>7704486</v>
      </c>
    </row>
    <row r="28" spans="1:27" ht="13.5">
      <c r="A28" s="183" t="s">
        <v>39</v>
      </c>
      <c r="B28" s="182"/>
      <c r="C28" s="155">
        <v>9977809</v>
      </c>
      <c r="D28" s="155">
        <v>0</v>
      </c>
      <c r="E28" s="156">
        <v>1733000</v>
      </c>
      <c r="F28" s="60">
        <v>1733000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866500</v>
      </c>
      <c r="Y28" s="60">
        <v>-866500</v>
      </c>
      <c r="Z28" s="140">
        <v>-100</v>
      </c>
      <c r="AA28" s="155">
        <v>1733000</v>
      </c>
    </row>
    <row r="29" spans="1:27" ht="13.5">
      <c r="A29" s="183" t="s">
        <v>40</v>
      </c>
      <c r="B29" s="182"/>
      <c r="C29" s="155">
        <v>245283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4403299</v>
      </c>
      <c r="D30" s="155">
        <v>0</v>
      </c>
      <c r="E30" s="156">
        <v>6567936</v>
      </c>
      <c r="F30" s="60">
        <v>6567936</v>
      </c>
      <c r="G30" s="60">
        <v>0</v>
      </c>
      <c r="H30" s="60">
        <v>0</v>
      </c>
      <c r="I30" s="60">
        <v>0</v>
      </c>
      <c r="J30" s="60">
        <v>0</v>
      </c>
      <c r="K30" s="60">
        <v>686135</v>
      </c>
      <c r="L30" s="60">
        <v>308510</v>
      </c>
      <c r="M30" s="60">
        <v>379194</v>
      </c>
      <c r="N30" s="60">
        <v>1373839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1373839</v>
      </c>
      <c r="X30" s="60">
        <v>3283968</v>
      </c>
      <c r="Y30" s="60">
        <v>-1910129</v>
      </c>
      <c r="Z30" s="140">
        <v>-58.17</v>
      </c>
      <c r="AA30" s="155">
        <v>6567936</v>
      </c>
    </row>
    <row r="31" spans="1:27" ht="13.5">
      <c r="A31" s="183" t="s">
        <v>120</v>
      </c>
      <c r="B31" s="182"/>
      <c r="C31" s="155">
        <v>3311157</v>
      </c>
      <c r="D31" s="155">
        <v>0</v>
      </c>
      <c r="E31" s="156">
        <v>2829800</v>
      </c>
      <c r="F31" s="60">
        <v>2829800</v>
      </c>
      <c r="G31" s="60">
        <v>13793</v>
      </c>
      <c r="H31" s="60">
        <v>70</v>
      </c>
      <c r="I31" s="60">
        <v>90417</v>
      </c>
      <c r="J31" s="60">
        <v>104280</v>
      </c>
      <c r="K31" s="60">
        <v>319834</v>
      </c>
      <c r="L31" s="60">
        <v>30119</v>
      </c>
      <c r="M31" s="60">
        <v>48748</v>
      </c>
      <c r="N31" s="60">
        <v>398701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502981</v>
      </c>
      <c r="X31" s="60">
        <v>1414900</v>
      </c>
      <c r="Y31" s="60">
        <v>-911919</v>
      </c>
      <c r="Z31" s="140">
        <v>-64.45</v>
      </c>
      <c r="AA31" s="155">
        <v>2829800</v>
      </c>
    </row>
    <row r="32" spans="1:27" ht="13.5">
      <c r="A32" s="183" t="s">
        <v>121</v>
      </c>
      <c r="B32" s="182"/>
      <c r="C32" s="155">
        <v>51171</v>
      </c>
      <c r="D32" s="155">
        <v>0</v>
      </c>
      <c r="E32" s="156">
        <v>127234</v>
      </c>
      <c r="F32" s="60">
        <v>127234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63617</v>
      </c>
      <c r="Y32" s="60">
        <v>-63617</v>
      </c>
      <c r="Z32" s="140">
        <v>-100</v>
      </c>
      <c r="AA32" s="155">
        <v>127234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10772314</v>
      </c>
      <c r="D34" s="155">
        <v>0</v>
      </c>
      <c r="E34" s="156">
        <v>9037398</v>
      </c>
      <c r="F34" s="60">
        <v>9037398</v>
      </c>
      <c r="G34" s="60">
        <v>632150</v>
      </c>
      <c r="H34" s="60">
        <v>1439435</v>
      </c>
      <c r="I34" s="60">
        <v>575675</v>
      </c>
      <c r="J34" s="60">
        <v>2647260</v>
      </c>
      <c r="K34" s="60">
        <v>555574</v>
      </c>
      <c r="L34" s="60">
        <v>881387</v>
      </c>
      <c r="M34" s="60">
        <v>1022620</v>
      </c>
      <c r="N34" s="60">
        <v>2459581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5106841</v>
      </c>
      <c r="X34" s="60">
        <v>4518699</v>
      </c>
      <c r="Y34" s="60">
        <v>588142</v>
      </c>
      <c r="Z34" s="140">
        <v>13.02</v>
      </c>
      <c r="AA34" s="155">
        <v>9037398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3226000</v>
      </c>
      <c r="F35" s="60">
        <v>3226000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1613000</v>
      </c>
      <c r="Y35" s="60">
        <v>-1613000</v>
      </c>
      <c r="Z35" s="140">
        <v>-100</v>
      </c>
      <c r="AA35" s="155">
        <v>3226000</v>
      </c>
    </row>
    <row r="36" spans="1:27" ht="12.75">
      <c r="A36" s="193" t="s">
        <v>44</v>
      </c>
      <c r="B36" s="187"/>
      <c r="C36" s="188">
        <f aca="true" t="shared" si="1" ref="C36:Y36">SUM(C25:C35)</f>
        <v>57254183</v>
      </c>
      <c r="D36" s="188">
        <f>SUM(D25:D35)</f>
        <v>0</v>
      </c>
      <c r="E36" s="189">
        <f t="shared" si="1"/>
        <v>54894910</v>
      </c>
      <c r="F36" s="190">
        <f t="shared" si="1"/>
        <v>54894910</v>
      </c>
      <c r="G36" s="190">
        <f t="shared" si="1"/>
        <v>2358145</v>
      </c>
      <c r="H36" s="190">
        <f t="shared" si="1"/>
        <v>3136454</v>
      </c>
      <c r="I36" s="190">
        <f t="shared" si="1"/>
        <v>2350186</v>
      </c>
      <c r="J36" s="190">
        <f t="shared" si="1"/>
        <v>7844785</v>
      </c>
      <c r="K36" s="190">
        <f t="shared" si="1"/>
        <v>3208237</v>
      </c>
      <c r="L36" s="190">
        <f t="shared" si="1"/>
        <v>3992470</v>
      </c>
      <c r="M36" s="190">
        <f t="shared" si="1"/>
        <v>3377536</v>
      </c>
      <c r="N36" s="190">
        <f t="shared" si="1"/>
        <v>10578243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18423028</v>
      </c>
      <c r="X36" s="190">
        <f t="shared" si="1"/>
        <v>27447456</v>
      </c>
      <c r="Y36" s="190">
        <f t="shared" si="1"/>
        <v>-9024428</v>
      </c>
      <c r="Z36" s="191">
        <f>+IF(X36&lt;&gt;0,+(Y36/X36)*100,0)</f>
        <v>-32.87892327798977</v>
      </c>
      <c r="AA36" s="188">
        <f>SUM(AA25:AA35)</f>
        <v>54894910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-5040005</v>
      </c>
      <c r="D38" s="199">
        <f>+D22-D36</f>
        <v>0</v>
      </c>
      <c r="E38" s="200">
        <f t="shared" si="2"/>
        <v>-9955344</v>
      </c>
      <c r="F38" s="106">
        <f t="shared" si="2"/>
        <v>-9955344</v>
      </c>
      <c r="G38" s="106">
        <f t="shared" si="2"/>
        <v>59172</v>
      </c>
      <c r="H38" s="106">
        <f t="shared" si="2"/>
        <v>-775394</v>
      </c>
      <c r="I38" s="106">
        <f t="shared" si="2"/>
        <v>3189133</v>
      </c>
      <c r="J38" s="106">
        <f t="shared" si="2"/>
        <v>2472911</v>
      </c>
      <c r="K38" s="106">
        <f t="shared" si="2"/>
        <v>1431967</v>
      </c>
      <c r="L38" s="106">
        <f t="shared" si="2"/>
        <v>-364632</v>
      </c>
      <c r="M38" s="106">
        <f t="shared" si="2"/>
        <v>6096641</v>
      </c>
      <c r="N38" s="106">
        <f t="shared" si="2"/>
        <v>7163976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9636887</v>
      </c>
      <c r="X38" s="106">
        <f>IF(F22=F36,0,X22-X36)</f>
        <v>-4977671</v>
      </c>
      <c r="Y38" s="106">
        <f t="shared" si="2"/>
        <v>14614558</v>
      </c>
      <c r="Z38" s="201">
        <f>+IF(X38&lt;&gt;0,+(Y38/X38)*100,0)</f>
        <v>-293.60232928210803</v>
      </c>
      <c r="AA38" s="199">
        <f>+AA22-AA36</f>
        <v>-9955344</v>
      </c>
    </row>
    <row r="39" spans="1:27" ht="13.5">
      <c r="A39" s="181" t="s">
        <v>46</v>
      </c>
      <c r="B39" s="185"/>
      <c r="C39" s="155">
        <v>12445231</v>
      </c>
      <c r="D39" s="155">
        <v>0</v>
      </c>
      <c r="E39" s="156">
        <v>474250</v>
      </c>
      <c r="F39" s="60">
        <v>474250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237125</v>
      </c>
      <c r="Y39" s="60">
        <v>-237125</v>
      </c>
      <c r="Z39" s="140">
        <v>-100</v>
      </c>
      <c r="AA39" s="155">
        <v>474250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7405226</v>
      </c>
      <c r="D42" s="206">
        <f>SUM(D38:D41)</f>
        <v>0</v>
      </c>
      <c r="E42" s="207">
        <f t="shared" si="3"/>
        <v>-9481094</v>
      </c>
      <c r="F42" s="88">
        <f t="shared" si="3"/>
        <v>-9481094</v>
      </c>
      <c r="G42" s="88">
        <f t="shared" si="3"/>
        <v>59172</v>
      </c>
      <c r="H42" s="88">
        <f t="shared" si="3"/>
        <v>-775394</v>
      </c>
      <c r="I42" s="88">
        <f t="shared" si="3"/>
        <v>3189133</v>
      </c>
      <c r="J42" s="88">
        <f t="shared" si="3"/>
        <v>2472911</v>
      </c>
      <c r="K42" s="88">
        <f t="shared" si="3"/>
        <v>1431967</v>
      </c>
      <c r="L42" s="88">
        <f t="shared" si="3"/>
        <v>-364632</v>
      </c>
      <c r="M42" s="88">
        <f t="shared" si="3"/>
        <v>6096641</v>
      </c>
      <c r="N42" s="88">
        <f t="shared" si="3"/>
        <v>7163976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9636887</v>
      </c>
      <c r="X42" s="88">
        <f t="shared" si="3"/>
        <v>-4740546</v>
      </c>
      <c r="Y42" s="88">
        <f t="shared" si="3"/>
        <v>14377433</v>
      </c>
      <c r="Z42" s="208">
        <f>+IF(X42&lt;&gt;0,+(Y42/X42)*100,0)</f>
        <v>-303.28643578186984</v>
      </c>
      <c r="AA42" s="206">
        <f>SUM(AA38:AA41)</f>
        <v>-9481094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7405226</v>
      </c>
      <c r="D44" s="210">
        <f>+D42-D43</f>
        <v>0</v>
      </c>
      <c r="E44" s="211">
        <f t="shared" si="4"/>
        <v>-9481094</v>
      </c>
      <c r="F44" s="77">
        <f t="shared" si="4"/>
        <v>-9481094</v>
      </c>
      <c r="G44" s="77">
        <f t="shared" si="4"/>
        <v>59172</v>
      </c>
      <c r="H44" s="77">
        <f t="shared" si="4"/>
        <v>-775394</v>
      </c>
      <c r="I44" s="77">
        <f t="shared" si="4"/>
        <v>3189133</v>
      </c>
      <c r="J44" s="77">
        <f t="shared" si="4"/>
        <v>2472911</v>
      </c>
      <c r="K44" s="77">
        <f t="shared" si="4"/>
        <v>1431967</v>
      </c>
      <c r="L44" s="77">
        <f t="shared" si="4"/>
        <v>-364632</v>
      </c>
      <c r="M44" s="77">
        <f t="shared" si="4"/>
        <v>6096641</v>
      </c>
      <c r="N44" s="77">
        <f t="shared" si="4"/>
        <v>7163976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9636887</v>
      </c>
      <c r="X44" s="77">
        <f t="shared" si="4"/>
        <v>-4740546</v>
      </c>
      <c r="Y44" s="77">
        <f t="shared" si="4"/>
        <v>14377433</v>
      </c>
      <c r="Z44" s="212">
        <f>+IF(X44&lt;&gt;0,+(Y44/X44)*100,0)</f>
        <v>-303.28643578186984</v>
      </c>
      <c r="AA44" s="210">
        <f>+AA42-AA43</f>
        <v>-9481094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7405226</v>
      </c>
      <c r="D46" s="206">
        <f>SUM(D44:D45)</f>
        <v>0</v>
      </c>
      <c r="E46" s="207">
        <f t="shared" si="5"/>
        <v>-9481094</v>
      </c>
      <c r="F46" s="88">
        <f t="shared" si="5"/>
        <v>-9481094</v>
      </c>
      <c r="G46" s="88">
        <f t="shared" si="5"/>
        <v>59172</v>
      </c>
      <c r="H46" s="88">
        <f t="shared" si="5"/>
        <v>-775394</v>
      </c>
      <c r="I46" s="88">
        <f t="shared" si="5"/>
        <v>3189133</v>
      </c>
      <c r="J46" s="88">
        <f t="shared" si="5"/>
        <v>2472911</v>
      </c>
      <c r="K46" s="88">
        <f t="shared" si="5"/>
        <v>1431967</v>
      </c>
      <c r="L46" s="88">
        <f t="shared" si="5"/>
        <v>-364632</v>
      </c>
      <c r="M46" s="88">
        <f t="shared" si="5"/>
        <v>6096641</v>
      </c>
      <c r="N46" s="88">
        <f t="shared" si="5"/>
        <v>7163976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9636887</v>
      </c>
      <c r="X46" s="88">
        <f t="shared" si="5"/>
        <v>-4740546</v>
      </c>
      <c r="Y46" s="88">
        <f t="shared" si="5"/>
        <v>14377433</v>
      </c>
      <c r="Z46" s="208">
        <f>+IF(X46&lt;&gt;0,+(Y46/X46)*100,0)</f>
        <v>-303.28643578186984</v>
      </c>
      <c r="AA46" s="206">
        <f>SUM(AA44:AA45)</f>
        <v>-9481094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7405226</v>
      </c>
      <c r="D48" s="217">
        <f>SUM(D46:D47)</f>
        <v>0</v>
      </c>
      <c r="E48" s="218">
        <f t="shared" si="6"/>
        <v>-9481094</v>
      </c>
      <c r="F48" s="219">
        <f t="shared" si="6"/>
        <v>-9481094</v>
      </c>
      <c r="G48" s="219">
        <f t="shared" si="6"/>
        <v>59172</v>
      </c>
      <c r="H48" s="220">
        <f t="shared" si="6"/>
        <v>-775394</v>
      </c>
      <c r="I48" s="220">
        <f t="shared" si="6"/>
        <v>3189133</v>
      </c>
      <c r="J48" s="220">
        <f t="shared" si="6"/>
        <v>2472911</v>
      </c>
      <c r="K48" s="220">
        <f t="shared" si="6"/>
        <v>1431967</v>
      </c>
      <c r="L48" s="220">
        <f t="shared" si="6"/>
        <v>-364632</v>
      </c>
      <c r="M48" s="219">
        <f t="shared" si="6"/>
        <v>6096641</v>
      </c>
      <c r="N48" s="219">
        <f t="shared" si="6"/>
        <v>7163976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9636887</v>
      </c>
      <c r="X48" s="220">
        <f t="shared" si="6"/>
        <v>-4740546</v>
      </c>
      <c r="Y48" s="220">
        <f t="shared" si="6"/>
        <v>14377433</v>
      </c>
      <c r="Z48" s="221">
        <f>+IF(X48&lt;&gt;0,+(Y48/X48)*100,0)</f>
        <v>-303.28643578186984</v>
      </c>
      <c r="AA48" s="222">
        <f>SUM(AA46:AA47)</f>
        <v>-9481094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448888</v>
      </c>
      <c r="D5" s="153">
        <f>SUM(D6:D8)</f>
        <v>0</v>
      </c>
      <c r="E5" s="154">
        <f t="shared" si="0"/>
        <v>350000</v>
      </c>
      <c r="F5" s="100">
        <f t="shared" si="0"/>
        <v>350000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175000</v>
      </c>
      <c r="Y5" s="100">
        <f t="shared" si="0"/>
        <v>-175000</v>
      </c>
      <c r="Z5" s="137">
        <f>+IF(X5&lt;&gt;0,+(Y5/X5)*100,0)</f>
        <v>-100</v>
      </c>
      <c r="AA5" s="153">
        <f>SUM(AA6:AA8)</f>
        <v>350000</v>
      </c>
    </row>
    <row r="6" spans="1:27" ht="13.5">
      <c r="A6" s="138" t="s">
        <v>75</v>
      </c>
      <c r="B6" s="136"/>
      <c r="C6" s="155">
        <v>333438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104950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10500</v>
      </c>
      <c r="D8" s="155"/>
      <c r="E8" s="156">
        <v>350000</v>
      </c>
      <c r="F8" s="60">
        <v>350000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175000</v>
      </c>
      <c r="Y8" s="60">
        <v>-175000</v>
      </c>
      <c r="Z8" s="140">
        <v>-100</v>
      </c>
      <c r="AA8" s="62">
        <v>350000</v>
      </c>
    </row>
    <row r="9" spans="1:27" ht="13.5">
      <c r="A9" s="135" t="s">
        <v>78</v>
      </c>
      <c r="B9" s="136"/>
      <c r="C9" s="153">
        <f aca="true" t="shared" si="1" ref="C9:Y9">SUM(C10:C14)</f>
        <v>5128604</v>
      </c>
      <c r="D9" s="153">
        <f>SUM(D10:D14)</f>
        <v>0</v>
      </c>
      <c r="E9" s="154">
        <f t="shared" si="1"/>
        <v>2711000</v>
      </c>
      <c r="F9" s="100">
        <f t="shared" si="1"/>
        <v>2711000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1355500</v>
      </c>
      <c r="Y9" s="100">
        <f t="shared" si="1"/>
        <v>-1355500</v>
      </c>
      <c r="Z9" s="137">
        <f>+IF(X9&lt;&gt;0,+(Y9/X9)*100,0)</f>
        <v>-100</v>
      </c>
      <c r="AA9" s="102">
        <f>SUM(AA10:AA14)</f>
        <v>2711000</v>
      </c>
    </row>
    <row r="10" spans="1:27" ht="13.5">
      <c r="A10" s="138" t="s">
        <v>79</v>
      </c>
      <c r="B10" s="136"/>
      <c r="C10" s="155">
        <v>5128604</v>
      </c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>
        <v>2711000</v>
      </c>
      <c r="F11" s="60">
        <v>2711000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1355500</v>
      </c>
      <c r="Y11" s="60">
        <v>-1355500</v>
      </c>
      <c r="Z11" s="140">
        <v>-100</v>
      </c>
      <c r="AA11" s="62">
        <v>2711000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7215743</v>
      </c>
      <c r="D15" s="153">
        <f>SUM(D16:D18)</f>
        <v>0</v>
      </c>
      <c r="E15" s="154">
        <f t="shared" si="2"/>
        <v>6650000</v>
      </c>
      <c r="F15" s="100">
        <f t="shared" si="2"/>
        <v>6650000</v>
      </c>
      <c r="G15" s="100">
        <f t="shared" si="2"/>
        <v>2106338</v>
      </c>
      <c r="H15" s="100">
        <f t="shared" si="2"/>
        <v>0</v>
      </c>
      <c r="I15" s="100">
        <f t="shared" si="2"/>
        <v>0</v>
      </c>
      <c r="J15" s="100">
        <f t="shared" si="2"/>
        <v>2106338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2106338</v>
      </c>
      <c r="X15" s="100">
        <f t="shared" si="2"/>
        <v>3325000</v>
      </c>
      <c r="Y15" s="100">
        <f t="shared" si="2"/>
        <v>-1218662</v>
      </c>
      <c r="Z15" s="137">
        <f>+IF(X15&lt;&gt;0,+(Y15/X15)*100,0)</f>
        <v>-36.65148872180451</v>
      </c>
      <c r="AA15" s="102">
        <f>SUM(AA16:AA18)</f>
        <v>6650000</v>
      </c>
    </row>
    <row r="16" spans="1:27" ht="13.5">
      <c r="A16" s="138" t="s">
        <v>85</v>
      </c>
      <c r="B16" s="136"/>
      <c r="C16" s="155"/>
      <c r="D16" s="155"/>
      <c r="E16" s="156">
        <v>175000</v>
      </c>
      <c r="F16" s="60">
        <v>175000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87500</v>
      </c>
      <c r="Y16" s="60">
        <v>-87500</v>
      </c>
      <c r="Z16" s="140">
        <v>-100</v>
      </c>
      <c r="AA16" s="62">
        <v>175000</v>
      </c>
    </row>
    <row r="17" spans="1:27" ht="13.5">
      <c r="A17" s="138" t="s">
        <v>86</v>
      </c>
      <c r="B17" s="136"/>
      <c r="C17" s="155">
        <v>7215743</v>
      </c>
      <c r="D17" s="155"/>
      <c r="E17" s="156">
        <v>6475000</v>
      </c>
      <c r="F17" s="60">
        <v>6475000</v>
      </c>
      <c r="G17" s="60">
        <v>2106338</v>
      </c>
      <c r="H17" s="60"/>
      <c r="I17" s="60"/>
      <c r="J17" s="60">
        <v>2106338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2106338</v>
      </c>
      <c r="X17" s="60">
        <v>3237500</v>
      </c>
      <c r="Y17" s="60">
        <v>-1131162</v>
      </c>
      <c r="Z17" s="140">
        <v>-34.94</v>
      </c>
      <c r="AA17" s="62">
        <v>6475000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12974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>
        <v>12974</v>
      </c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12806209</v>
      </c>
      <c r="D25" s="217">
        <f>+D5+D9+D15+D19+D24</f>
        <v>0</v>
      </c>
      <c r="E25" s="230">
        <f t="shared" si="4"/>
        <v>9711000</v>
      </c>
      <c r="F25" s="219">
        <f t="shared" si="4"/>
        <v>9711000</v>
      </c>
      <c r="G25" s="219">
        <f t="shared" si="4"/>
        <v>2106338</v>
      </c>
      <c r="H25" s="219">
        <f t="shared" si="4"/>
        <v>0</v>
      </c>
      <c r="I25" s="219">
        <f t="shared" si="4"/>
        <v>0</v>
      </c>
      <c r="J25" s="219">
        <f t="shared" si="4"/>
        <v>2106338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2106338</v>
      </c>
      <c r="X25" s="219">
        <f t="shared" si="4"/>
        <v>4855500</v>
      </c>
      <c r="Y25" s="219">
        <f t="shared" si="4"/>
        <v>-2749162</v>
      </c>
      <c r="Z25" s="231">
        <f>+IF(X25&lt;&gt;0,+(Y25/X25)*100,0)</f>
        <v>-56.61954484605087</v>
      </c>
      <c r="AA25" s="232">
        <f>+AA5+AA9+AA15+AA19+AA24</f>
        <v>9711000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11945682</v>
      </c>
      <c r="D28" s="155"/>
      <c r="E28" s="156">
        <v>9186000</v>
      </c>
      <c r="F28" s="60">
        <v>9186000</v>
      </c>
      <c r="G28" s="60">
        <v>2106338</v>
      </c>
      <c r="H28" s="60"/>
      <c r="I28" s="60"/>
      <c r="J28" s="60">
        <v>2106338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2106338</v>
      </c>
      <c r="X28" s="60">
        <v>4593000</v>
      </c>
      <c r="Y28" s="60">
        <v>-2486662</v>
      </c>
      <c r="Z28" s="140">
        <v>-54.14</v>
      </c>
      <c r="AA28" s="155">
        <v>9186000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11945682</v>
      </c>
      <c r="D32" s="210">
        <f>SUM(D28:D31)</f>
        <v>0</v>
      </c>
      <c r="E32" s="211">
        <f t="shared" si="5"/>
        <v>9186000</v>
      </c>
      <c r="F32" s="77">
        <f t="shared" si="5"/>
        <v>9186000</v>
      </c>
      <c r="G32" s="77">
        <f t="shared" si="5"/>
        <v>2106338</v>
      </c>
      <c r="H32" s="77">
        <f t="shared" si="5"/>
        <v>0</v>
      </c>
      <c r="I32" s="77">
        <f t="shared" si="5"/>
        <v>0</v>
      </c>
      <c r="J32" s="77">
        <f t="shared" si="5"/>
        <v>2106338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2106338</v>
      </c>
      <c r="X32" s="77">
        <f t="shared" si="5"/>
        <v>4593000</v>
      </c>
      <c r="Y32" s="77">
        <f t="shared" si="5"/>
        <v>-2486662</v>
      </c>
      <c r="Z32" s="212">
        <f>+IF(X32&lt;&gt;0,+(Y32/X32)*100,0)</f>
        <v>-54.14025691269323</v>
      </c>
      <c r="AA32" s="79">
        <f>SUM(AA28:AA31)</f>
        <v>9186000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860527</v>
      </c>
      <c r="D35" s="155"/>
      <c r="E35" s="156">
        <v>525000</v>
      </c>
      <c r="F35" s="60">
        <v>525000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262500</v>
      </c>
      <c r="Y35" s="60">
        <v>-262500</v>
      </c>
      <c r="Z35" s="140">
        <v>-100</v>
      </c>
      <c r="AA35" s="62">
        <v>525000</v>
      </c>
    </row>
    <row r="36" spans="1:27" ht="13.5">
      <c r="A36" s="238" t="s">
        <v>139</v>
      </c>
      <c r="B36" s="149"/>
      <c r="C36" s="222">
        <f aca="true" t="shared" si="6" ref="C36:Y36">SUM(C32:C35)</f>
        <v>12806209</v>
      </c>
      <c r="D36" s="222">
        <f>SUM(D32:D35)</f>
        <v>0</v>
      </c>
      <c r="E36" s="218">
        <f t="shared" si="6"/>
        <v>9711000</v>
      </c>
      <c r="F36" s="220">
        <f t="shared" si="6"/>
        <v>9711000</v>
      </c>
      <c r="G36" s="220">
        <f t="shared" si="6"/>
        <v>2106338</v>
      </c>
      <c r="H36" s="220">
        <f t="shared" si="6"/>
        <v>0</v>
      </c>
      <c r="I36" s="220">
        <f t="shared" si="6"/>
        <v>0</v>
      </c>
      <c r="J36" s="220">
        <f t="shared" si="6"/>
        <v>2106338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2106338</v>
      </c>
      <c r="X36" s="220">
        <f t="shared" si="6"/>
        <v>4855500</v>
      </c>
      <c r="Y36" s="220">
        <f t="shared" si="6"/>
        <v>-2749162</v>
      </c>
      <c r="Z36" s="221">
        <f>+IF(X36&lt;&gt;0,+(Y36/X36)*100,0)</f>
        <v>-56.61954484605087</v>
      </c>
      <c r="AA36" s="239">
        <f>SUM(AA32:AA35)</f>
        <v>9711000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226775</v>
      </c>
      <c r="D6" s="155"/>
      <c r="E6" s="59">
        <v>67000</v>
      </c>
      <c r="F6" s="60">
        <v>67000</v>
      </c>
      <c r="G6" s="60"/>
      <c r="H6" s="60"/>
      <c r="I6" s="60"/>
      <c r="J6" s="60"/>
      <c r="K6" s="60">
        <v>-6706124</v>
      </c>
      <c r="L6" s="60">
        <v>-1028459</v>
      </c>
      <c r="M6" s="60"/>
      <c r="N6" s="60">
        <v>-1028459</v>
      </c>
      <c r="O6" s="60"/>
      <c r="P6" s="60"/>
      <c r="Q6" s="60"/>
      <c r="R6" s="60"/>
      <c r="S6" s="60"/>
      <c r="T6" s="60"/>
      <c r="U6" s="60"/>
      <c r="V6" s="60"/>
      <c r="W6" s="60">
        <v>-1028459</v>
      </c>
      <c r="X6" s="60">
        <v>33500</v>
      </c>
      <c r="Y6" s="60">
        <v>-1061959</v>
      </c>
      <c r="Z6" s="140">
        <v>-3170.03</v>
      </c>
      <c r="AA6" s="62">
        <v>67000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668049</v>
      </c>
      <c r="D8" s="155"/>
      <c r="E8" s="59">
        <v>5320000</v>
      </c>
      <c r="F8" s="60">
        <v>5320000</v>
      </c>
      <c r="G8" s="60"/>
      <c r="H8" s="60">
        <v>8619908</v>
      </c>
      <c r="I8" s="60">
        <v>12204015</v>
      </c>
      <c r="J8" s="60">
        <v>12204015</v>
      </c>
      <c r="K8" s="60">
        <v>15788122</v>
      </c>
      <c r="L8" s="60">
        <v>9515937</v>
      </c>
      <c r="M8" s="60"/>
      <c r="N8" s="60">
        <v>9515937</v>
      </c>
      <c r="O8" s="60"/>
      <c r="P8" s="60"/>
      <c r="Q8" s="60"/>
      <c r="R8" s="60"/>
      <c r="S8" s="60"/>
      <c r="T8" s="60"/>
      <c r="U8" s="60"/>
      <c r="V8" s="60"/>
      <c r="W8" s="60">
        <v>9515937</v>
      </c>
      <c r="X8" s="60">
        <v>2660000</v>
      </c>
      <c r="Y8" s="60">
        <v>6855937</v>
      </c>
      <c r="Z8" s="140">
        <v>257.74</v>
      </c>
      <c r="AA8" s="62">
        <v>5320000</v>
      </c>
    </row>
    <row r="9" spans="1:27" ht="13.5">
      <c r="A9" s="249" t="s">
        <v>146</v>
      </c>
      <c r="B9" s="182"/>
      <c r="C9" s="155">
        <v>2986716</v>
      </c>
      <c r="D9" s="155"/>
      <c r="E9" s="59">
        <v>119000</v>
      </c>
      <c r="F9" s="60">
        <v>119000</v>
      </c>
      <c r="G9" s="60">
        <v>422143</v>
      </c>
      <c r="H9" s="60">
        <v>301455</v>
      </c>
      <c r="I9" s="60">
        <v>303195</v>
      </c>
      <c r="J9" s="60">
        <v>303195</v>
      </c>
      <c r="K9" s="60">
        <v>-1516301</v>
      </c>
      <c r="L9" s="60">
        <v>-3754727</v>
      </c>
      <c r="M9" s="60"/>
      <c r="N9" s="60">
        <v>-3754727</v>
      </c>
      <c r="O9" s="60"/>
      <c r="P9" s="60"/>
      <c r="Q9" s="60"/>
      <c r="R9" s="60"/>
      <c r="S9" s="60"/>
      <c r="T9" s="60"/>
      <c r="U9" s="60"/>
      <c r="V9" s="60"/>
      <c r="W9" s="60">
        <v>-3754727</v>
      </c>
      <c r="X9" s="60">
        <v>59500</v>
      </c>
      <c r="Y9" s="60">
        <v>-3814227</v>
      </c>
      <c r="Z9" s="140">
        <v>-6410.47</v>
      </c>
      <c r="AA9" s="62">
        <v>119000</v>
      </c>
    </row>
    <row r="10" spans="1:27" ht="13.5">
      <c r="A10" s="249" t="s">
        <v>147</v>
      </c>
      <c r="B10" s="182"/>
      <c r="C10" s="155"/>
      <c r="D10" s="155"/>
      <c r="E10" s="59">
        <v>3385000</v>
      </c>
      <c r="F10" s="60">
        <v>3385000</v>
      </c>
      <c r="G10" s="159"/>
      <c r="H10" s="159">
        <v>1742115</v>
      </c>
      <c r="I10" s="159">
        <v>1742115</v>
      </c>
      <c r="J10" s="60">
        <v>1742115</v>
      </c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1692500</v>
      </c>
      <c r="Y10" s="159">
        <v>-1692500</v>
      </c>
      <c r="Z10" s="141">
        <v>-100</v>
      </c>
      <c r="AA10" s="225">
        <v>3385000</v>
      </c>
    </row>
    <row r="11" spans="1:27" ht="13.5">
      <c r="A11" s="249" t="s">
        <v>148</v>
      </c>
      <c r="B11" s="182"/>
      <c r="C11" s="155">
        <v>165778</v>
      </c>
      <c r="D11" s="155"/>
      <c r="E11" s="59">
        <v>770000</v>
      </c>
      <c r="F11" s="60">
        <v>770000</v>
      </c>
      <c r="G11" s="60"/>
      <c r="H11" s="60">
        <v>165778</v>
      </c>
      <c r="I11" s="60">
        <v>165778</v>
      </c>
      <c r="J11" s="60">
        <v>165778</v>
      </c>
      <c r="K11" s="60">
        <v>165778</v>
      </c>
      <c r="L11" s="60">
        <v>165778</v>
      </c>
      <c r="M11" s="60"/>
      <c r="N11" s="60">
        <v>165778</v>
      </c>
      <c r="O11" s="60"/>
      <c r="P11" s="60"/>
      <c r="Q11" s="60"/>
      <c r="R11" s="60"/>
      <c r="S11" s="60"/>
      <c r="T11" s="60"/>
      <c r="U11" s="60"/>
      <c r="V11" s="60"/>
      <c r="W11" s="60">
        <v>165778</v>
      </c>
      <c r="X11" s="60">
        <v>385000</v>
      </c>
      <c r="Y11" s="60">
        <v>-219222</v>
      </c>
      <c r="Z11" s="140">
        <v>-56.94</v>
      </c>
      <c r="AA11" s="62">
        <v>770000</v>
      </c>
    </row>
    <row r="12" spans="1:27" ht="13.5">
      <c r="A12" s="250" t="s">
        <v>56</v>
      </c>
      <c r="B12" s="251"/>
      <c r="C12" s="168">
        <f aca="true" t="shared" si="0" ref="C12:Y12">SUM(C6:C11)</f>
        <v>4047318</v>
      </c>
      <c r="D12" s="168">
        <f>SUM(D6:D11)</f>
        <v>0</v>
      </c>
      <c r="E12" s="72">
        <f t="shared" si="0"/>
        <v>9661000</v>
      </c>
      <c r="F12" s="73">
        <f t="shared" si="0"/>
        <v>9661000</v>
      </c>
      <c r="G12" s="73">
        <f t="shared" si="0"/>
        <v>422143</v>
      </c>
      <c r="H12" s="73">
        <f t="shared" si="0"/>
        <v>10829256</v>
      </c>
      <c r="I12" s="73">
        <f t="shared" si="0"/>
        <v>14415103</v>
      </c>
      <c r="J12" s="73">
        <f t="shared" si="0"/>
        <v>14415103</v>
      </c>
      <c r="K12" s="73">
        <f t="shared" si="0"/>
        <v>7731475</v>
      </c>
      <c r="L12" s="73">
        <f t="shared" si="0"/>
        <v>4898529</v>
      </c>
      <c r="M12" s="73">
        <f t="shared" si="0"/>
        <v>0</v>
      </c>
      <c r="N12" s="73">
        <f t="shared" si="0"/>
        <v>4898529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4898529</v>
      </c>
      <c r="X12" s="73">
        <f t="shared" si="0"/>
        <v>4830500</v>
      </c>
      <c r="Y12" s="73">
        <f t="shared" si="0"/>
        <v>68029</v>
      </c>
      <c r="Z12" s="170">
        <f>+IF(X12&lt;&gt;0,+(Y12/X12)*100,0)</f>
        <v>1.4083221198633682</v>
      </c>
      <c r="AA12" s="74">
        <f>SUM(AA6:AA11)</f>
        <v>9661000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314500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163197880</v>
      </c>
      <c r="D19" s="155"/>
      <c r="E19" s="59">
        <v>142511000</v>
      </c>
      <c r="F19" s="60">
        <v>142511000</v>
      </c>
      <c r="G19" s="60">
        <v>126090953</v>
      </c>
      <c r="H19" s="60">
        <v>163512379</v>
      </c>
      <c r="I19" s="60">
        <v>163512379</v>
      </c>
      <c r="J19" s="60">
        <v>163512379</v>
      </c>
      <c r="K19" s="60">
        <v>163512380</v>
      </c>
      <c r="L19" s="60">
        <v>163512379</v>
      </c>
      <c r="M19" s="60"/>
      <c r="N19" s="60">
        <v>163512379</v>
      </c>
      <c r="O19" s="60"/>
      <c r="P19" s="60"/>
      <c r="Q19" s="60"/>
      <c r="R19" s="60"/>
      <c r="S19" s="60"/>
      <c r="T19" s="60"/>
      <c r="U19" s="60"/>
      <c r="V19" s="60"/>
      <c r="W19" s="60">
        <v>163512379</v>
      </c>
      <c r="X19" s="60">
        <v>71255500</v>
      </c>
      <c r="Y19" s="60">
        <v>92256879</v>
      </c>
      <c r="Z19" s="140">
        <v>129.47</v>
      </c>
      <c r="AA19" s="62">
        <v>142511000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163512380</v>
      </c>
      <c r="D24" s="168">
        <f>SUM(D15:D23)</f>
        <v>0</v>
      </c>
      <c r="E24" s="76">
        <f t="shared" si="1"/>
        <v>142511000</v>
      </c>
      <c r="F24" s="77">
        <f t="shared" si="1"/>
        <v>142511000</v>
      </c>
      <c r="G24" s="77">
        <f t="shared" si="1"/>
        <v>126090953</v>
      </c>
      <c r="H24" s="77">
        <f t="shared" si="1"/>
        <v>163512379</v>
      </c>
      <c r="I24" s="77">
        <f t="shared" si="1"/>
        <v>163512379</v>
      </c>
      <c r="J24" s="77">
        <f t="shared" si="1"/>
        <v>163512379</v>
      </c>
      <c r="K24" s="77">
        <f t="shared" si="1"/>
        <v>163512380</v>
      </c>
      <c r="L24" s="77">
        <f t="shared" si="1"/>
        <v>163512379</v>
      </c>
      <c r="M24" s="77">
        <f t="shared" si="1"/>
        <v>0</v>
      </c>
      <c r="N24" s="77">
        <f t="shared" si="1"/>
        <v>163512379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163512379</v>
      </c>
      <c r="X24" s="77">
        <f t="shared" si="1"/>
        <v>71255500</v>
      </c>
      <c r="Y24" s="77">
        <f t="shared" si="1"/>
        <v>92256879</v>
      </c>
      <c r="Z24" s="212">
        <f>+IF(X24&lt;&gt;0,+(Y24/X24)*100,0)</f>
        <v>129.4733445137568</v>
      </c>
      <c r="AA24" s="79">
        <f>SUM(AA15:AA23)</f>
        <v>142511000</v>
      </c>
    </row>
    <row r="25" spans="1:27" ht="13.5">
      <c r="A25" s="250" t="s">
        <v>159</v>
      </c>
      <c r="B25" s="251"/>
      <c r="C25" s="168">
        <f aca="true" t="shared" si="2" ref="C25:Y25">+C12+C24</f>
        <v>167559698</v>
      </c>
      <c r="D25" s="168">
        <f>+D12+D24</f>
        <v>0</v>
      </c>
      <c r="E25" s="72">
        <f t="shared" si="2"/>
        <v>152172000</v>
      </c>
      <c r="F25" s="73">
        <f t="shared" si="2"/>
        <v>152172000</v>
      </c>
      <c r="G25" s="73">
        <f t="shared" si="2"/>
        <v>126513096</v>
      </c>
      <c r="H25" s="73">
        <f t="shared" si="2"/>
        <v>174341635</v>
      </c>
      <c r="I25" s="73">
        <f t="shared" si="2"/>
        <v>177927482</v>
      </c>
      <c r="J25" s="73">
        <f t="shared" si="2"/>
        <v>177927482</v>
      </c>
      <c r="K25" s="73">
        <f t="shared" si="2"/>
        <v>171243855</v>
      </c>
      <c r="L25" s="73">
        <f t="shared" si="2"/>
        <v>168410908</v>
      </c>
      <c r="M25" s="73">
        <f t="shared" si="2"/>
        <v>0</v>
      </c>
      <c r="N25" s="73">
        <f t="shared" si="2"/>
        <v>168410908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168410908</v>
      </c>
      <c r="X25" s="73">
        <f t="shared" si="2"/>
        <v>76086000</v>
      </c>
      <c r="Y25" s="73">
        <f t="shared" si="2"/>
        <v>92324908</v>
      </c>
      <c r="Z25" s="170">
        <f>+IF(X25&lt;&gt;0,+(Y25/X25)*100,0)</f>
        <v>121.34283310990195</v>
      </c>
      <c r="AA25" s="74">
        <f>+AA12+AA24</f>
        <v>152172000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>
        <v>2934355</v>
      </c>
      <c r="I29" s="60">
        <v>3793330</v>
      </c>
      <c r="J29" s="60">
        <v>3793330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70797</v>
      </c>
      <c r="D30" s="155"/>
      <c r="E30" s="59">
        <v>2257000</v>
      </c>
      <c r="F30" s="60">
        <v>2257000</v>
      </c>
      <c r="G30" s="60"/>
      <c r="H30" s="60"/>
      <c r="I30" s="60"/>
      <c r="J30" s="60"/>
      <c r="K30" s="60">
        <v>7325014</v>
      </c>
      <c r="L30" s="60">
        <v>5453904</v>
      </c>
      <c r="M30" s="60"/>
      <c r="N30" s="60">
        <v>5453904</v>
      </c>
      <c r="O30" s="60"/>
      <c r="P30" s="60"/>
      <c r="Q30" s="60"/>
      <c r="R30" s="60"/>
      <c r="S30" s="60"/>
      <c r="T30" s="60"/>
      <c r="U30" s="60"/>
      <c r="V30" s="60"/>
      <c r="W30" s="60">
        <v>5453904</v>
      </c>
      <c r="X30" s="60">
        <v>1128500</v>
      </c>
      <c r="Y30" s="60">
        <v>4325404</v>
      </c>
      <c r="Z30" s="140">
        <v>383.29</v>
      </c>
      <c r="AA30" s="62">
        <v>2257000</v>
      </c>
    </row>
    <row r="31" spans="1:27" ht="13.5">
      <c r="A31" s="249" t="s">
        <v>163</v>
      </c>
      <c r="B31" s="182"/>
      <c r="C31" s="155">
        <v>192216</v>
      </c>
      <c r="D31" s="155"/>
      <c r="E31" s="59">
        <v>221000</v>
      </c>
      <c r="F31" s="60">
        <v>221000</v>
      </c>
      <c r="G31" s="60"/>
      <c r="H31" s="60">
        <v>1080103</v>
      </c>
      <c r="I31" s="60">
        <v>748487</v>
      </c>
      <c r="J31" s="60">
        <v>748487</v>
      </c>
      <c r="K31" s="60">
        <v>-199215</v>
      </c>
      <c r="L31" s="60">
        <v>-195015</v>
      </c>
      <c r="M31" s="60"/>
      <c r="N31" s="60">
        <v>-195015</v>
      </c>
      <c r="O31" s="60"/>
      <c r="P31" s="60"/>
      <c r="Q31" s="60"/>
      <c r="R31" s="60"/>
      <c r="S31" s="60"/>
      <c r="T31" s="60"/>
      <c r="U31" s="60"/>
      <c r="V31" s="60"/>
      <c r="W31" s="60">
        <v>-195015</v>
      </c>
      <c r="X31" s="60">
        <v>110500</v>
      </c>
      <c r="Y31" s="60">
        <v>-305515</v>
      </c>
      <c r="Z31" s="140">
        <v>-276.48</v>
      </c>
      <c r="AA31" s="62">
        <v>221000</v>
      </c>
    </row>
    <row r="32" spans="1:27" ht="13.5">
      <c r="A32" s="249" t="s">
        <v>164</v>
      </c>
      <c r="B32" s="182"/>
      <c r="C32" s="155">
        <v>18090982</v>
      </c>
      <c r="D32" s="155"/>
      <c r="E32" s="59">
        <v>20529000</v>
      </c>
      <c r="F32" s="60">
        <v>20529000</v>
      </c>
      <c r="G32" s="60">
        <v>6938435</v>
      </c>
      <c r="H32" s="60">
        <v>10104969</v>
      </c>
      <c r="I32" s="60">
        <v>18561202</v>
      </c>
      <c r="J32" s="60">
        <v>18561202</v>
      </c>
      <c r="K32" s="60">
        <v>18184770</v>
      </c>
      <c r="L32" s="60">
        <v>15847486</v>
      </c>
      <c r="M32" s="60"/>
      <c r="N32" s="60">
        <v>15847486</v>
      </c>
      <c r="O32" s="60"/>
      <c r="P32" s="60"/>
      <c r="Q32" s="60"/>
      <c r="R32" s="60"/>
      <c r="S32" s="60"/>
      <c r="T32" s="60"/>
      <c r="U32" s="60"/>
      <c r="V32" s="60"/>
      <c r="W32" s="60">
        <v>15847486</v>
      </c>
      <c r="X32" s="60">
        <v>10264500</v>
      </c>
      <c r="Y32" s="60">
        <v>5582986</v>
      </c>
      <c r="Z32" s="140">
        <v>54.39</v>
      </c>
      <c r="AA32" s="62">
        <v>20529000</v>
      </c>
    </row>
    <row r="33" spans="1:27" ht="13.5">
      <c r="A33" s="249" t="s">
        <v>165</v>
      </c>
      <c r="B33" s="182"/>
      <c r="C33" s="155">
        <v>462426</v>
      </c>
      <c r="D33" s="155"/>
      <c r="E33" s="59">
        <v>3151000</v>
      </c>
      <c r="F33" s="60">
        <v>3151000</v>
      </c>
      <c r="G33" s="60"/>
      <c r="H33" s="60"/>
      <c r="I33" s="60"/>
      <c r="J33" s="60"/>
      <c r="K33" s="60">
        <v>-1742115</v>
      </c>
      <c r="L33" s="60">
        <v>-1742115</v>
      </c>
      <c r="M33" s="60"/>
      <c r="N33" s="60">
        <v>-1742115</v>
      </c>
      <c r="O33" s="60"/>
      <c r="P33" s="60"/>
      <c r="Q33" s="60"/>
      <c r="R33" s="60"/>
      <c r="S33" s="60"/>
      <c r="T33" s="60"/>
      <c r="U33" s="60"/>
      <c r="V33" s="60"/>
      <c r="W33" s="60">
        <v>-1742115</v>
      </c>
      <c r="X33" s="60">
        <v>1575500</v>
      </c>
      <c r="Y33" s="60">
        <v>-3317615</v>
      </c>
      <c r="Z33" s="140">
        <v>-210.58</v>
      </c>
      <c r="AA33" s="62">
        <v>3151000</v>
      </c>
    </row>
    <row r="34" spans="1:27" ht="13.5">
      <c r="A34" s="250" t="s">
        <v>58</v>
      </c>
      <c r="B34" s="251"/>
      <c r="C34" s="168">
        <f aca="true" t="shared" si="3" ref="C34:Y34">SUM(C29:C33)</f>
        <v>18816421</v>
      </c>
      <c r="D34" s="168">
        <f>SUM(D29:D33)</f>
        <v>0</v>
      </c>
      <c r="E34" s="72">
        <f t="shared" si="3"/>
        <v>26158000</v>
      </c>
      <c r="F34" s="73">
        <f t="shared" si="3"/>
        <v>26158000</v>
      </c>
      <c r="G34" s="73">
        <f t="shared" si="3"/>
        <v>6938435</v>
      </c>
      <c r="H34" s="73">
        <f t="shared" si="3"/>
        <v>14119427</v>
      </c>
      <c r="I34" s="73">
        <f t="shared" si="3"/>
        <v>23103019</v>
      </c>
      <c r="J34" s="73">
        <f t="shared" si="3"/>
        <v>23103019</v>
      </c>
      <c r="K34" s="73">
        <f t="shared" si="3"/>
        <v>23568454</v>
      </c>
      <c r="L34" s="73">
        <f t="shared" si="3"/>
        <v>19364260</v>
      </c>
      <c r="M34" s="73">
        <f t="shared" si="3"/>
        <v>0</v>
      </c>
      <c r="N34" s="73">
        <f t="shared" si="3"/>
        <v>19364260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19364260</v>
      </c>
      <c r="X34" s="73">
        <f t="shared" si="3"/>
        <v>13079000</v>
      </c>
      <c r="Y34" s="73">
        <f t="shared" si="3"/>
        <v>6285260</v>
      </c>
      <c r="Z34" s="170">
        <f>+IF(X34&lt;&gt;0,+(Y34/X34)*100,0)</f>
        <v>48.05612049850906</v>
      </c>
      <c r="AA34" s="74">
        <f>SUM(AA29:AA33)</f>
        <v>26158000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232660</v>
      </c>
      <c r="D37" s="155"/>
      <c r="E37" s="59">
        <v>336000</v>
      </c>
      <c r="F37" s="60">
        <v>336000</v>
      </c>
      <c r="G37" s="60"/>
      <c r="H37" s="60">
        <v>303457</v>
      </c>
      <c r="I37" s="60">
        <v>303457</v>
      </c>
      <c r="J37" s="60">
        <v>303457</v>
      </c>
      <c r="K37" s="60">
        <v>27291</v>
      </c>
      <c r="L37" s="60">
        <v>27291</v>
      </c>
      <c r="M37" s="60"/>
      <c r="N37" s="60">
        <v>27291</v>
      </c>
      <c r="O37" s="60"/>
      <c r="P37" s="60"/>
      <c r="Q37" s="60"/>
      <c r="R37" s="60"/>
      <c r="S37" s="60"/>
      <c r="T37" s="60"/>
      <c r="U37" s="60"/>
      <c r="V37" s="60"/>
      <c r="W37" s="60">
        <v>27291</v>
      </c>
      <c r="X37" s="60">
        <v>168000</v>
      </c>
      <c r="Y37" s="60">
        <v>-140709</v>
      </c>
      <c r="Z37" s="140">
        <v>-83.76</v>
      </c>
      <c r="AA37" s="62">
        <v>336000</v>
      </c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>
        <v>1608478</v>
      </c>
      <c r="I38" s="60">
        <v>1608478</v>
      </c>
      <c r="J38" s="60">
        <v>1608478</v>
      </c>
      <c r="K38" s="60">
        <v>-1939227</v>
      </c>
      <c r="L38" s="60">
        <v>-1939227</v>
      </c>
      <c r="M38" s="60"/>
      <c r="N38" s="60">
        <v>-1939227</v>
      </c>
      <c r="O38" s="60"/>
      <c r="P38" s="60"/>
      <c r="Q38" s="60"/>
      <c r="R38" s="60"/>
      <c r="S38" s="60"/>
      <c r="T38" s="60"/>
      <c r="U38" s="60"/>
      <c r="V38" s="60"/>
      <c r="W38" s="60">
        <v>-1939227</v>
      </c>
      <c r="X38" s="60"/>
      <c r="Y38" s="60">
        <v>-1939227</v>
      </c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232660</v>
      </c>
      <c r="D39" s="168">
        <f>SUM(D37:D38)</f>
        <v>0</v>
      </c>
      <c r="E39" s="76">
        <f t="shared" si="4"/>
        <v>336000</v>
      </c>
      <c r="F39" s="77">
        <f t="shared" si="4"/>
        <v>336000</v>
      </c>
      <c r="G39" s="77">
        <f t="shared" si="4"/>
        <v>0</v>
      </c>
      <c r="H39" s="77">
        <f t="shared" si="4"/>
        <v>1911935</v>
      </c>
      <c r="I39" s="77">
        <f t="shared" si="4"/>
        <v>1911935</v>
      </c>
      <c r="J39" s="77">
        <f t="shared" si="4"/>
        <v>1911935</v>
      </c>
      <c r="K39" s="77">
        <f t="shared" si="4"/>
        <v>-1911936</v>
      </c>
      <c r="L39" s="77">
        <f t="shared" si="4"/>
        <v>-1911936</v>
      </c>
      <c r="M39" s="77">
        <f t="shared" si="4"/>
        <v>0</v>
      </c>
      <c r="N39" s="77">
        <f t="shared" si="4"/>
        <v>-1911936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-1911936</v>
      </c>
      <c r="X39" s="77">
        <f t="shared" si="4"/>
        <v>168000</v>
      </c>
      <c r="Y39" s="77">
        <f t="shared" si="4"/>
        <v>-2079936</v>
      </c>
      <c r="Z39" s="212">
        <f>+IF(X39&lt;&gt;0,+(Y39/X39)*100,0)</f>
        <v>-1238.057142857143</v>
      </c>
      <c r="AA39" s="79">
        <f>SUM(AA37:AA38)</f>
        <v>336000</v>
      </c>
    </row>
    <row r="40" spans="1:27" ht="13.5">
      <c r="A40" s="250" t="s">
        <v>167</v>
      </c>
      <c r="B40" s="251"/>
      <c r="C40" s="168">
        <f aca="true" t="shared" si="5" ref="C40:Y40">+C34+C39</f>
        <v>19049081</v>
      </c>
      <c r="D40" s="168">
        <f>+D34+D39</f>
        <v>0</v>
      </c>
      <c r="E40" s="72">
        <f t="shared" si="5"/>
        <v>26494000</v>
      </c>
      <c r="F40" s="73">
        <f t="shared" si="5"/>
        <v>26494000</v>
      </c>
      <c r="G40" s="73">
        <f t="shared" si="5"/>
        <v>6938435</v>
      </c>
      <c r="H40" s="73">
        <f t="shared" si="5"/>
        <v>16031362</v>
      </c>
      <c r="I40" s="73">
        <f t="shared" si="5"/>
        <v>25014954</v>
      </c>
      <c r="J40" s="73">
        <f t="shared" si="5"/>
        <v>25014954</v>
      </c>
      <c r="K40" s="73">
        <f t="shared" si="5"/>
        <v>21656518</v>
      </c>
      <c r="L40" s="73">
        <f t="shared" si="5"/>
        <v>17452324</v>
      </c>
      <c r="M40" s="73">
        <f t="shared" si="5"/>
        <v>0</v>
      </c>
      <c r="N40" s="73">
        <f t="shared" si="5"/>
        <v>17452324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17452324</v>
      </c>
      <c r="X40" s="73">
        <f t="shared" si="5"/>
        <v>13247000</v>
      </c>
      <c r="Y40" s="73">
        <f t="shared" si="5"/>
        <v>4205324</v>
      </c>
      <c r="Z40" s="170">
        <f>+IF(X40&lt;&gt;0,+(Y40/X40)*100,0)</f>
        <v>31.74548199592361</v>
      </c>
      <c r="AA40" s="74">
        <f>+AA34+AA39</f>
        <v>26494000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148510617</v>
      </c>
      <c r="D42" s="257">
        <f>+D25-D40</f>
        <v>0</v>
      </c>
      <c r="E42" s="258">
        <f t="shared" si="6"/>
        <v>125678000</v>
      </c>
      <c r="F42" s="259">
        <f t="shared" si="6"/>
        <v>125678000</v>
      </c>
      <c r="G42" s="259">
        <f t="shared" si="6"/>
        <v>119574661</v>
      </c>
      <c r="H42" s="259">
        <f t="shared" si="6"/>
        <v>158310273</v>
      </c>
      <c r="I42" s="259">
        <f t="shared" si="6"/>
        <v>152912528</v>
      </c>
      <c r="J42" s="259">
        <f t="shared" si="6"/>
        <v>152912528</v>
      </c>
      <c r="K42" s="259">
        <f t="shared" si="6"/>
        <v>149587337</v>
      </c>
      <c r="L42" s="259">
        <f t="shared" si="6"/>
        <v>150958584</v>
      </c>
      <c r="M42" s="259">
        <f t="shared" si="6"/>
        <v>0</v>
      </c>
      <c r="N42" s="259">
        <f t="shared" si="6"/>
        <v>150958584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150958584</v>
      </c>
      <c r="X42" s="259">
        <f t="shared" si="6"/>
        <v>62839000</v>
      </c>
      <c r="Y42" s="259">
        <f t="shared" si="6"/>
        <v>88119584</v>
      </c>
      <c r="Z42" s="260">
        <f>+IF(X42&lt;&gt;0,+(Y42/X42)*100,0)</f>
        <v>140.23072295867217</v>
      </c>
      <c r="AA42" s="261">
        <f>+AA25-AA40</f>
        <v>125678000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148510617</v>
      </c>
      <c r="D45" s="155"/>
      <c r="E45" s="59">
        <v>5722000</v>
      </c>
      <c r="F45" s="60">
        <v>5722000</v>
      </c>
      <c r="G45" s="60">
        <v>119574661</v>
      </c>
      <c r="H45" s="60">
        <v>158310273</v>
      </c>
      <c r="I45" s="60">
        <v>152912528</v>
      </c>
      <c r="J45" s="60">
        <v>152912528</v>
      </c>
      <c r="K45" s="60">
        <v>149587337</v>
      </c>
      <c r="L45" s="60">
        <v>150958584</v>
      </c>
      <c r="M45" s="60"/>
      <c r="N45" s="60">
        <v>150958584</v>
      </c>
      <c r="O45" s="60"/>
      <c r="P45" s="60"/>
      <c r="Q45" s="60"/>
      <c r="R45" s="60"/>
      <c r="S45" s="60"/>
      <c r="T45" s="60"/>
      <c r="U45" s="60"/>
      <c r="V45" s="60"/>
      <c r="W45" s="60">
        <v>150958584</v>
      </c>
      <c r="X45" s="60">
        <v>2861000</v>
      </c>
      <c r="Y45" s="60">
        <v>148097584</v>
      </c>
      <c r="Z45" s="139">
        <v>5176.43</v>
      </c>
      <c r="AA45" s="62">
        <v>5722000</v>
      </c>
    </row>
    <row r="46" spans="1:27" ht="13.5">
      <c r="A46" s="249" t="s">
        <v>171</v>
      </c>
      <c r="B46" s="182"/>
      <c r="C46" s="155"/>
      <c r="D46" s="155"/>
      <c r="E46" s="59">
        <v>119956000</v>
      </c>
      <c r="F46" s="60">
        <v>119956000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59978000</v>
      </c>
      <c r="Y46" s="60">
        <v>-59978000</v>
      </c>
      <c r="Z46" s="139">
        <v>-100</v>
      </c>
      <c r="AA46" s="62">
        <v>119956000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148510617</v>
      </c>
      <c r="D48" s="217">
        <f>SUM(D45:D47)</f>
        <v>0</v>
      </c>
      <c r="E48" s="264">
        <f t="shared" si="7"/>
        <v>125678000</v>
      </c>
      <c r="F48" s="219">
        <f t="shared" si="7"/>
        <v>125678000</v>
      </c>
      <c r="G48" s="219">
        <f t="shared" si="7"/>
        <v>119574661</v>
      </c>
      <c r="H48" s="219">
        <f t="shared" si="7"/>
        <v>158310273</v>
      </c>
      <c r="I48" s="219">
        <f t="shared" si="7"/>
        <v>152912528</v>
      </c>
      <c r="J48" s="219">
        <f t="shared" si="7"/>
        <v>152912528</v>
      </c>
      <c r="K48" s="219">
        <f t="shared" si="7"/>
        <v>149587337</v>
      </c>
      <c r="L48" s="219">
        <f t="shared" si="7"/>
        <v>150958584</v>
      </c>
      <c r="M48" s="219">
        <f t="shared" si="7"/>
        <v>0</v>
      </c>
      <c r="N48" s="219">
        <f t="shared" si="7"/>
        <v>150958584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150958584</v>
      </c>
      <c r="X48" s="219">
        <f t="shared" si="7"/>
        <v>62839000</v>
      </c>
      <c r="Y48" s="219">
        <f t="shared" si="7"/>
        <v>88119584</v>
      </c>
      <c r="Z48" s="265">
        <f>+IF(X48&lt;&gt;0,+(Y48/X48)*100,0)</f>
        <v>140.23072295867217</v>
      </c>
      <c r="AA48" s="232">
        <f>SUM(AA45:AA47)</f>
        <v>125678000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13883152</v>
      </c>
      <c r="D6" s="155"/>
      <c r="E6" s="59">
        <v>19613016</v>
      </c>
      <c r="F6" s="60">
        <v>19613016</v>
      </c>
      <c r="G6" s="60">
        <v>741416</v>
      </c>
      <c r="H6" s="60">
        <v>1012729</v>
      </c>
      <c r="I6" s="60">
        <v>2672008</v>
      </c>
      <c r="J6" s="60">
        <v>4426153</v>
      </c>
      <c r="K6" s="60">
        <v>2876907</v>
      </c>
      <c r="L6" s="60">
        <v>1256698</v>
      </c>
      <c r="M6" s="60">
        <v>1206695</v>
      </c>
      <c r="N6" s="60">
        <v>5340300</v>
      </c>
      <c r="O6" s="60"/>
      <c r="P6" s="60"/>
      <c r="Q6" s="60"/>
      <c r="R6" s="60"/>
      <c r="S6" s="60"/>
      <c r="T6" s="60"/>
      <c r="U6" s="60"/>
      <c r="V6" s="60"/>
      <c r="W6" s="60">
        <v>9766453</v>
      </c>
      <c r="X6" s="60">
        <v>9806508</v>
      </c>
      <c r="Y6" s="60">
        <v>-40055</v>
      </c>
      <c r="Z6" s="140">
        <v>-0.41</v>
      </c>
      <c r="AA6" s="62">
        <v>19613016</v>
      </c>
    </row>
    <row r="7" spans="1:27" ht="13.5">
      <c r="A7" s="249" t="s">
        <v>178</v>
      </c>
      <c r="B7" s="182"/>
      <c r="C7" s="155">
        <v>21626944</v>
      </c>
      <c r="D7" s="155"/>
      <c r="E7" s="59">
        <v>23903004</v>
      </c>
      <c r="F7" s="60">
        <v>23903004</v>
      </c>
      <c r="G7" s="60">
        <v>9715000</v>
      </c>
      <c r="H7" s="60">
        <v>1290000</v>
      </c>
      <c r="I7" s="60">
        <v>500000</v>
      </c>
      <c r="J7" s="60">
        <v>11505000</v>
      </c>
      <c r="K7" s="60"/>
      <c r="L7" s="60">
        <v>2073636</v>
      </c>
      <c r="M7" s="60">
        <v>6452000</v>
      </c>
      <c r="N7" s="60">
        <v>8525636</v>
      </c>
      <c r="O7" s="60"/>
      <c r="P7" s="60"/>
      <c r="Q7" s="60"/>
      <c r="R7" s="60"/>
      <c r="S7" s="60"/>
      <c r="T7" s="60"/>
      <c r="U7" s="60"/>
      <c r="V7" s="60"/>
      <c r="W7" s="60">
        <v>20030636</v>
      </c>
      <c r="X7" s="60">
        <v>11951502</v>
      </c>
      <c r="Y7" s="60">
        <v>8079134</v>
      </c>
      <c r="Z7" s="140">
        <v>67.6</v>
      </c>
      <c r="AA7" s="62">
        <v>23903004</v>
      </c>
    </row>
    <row r="8" spans="1:27" ht="13.5">
      <c r="A8" s="249" t="s">
        <v>179</v>
      </c>
      <c r="B8" s="182"/>
      <c r="C8" s="155">
        <v>12445235</v>
      </c>
      <c r="D8" s="155"/>
      <c r="E8" s="59">
        <v>9011004</v>
      </c>
      <c r="F8" s="60">
        <v>9011004</v>
      </c>
      <c r="G8" s="60">
        <v>2000000</v>
      </c>
      <c r="H8" s="60"/>
      <c r="I8" s="60"/>
      <c r="J8" s="60">
        <v>2000000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2000000</v>
      </c>
      <c r="X8" s="60">
        <v>4505502</v>
      </c>
      <c r="Y8" s="60">
        <v>-2505502</v>
      </c>
      <c r="Z8" s="140">
        <v>-55.61</v>
      </c>
      <c r="AA8" s="62">
        <v>9011004</v>
      </c>
    </row>
    <row r="9" spans="1:27" ht="13.5">
      <c r="A9" s="249" t="s">
        <v>180</v>
      </c>
      <c r="B9" s="182"/>
      <c r="C9" s="155">
        <v>2389936</v>
      </c>
      <c r="D9" s="155"/>
      <c r="E9" s="59">
        <v>1895004</v>
      </c>
      <c r="F9" s="60">
        <v>1895004</v>
      </c>
      <c r="G9" s="60">
        <v>221</v>
      </c>
      <c r="H9" s="60">
        <v>2290</v>
      </c>
      <c r="I9" s="60">
        <v>13891</v>
      </c>
      <c r="J9" s="60">
        <v>16402</v>
      </c>
      <c r="K9" s="60">
        <v>501</v>
      </c>
      <c r="L9" s="60"/>
      <c r="M9" s="60"/>
      <c r="N9" s="60">
        <v>501</v>
      </c>
      <c r="O9" s="60"/>
      <c r="P9" s="60"/>
      <c r="Q9" s="60"/>
      <c r="R9" s="60"/>
      <c r="S9" s="60"/>
      <c r="T9" s="60"/>
      <c r="U9" s="60"/>
      <c r="V9" s="60"/>
      <c r="W9" s="60">
        <v>16903</v>
      </c>
      <c r="X9" s="60">
        <v>947502</v>
      </c>
      <c r="Y9" s="60">
        <v>-930599</v>
      </c>
      <c r="Z9" s="140">
        <v>-98.22</v>
      </c>
      <c r="AA9" s="62">
        <v>1895004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-37130330</v>
      </c>
      <c r="D12" s="155"/>
      <c r="E12" s="59">
        <v>-43206000</v>
      </c>
      <c r="F12" s="60">
        <v>-43206000</v>
      </c>
      <c r="G12" s="60">
        <v>-9463781</v>
      </c>
      <c r="H12" s="60">
        <v>-3958587</v>
      </c>
      <c r="I12" s="60">
        <v>-1732435</v>
      </c>
      <c r="J12" s="60">
        <v>-15154803</v>
      </c>
      <c r="K12" s="60">
        <v>-3167217</v>
      </c>
      <c r="L12" s="60">
        <v>-7103552</v>
      </c>
      <c r="M12" s="60">
        <v>-2596996</v>
      </c>
      <c r="N12" s="60">
        <v>-12867765</v>
      </c>
      <c r="O12" s="60"/>
      <c r="P12" s="60"/>
      <c r="Q12" s="60"/>
      <c r="R12" s="60"/>
      <c r="S12" s="60"/>
      <c r="T12" s="60"/>
      <c r="U12" s="60"/>
      <c r="V12" s="60"/>
      <c r="W12" s="60">
        <v>-28022568</v>
      </c>
      <c r="X12" s="60">
        <v>-21603000</v>
      </c>
      <c r="Y12" s="60">
        <v>-6419568</v>
      </c>
      <c r="Z12" s="140">
        <v>29.72</v>
      </c>
      <c r="AA12" s="62">
        <v>-43206000</v>
      </c>
    </row>
    <row r="13" spans="1:27" ht="13.5">
      <c r="A13" s="249" t="s">
        <v>40</v>
      </c>
      <c r="B13" s="182"/>
      <c r="C13" s="155">
        <v>-245283</v>
      </c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12969654</v>
      </c>
      <c r="D15" s="168">
        <f>SUM(D6:D14)</f>
        <v>0</v>
      </c>
      <c r="E15" s="72">
        <f t="shared" si="0"/>
        <v>11216028</v>
      </c>
      <c r="F15" s="73">
        <f t="shared" si="0"/>
        <v>11216028</v>
      </c>
      <c r="G15" s="73">
        <f t="shared" si="0"/>
        <v>2992856</v>
      </c>
      <c r="H15" s="73">
        <f t="shared" si="0"/>
        <v>-1653568</v>
      </c>
      <c r="I15" s="73">
        <f t="shared" si="0"/>
        <v>1453464</v>
      </c>
      <c r="J15" s="73">
        <f t="shared" si="0"/>
        <v>2792752</v>
      </c>
      <c r="K15" s="73">
        <f t="shared" si="0"/>
        <v>-289809</v>
      </c>
      <c r="L15" s="73">
        <f t="shared" si="0"/>
        <v>-3773218</v>
      </c>
      <c r="M15" s="73">
        <f t="shared" si="0"/>
        <v>5061699</v>
      </c>
      <c r="N15" s="73">
        <f t="shared" si="0"/>
        <v>998672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3791424</v>
      </c>
      <c r="X15" s="73">
        <f t="shared" si="0"/>
        <v>5608014</v>
      </c>
      <c r="Y15" s="73">
        <f t="shared" si="0"/>
        <v>-1816590</v>
      </c>
      <c r="Z15" s="170">
        <f>+IF(X15&lt;&gt;0,+(Y15/X15)*100,0)</f>
        <v>-32.39275080269058</v>
      </c>
      <c r="AA15" s="74">
        <f>SUM(AA6:AA14)</f>
        <v>11216028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-12806206</v>
      </c>
      <c r="D24" s="155"/>
      <c r="E24" s="59">
        <v>-11010996</v>
      </c>
      <c r="F24" s="60">
        <v>-11010996</v>
      </c>
      <c r="G24" s="60">
        <v>-2106338</v>
      </c>
      <c r="H24" s="60">
        <v>-1822480</v>
      </c>
      <c r="I24" s="60"/>
      <c r="J24" s="60">
        <v>-3928818</v>
      </c>
      <c r="K24" s="60"/>
      <c r="L24" s="60">
        <v>-74450</v>
      </c>
      <c r="M24" s="60"/>
      <c r="N24" s="60">
        <v>-74450</v>
      </c>
      <c r="O24" s="60"/>
      <c r="P24" s="60"/>
      <c r="Q24" s="60"/>
      <c r="R24" s="60"/>
      <c r="S24" s="60"/>
      <c r="T24" s="60"/>
      <c r="U24" s="60"/>
      <c r="V24" s="60"/>
      <c r="W24" s="60">
        <v>-4003268</v>
      </c>
      <c r="X24" s="60">
        <v>-5505498</v>
      </c>
      <c r="Y24" s="60">
        <v>1502230</v>
      </c>
      <c r="Z24" s="140">
        <v>-27.29</v>
      </c>
      <c r="AA24" s="62">
        <v>-11010996</v>
      </c>
    </row>
    <row r="25" spans="1:27" ht="13.5">
      <c r="A25" s="250" t="s">
        <v>191</v>
      </c>
      <c r="B25" s="251"/>
      <c r="C25" s="168">
        <f aca="true" t="shared" si="1" ref="C25:Y25">SUM(C19:C24)</f>
        <v>-12806206</v>
      </c>
      <c r="D25" s="168">
        <f>SUM(D19:D24)</f>
        <v>0</v>
      </c>
      <c r="E25" s="72">
        <f t="shared" si="1"/>
        <v>-11010996</v>
      </c>
      <c r="F25" s="73">
        <f t="shared" si="1"/>
        <v>-11010996</v>
      </c>
      <c r="G25" s="73">
        <f t="shared" si="1"/>
        <v>-2106338</v>
      </c>
      <c r="H25" s="73">
        <f t="shared" si="1"/>
        <v>-1822480</v>
      </c>
      <c r="I25" s="73">
        <f t="shared" si="1"/>
        <v>0</v>
      </c>
      <c r="J25" s="73">
        <f t="shared" si="1"/>
        <v>-3928818</v>
      </c>
      <c r="K25" s="73">
        <f t="shared" si="1"/>
        <v>0</v>
      </c>
      <c r="L25" s="73">
        <f t="shared" si="1"/>
        <v>-74450</v>
      </c>
      <c r="M25" s="73">
        <f t="shared" si="1"/>
        <v>0</v>
      </c>
      <c r="N25" s="73">
        <f t="shared" si="1"/>
        <v>-74450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-4003268</v>
      </c>
      <c r="X25" s="73">
        <f t="shared" si="1"/>
        <v>-5505498</v>
      </c>
      <c r="Y25" s="73">
        <f t="shared" si="1"/>
        <v>1502230</v>
      </c>
      <c r="Z25" s="170">
        <f>+IF(X25&lt;&gt;0,+(Y25/X25)*100,0)</f>
        <v>-27.285996652800527</v>
      </c>
      <c r="AA25" s="74">
        <f>SUM(AA19:AA24)</f>
        <v>-11010996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163448</v>
      </c>
      <c r="D36" s="153">
        <f>+D15+D25+D34</f>
        <v>0</v>
      </c>
      <c r="E36" s="99">
        <f t="shared" si="3"/>
        <v>205032</v>
      </c>
      <c r="F36" s="100">
        <f t="shared" si="3"/>
        <v>205032</v>
      </c>
      <c r="G36" s="100">
        <f t="shared" si="3"/>
        <v>886518</v>
      </c>
      <c r="H36" s="100">
        <f t="shared" si="3"/>
        <v>-3476048</v>
      </c>
      <c r="I36" s="100">
        <f t="shared" si="3"/>
        <v>1453464</v>
      </c>
      <c r="J36" s="100">
        <f t="shared" si="3"/>
        <v>-1136066</v>
      </c>
      <c r="K36" s="100">
        <f t="shared" si="3"/>
        <v>-289809</v>
      </c>
      <c r="L36" s="100">
        <f t="shared" si="3"/>
        <v>-3847668</v>
      </c>
      <c r="M36" s="100">
        <f t="shared" si="3"/>
        <v>5061699</v>
      </c>
      <c r="N36" s="100">
        <f t="shared" si="3"/>
        <v>924222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-211844</v>
      </c>
      <c r="X36" s="100">
        <f t="shared" si="3"/>
        <v>102516</v>
      </c>
      <c r="Y36" s="100">
        <f t="shared" si="3"/>
        <v>-314360</v>
      </c>
      <c r="Z36" s="137">
        <f>+IF(X36&lt;&gt;0,+(Y36/X36)*100,0)</f>
        <v>-306.64481641890046</v>
      </c>
      <c r="AA36" s="102">
        <f>+AA15+AA25+AA34</f>
        <v>205032</v>
      </c>
    </row>
    <row r="37" spans="1:27" ht="13.5">
      <c r="A37" s="249" t="s">
        <v>199</v>
      </c>
      <c r="B37" s="182"/>
      <c r="C37" s="153">
        <v>63326</v>
      </c>
      <c r="D37" s="153"/>
      <c r="E37" s="99"/>
      <c r="F37" s="100"/>
      <c r="G37" s="100"/>
      <c r="H37" s="100">
        <v>886518</v>
      </c>
      <c r="I37" s="100">
        <v>-2589530</v>
      </c>
      <c r="J37" s="100"/>
      <c r="K37" s="100">
        <v>-1136066</v>
      </c>
      <c r="L37" s="100">
        <v>-1425875</v>
      </c>
      <c r="M37" s="100">
        <v>-5273543</v>
      </c>
      <c r="N37" s="100">
        <v>-1136066</v>
      </c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37"/>
      <c r="AA37" s="102"/>
    </row>
    <row r="38" spans="1:27" ht="13.5">
      <c r="A38" s="269" t="s">
        <v>200</v>
      </c>
      <c r="B38" s="256"/>
      <c r="C38" s="257">
        <v>226774</v>
      </c>
      <c r="D38" s="257"/>
      <c r="E38" s="258">
        <v>205032</v>
      </c>
      <c r="F38" s="259">
        <v>205032</v>
      </c>
      <c r="G38" s="259">
        <v>886518</v>
      </c>
      <c r="H38" s="259">
        <v>-2589530</v>
      </c>
      <c r="I38" s="259">
        <v>-1136066</v>
      </c>
      <c r="J38" s="259">
        <v>-1136066</v>
      </c>
      <c r="K38" s="259">
        <v>-1425875</v>
      </c>
      <c r="L38" s="259">
        <v>-5273543</v>
      </c>
      <c r="M38" s="259">
        <v>-211844</v>
      </c>
      <c r="N38" s="259">
        <v>-211844</v>
      </c>
      <c r="O38" s="259"/>
      <c r="P38" s="259"/>
      <c r="Q38" s="259"/>
      <c r="R38" s="259"/>
      <c r="S38" s="259"/>
      <c r="T38" s="259"/>
      <c r="U38" s="259"/>
      <c r="V38" s="259"/>
      <c r="W38" s="259">
        <v>-211844</v>
      </c>
      <c r="X38" s="259">
        <v>102516</v>
      </c>
      <c r="Y38" s="259">
        <v>-314360</v>
      </c>
      <c r="Z38" s="260">
        <v>-306.64</v>
      </c>
      <c r="AA38" s="261">
        <v>205032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12806209</v>
      </c>
      <c r="D5" s="200">
        <f t="shared" si="0"/>
        <v>0</v>
      </c>
      <c r="E5" s="106">
        <f t="shared" si="0"/>
        <v>9711000</v>
      </c>
      <c r="F5" s="106">
        <f t="shared" si="0"/>
        <v>9711000</v>
      </c>
      <c r="G5" s="106">
        <f t="shared" si="0"/>
        <v>2106338</v>
      </c>
      <c r="H5" s="106">
        <f t="shared" si="0"/>
        <v>0</v>
      </c>
      <c r="I5" s="106">
        <f t="shared" si="0"/>
        <v>0</v>
      </c>
      <c r="J5" s="106">
        <f t="shared" si="0"/>
        <v>2106338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2106338</v>
      </c>
      <c r="X5" s="106">
        <f t="shared" si="0"/>
        <v>4855500</v>
      </c>
      <c r="Y5" s="106">
        <f t="shared" si="0"/>
        <v>-2749162</v>
      </c>
      <c r="Z5" s="201">
        <f>+IF(X5&lt;&gt;0,+(Y5/X5)*100,0)</f>
        <v>-56.61954484605087</v>
      </c>
      <c r="AA5" s="199">
        <f>SUM(AA11:AA18)</f>
        <v>9711000</v>
      </c>
    </row>
    <row r="6" spans="1:27" ht="13.5">
      <c r="A6" s="291" t="s">
        <v>204</v>
      </c>
      <c r="B6" s="142"/>
      <c r="C6" s="62">
        <v>6817078</v>
      </c>
      <c r="D6" s="156"/>
      <c r="E6" s="60">
        <v>6475000</v>
      </c>
      <c r="F6" s="60">
        <v>6475000</v>
      </c>
      <c r="G6" s="60">
        <v>2106338</v>
      </c>
      <c r="H6" s="60"/>
      <c r="I6" s="60"/>
      <c r="J6" s="60">
        <v>2106338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2106338</v>
      </c>
      <c r="X6" s="60">
        <v>3237500</v>
      </c>
      <c r="Y6" s="60">
        <v>-1131162</v>
      </c>
      <c r="Z6" s="140">
        <v>-34.94</v>
      </c>
      <c r="AA6" s="155">
        <v>6475000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6817078</v>
      </c>
      <c r="D11" s="294">
        <f t="shared" si="1"/>
        <v>0</v>
      </c>
      <c r="E11" s="295">
        <f t="shared" si="1"/>
        <v>6475000</v>
      </c>
      <c r="F11" s="295">
        <f t="shared" si="1"/>
        <v>6475000</v>
      </c>
      <c r="G11" s="295">
        <f t="shared" si="1"/>
        <v>2106338</v>
      </c>
      <c r="H11" s="295">
        <f t="shared" si="1"/>
        <v>0</v>
      </c>
      <c r="I11" s="295">
        <f t="shared" si="1"/>
        <v>0</v>
      </c>
      <c r="J11" s="295">
        <f t="shared" si="1"/>
        <v>2106338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2106338</v>
      </c>
      <c r="X11" s="295">
        <f t="shared" si="1"/>
        <v>3237500</v>
      </c>
      <c r="Y11" s="295">
        <f t="shared" si="1"/>
        <v>-1131162</v>
      </c>
      <c r="Z11" s="296">
        <f>+IF(X11&lt;&gt;0,+(Y11/X11)*100,0)</f>
        <v>-34.939366795366794</v>
      </c>
      <c r="AA11" s="297">
        <f>SUM(AA6:AA10)</f>
        <v>6475000</v>
      </c>
    </row>
    <row r="12" spans="1:27" ht="13.5">
      <c r="A12" s="298" t="s">
        <v>210</v>
      </c>
      <c r="B12" s="136"/>
      <c r="C12" s="62">
        <v>5128604</v>
      </c>
      <c r="D12" s="156"/>
      <c r="E12" s="60">
        <v>2711000</v>
      </c>
      <c r="F12" s="60">
        <v>2711000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1355500</v>
      </c>
      <c r="Y12" s="60">
        <v>-1355500</v>
      </c>
      <c r="Z12" s="140">
        <v>-100</v>
      </c>
      <c r="AA12" s="155">
        <v>2711000</v>
      </c>
    </row>
    <row r="13" spans="1:27" ht="13.5">
      <c r="A13" s="298" t="s">
        <v>211</v>
      </c>
      <c r="B13" s="136"/>
      <c r="C13" s="273"/>
      <c r="D13" s="274"/>
      <c r="E13" s="275">
        <v>175000</v>
      </c>
      <c r="F13" s="275">
        <v>175000</v>
      </c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>
        <v>87500</v>
      </c>
      <c r="Y13" s="275">
        <v>-87500</v>
      </c>
      <c r="Z13" s="140">
        <v>-100</v>
      </c>
      <c r="AA13" s="277">
        <v>175000</v>
      </c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860527</v>
      </c>
      <c r="D15" s="156"/>
      <c r="E15" s="60">
        <v>350000</v>
      </c>
      <c r="F15" s="60">
        <v>350000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175000</v>
      </c>
      <c r="Y15" s="60">
        <v>-175000</v>
      </c>
      <c r="Z15" s="140">
        <v>-100</v>
      </c>
      <c r="AA15" s="155">
        <v>350000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6817078</v>
      </c>
      <c r="D36" s="156">
        <f t="shared" si="4"/>
        <v>0</v>
      </c>
      <c r="E36" s="60">
        <f t="shared" si="4"/>
        <v>6475000</v>
      </c>
      <c r="F36" s="60">
        <f t="shared" si="4"/>
        <v>6475000</v>
      </c>
      <c r="G36" s="60">
        <f t="shared" si="4"/>
        <v>2106338</v>
      </c>
      <c r="H36" s="60">
        <f t="shared" si="4"/>
        <v>0</v>
      </c>
      <c r="I36" s="60">
        <f t="shared" si="4"/>
        <v>0</v>
      </c>
      <c r="J36" s="60">
        <f t="shared" si="4"/>
        <v>2106338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2106338</v>
      </c>
      <c r="X36" s="60">
        <f t="shared" si="4"/>
        <v>3237500</v>
      </c>
      <c r="Y36" s="60">
        <f t="shared" si="4"/>
        <v>-1131162</v>
      </c>
      <c r="Z36" s="140">
        <f aca="true" t="shared" si="5" ref="Z36:Z49">+IF(X36&lt;&gt;0,+(Y36/X36)*100,0)</f>
        <v>-34.939366795366794</v>
      </c>
      <c r="AA36" s="155">
        <f>AA6+AA21</f>
        <v>6475000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6817078</v>
      </c>
      <c r="D41" s="294">
        <f t="shared" si="6"/>
        <v>0</v>
      </c>
      <c r="E41" s="295">
        <f t="shared" si="6"/>
        <v>6475000</v>
      </c>
      <c r="F41" s="295">
        <f t="shared" si="6"/>
        <v>6475000</v>
      </c>
      <c r="G41" s="295">
        <f t="shared" si="6"/>
        <v>2106338</v>
      </c>
      <c r="H41" s="295">
        <f t="shared" si="6"/>
        <v>0</v>
      </c>
      <c r="I41" s="295">
        <f t="shared" si="6"/>
        <v>0</v>
      </c>
      <c r="J41" s="295">
        <f t="shared" si="6"/>
        <v>2106338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2106338</v>
      </c>
      <c r="X41" s="295">
        <f t="shared" si="6"/>
        <v>3237500</v>
      </c>
      <c r="Y41" s="295">
        <f t="shared" si="6"/>
        <v>-1131162</v>
      </c>
      <c r="Z41" s="296">
        <f t="shared" si="5"/>
        <v>-34.939366795366794</v>
      </c>
      <c r="AA41" s="297">
        <f>SUM(AA36:AA40)</f>
        <v>6475000</v>
      </c>
    </row>
    <row r="42" spans="1:27" ht="13.5">
      <c r="A42" s="298" t="s">
        <v>210</v>
      </c>
      <c r="B42" s="136"/>
      <c r="C42" s="95">
        <f aca="true" t="shared" si="7" ref="C42:Y48">C12+C27</f>
        <v>5128604</v>
      </c>
      <c r="D42" s="129">
        <f t="shared" si="7"/>
        <v>0</v>
      </c>
      <c r="E42" s="54">
        <f t="shared" si="7"/>
        <v>2711000</v>
      </c>
      <c r="F42" s="54">
        <f t="shared" si="7"/>
        <v>2711000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1355500</v>
      </c>
      <c r="Y42" s="54">
        <f t="shared" si="7"/>
        <v>-1355500</v>
      </c>
      <c r="Z42" s="184">
        <f t="shared" si="5"/>
        <v>-100</v>
      </c>
      <c r="AA42" s="130">
        <f aca="true" t="shared" si="8" ref="AA42:AA48">AA12+AA27</f>
        <v>2711000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175000</v>
      </c>
      <c r="F43" s="305">
        <f t="shared" si="7"/>
        <v>175000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87500</v>
      </c>
      <c r="Y43" s="305">
        <f t="shared" si="7"/>
        <v>-87500</v>
      </c>
      <c r="Z43" s="306">
        <f t="shared" si="5"/>
        <v>-100</v>
      </c>
      <c r="AA43" s="307">
        <f t="shared" si="8"/>
        <v>175000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860527</v>
      </c>
      <c r="D45" s="129">
        <f t="shared" si="7"/>
        <v>0</v>
      </c>
      <c r="E45" s="54">
        <f t="shared" si="7"/>
        <v>350000</v>
      </c>
      <c r="F45" s="54">
        <f t="shared" si="7"/>
        <v>350000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175000</v>
      </c>
      <c r="Y45" s="54">
        <f t="shared" si="7"/>
        <v>-175000</v>
      </c>
      <c r="Z45" s="184">
        <f t="shared" si="5"/>
        <v>-100</v>
      </c>
      <c r="AA45" s="130">
        <f t="shared" si="8"/>
        <v>350000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12806209</v>
      </c>
      <c r="D49" s="218">
        <f t="shared" si="9"/>
        <v>0</v>
      </c>
      <c r="E49" s="220">
        <f t="shared" si="9"/>
        <v>9711000</v>
      </c>
      <c r="F49" s="220">
        <f t="shared" si="9"/>
        <v>9711000</v>
      </c>
      <c r="G49" s="220">
        <f t="shared" si="9"/>
        <v>2106338</v>
      </c>
      <c r="H49" s="220">
        <f t="shared" si="9"/>
        <v>0</v>
      </c>
      <c r="I49" s="220">
        <f t="shared" si="9"/>
        <v>0</v>
      </c>
      <c r="J49" s="220">
        <f t="shared" si="9"/>
        <v>2106338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2106338</v>
      </c>
      <c r="X49" s="220">
        <f t="shared" si="9"/>
        <v>4855500</v>
      </c>
      <c r="Y49" s="220">
        <f t="shared" si="9"/>
        <v>-2749162</v>
      </c>
      <c r="Z49" s="221">
        <f t="shared" si="5"/>
        <v>-56.61954484605087</v>
      </c>
      <c r="AA49" s="222">
        <f>SUM(AA41:AA48)</f>
        <v>9711000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1300000</v>
      </c>
      <c r="F51" s="54">
        <f t="shared" si="10"/>
        <v>1300000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650000</v>
      </c>
      <c r="Y51" s="54">
        <f t="shared" si="10"/>
        <v>-650000</v>
      </c>
      <c r="Z51" s="184">
        <f>+IF(X51&lt;&gt;0,+(Y51/X51)*100,0)</f>
        <v>-100</v>
      </c>
      <c r="AA51" s="130">
        <f>SUM(AA57:AA61)</f>
        <v>1300000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>
        <v>800000</v>
      </c>
      <c r="F53" s="60">
        <v>800000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400000</v>
      </c>
      <c r="Y53" s="60">
        <v>-400000</v>
      </c>
      <c r="Z53" s="140">
        <v>-100</v>
      </c>
      <c r="AA53" s="155">
        <v>800000</v>
      </c>
    </row>
    <row r="54" spans="1:27" ht="13.5">
      <c r="A54" s="310" t="s">
        <v>206</v>
      </c>
      <c r="B54" s="142"/>
      <c r="C54" s="62"/>
      <c r="D54" s="156"/>
      <c r="E54" s="60">
        <v>500000</v>
      </c>
      <c r="F54" s="60">
        <v>500000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250000</v>
      </c>
      <c r="Y54" s="60">
        <v>-250000</v>
      </c>
      <c r="Z54" s="140">
        <v>-100</v>
      </c>
      <c r="AA54" s="155">
        <v>500000</v>
      </c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1300000</v>
      </c>
      <c r="F57" s="295">
        <f t="shared" si="11"/>
        <v>1300000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650000</v>
      </c>
      <c r="Y57" s="295">
        <f t="shared" si="11"/>
        <v>-650000</v>
      </c>
      <c r="Z57" s="296">
        <f>+IF(X57&lt;&gt;0,+(Y57/X57)*100,0)</f>
        <v>-100</v>
      </c>
      <c r="AA57" s="297">
        <f>SUM(AA52:AA56)</f>
        <v>1300000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390326</v>
      </c>
      <c r="F65" s="60"/>
      <c r="G65" s="60">
        <v>156764</v>
      </c>
      <c r="H65" s="60">
        <v>488081</v>
      </c>
      <c r="I65" s="60">
        <v>469805</v>
      </c>
      <c r="J65" s="60">
        <v>1114650</v>
      </c>
      <c r="K65" s="60">
        <v>3150</v>
      </c>
      <c r="L65" s="60">
        <v>9290</v>
      </c>
      <c r="M65" s="60"/>
      <c r="N65" s="60">
        <v>12440</v>
      </c>
      <c r="O65" s="60"/>
      <c r="P65" s="60"/>
      <c r="Q65" s="60"/>
      <c r="R65" s="60"/>
      <c r="S65" s="60"/>
      <c r="T65" s="60"/>
      <c r="U65" s="60"/>
      <c r="V65" s="60"/>
      <c r="W65" s="60">
        <v>1127090</v>
      </c>
      <c r="X65" s="60"/>
      <c r="Y65" s="60">
        <v>1127090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679061</v>
      </c>
      <c r="F66" s="275"/>
      <c r="G66" s="275">
        <v>251303</v>
      </c>
      <c r="H66" s="275">
        <v>9008</v>
      </c>
      <c r="I66" s="275">
        <v>31457</v>
      </c>
      <c r="J66" s="275">
        <v>291768</v>
      </c>
      <c r="K66" s="275">
        <v>131323</v>
      </c>
      <c r="L66" s="275"/>
      <c r="M66" s="275"/>
      <c r="N66" s="275">
        <v>131323</v>
      </c>
      <c r="O66" s="275"/>
      <c r="P66" s="275"/>
      <c r="Q66" s="275"/>
      <c r="R66" s="275"/>
      <c r="S66" s="275"/>
      <c r="T66" s="275"/>
      <c r="U66" s="275"/>
      <c r="V66" s="275"/>
      <c r="W66" s="275">
        <v>423091</v>
      </c>
      <c r="X66" s="275"/>
      <c r="Y66" s="275">
        <v>423091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101294</v>
      </c>
      <c r="H67" s="60">
        <v>51500</v>
      </c>
      <c r="I67" s="60">
        <v>10000</v>
      </c>
      <c r="J67" s="60">
        <v>162794</v>
      </c>
      <c r="K67" s="60">
        <v>54960</v>
      </c>
      <c r="L67" s="60">
        <v>14233</v>
      </c>
      <c r="M67" s="60"/>
      <c r="N67" s="60">
        <v>69193</v>
      </c>
      <c r="O67" s="60"/>
      <c r="P67" s="60"/>
      <c r="Q67" s="60"/>
      <c r="R67" s="60"/>
      <c r="S67" s="60"/>
      <c r="T67" s="60"/>
      <c r="U67" s="60"/>
      <c r="V67" s="60"/>
      <c r="W67" s="60">
        <v>231987</v>
      </c>
      <c r="X67" s="60"/>
      <c r="Y67" s="60">
        <v>231987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1130839</v>
      </c>
      <c r="F68" s="60"/>
      <c r="G68" s="60"/>
      <c r="H68" s="60"/>
      <c r="I68" s="60"/>
      <c r="J68" s="60"/>
      <c r="K68" s="60"/>
      <c r="L68" s="60">
        <v>253253</v>
      </c>
      <c r="M68" s="60">
        <v>578990</v>
      </c>
      <c r="N68" s="60">
        <v>832243</v>
      </c>
      <c r="O68" s="60"/>
      <c r="P68" s="60"/>
      <c r="Q68" s="60"/>
      <c r="R68" s="60"/>
      <c r="S68" s="60"/>
      <c r="T68" s="60"/>
      <c r="U68" s="60"/>
      <c r="V68" s="60"/>
      <c r="W68" s="60">
        <v>832243</v>
      </c>
      <c r="X68" s="60"/>
      <c r="Y68" s="60">
        <v>832243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2200226</v>
      </c>
      <c r="F69" s="220">
        <f t="shared" si="12"/>
        <v>0</v>
      </c>
      <c r="G69" s="220">
        <f t="shared" si="12"/>
        <v>509361</v>
      </c>
      <c r="H69" s="220">
        <f t="shared" si="12"/>
        <v>548589</v>
      </c>
      <c r="I69" s="220">
        <f t="shared" si="12"/>
        <v>511262</v>
      </c>
      <c r="J69" s="220">
        <f t="shared" si="12"/>
        <v>1569212</v>
      </c>
      <c r="K69" s="220">
        <f t="shared" si="12"/>
        <v>189433</v>
      </c>
      <c r="L69" s="220">
        <f t="shared" si="12"/>
        <v>276776</v>
      </c>
      <c r="M69" s="220">
        <f t="shared" si="12"/>
        <v>578990</v>
      </c>
      <c r="N69" s="220">
        <f t="shared" si="12"/>
        <v>1045199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2614411</v>
      </c>
      <c r="X69" s="220">
        <f t="shared" si="12"/>
        <v>0</v>
      </c>
      <c r="Y69" s="220">
        <f t="shared" si="12"/>
        <v>2614411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6817078</v>
      </c>
      <c r="D5" s="357">
        <f t="shared" si="0"/>
        <v>0</v>
      </c>
      <c r="E5" s="356">
        <f t="shared" si="0"/>
        <v>6475000</v>
      </c>
      <c r="F5" s="358">
        <f t="shared" si="0"/>
        <v>6475000</v>
      </c>
      <c r="G5" s="358">
        <f t="shared" si="0"/>
        <v>2106338</v>
      </c>
      <c r="H5" s="356">
        <f t="shared" si="0"/>
        <v>0</v>
      </c>
      <c r="I5" s="356">
        <f t="shared" si="0"/>
        <v>0</v>
      </c>
      <c r="J5" s="358">
        <f t="shared" si="0"/>
        <v>2106338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2106338</v>
      </c>
      <c r="X5" s="356">
        <f t="shared" si="0"/>
        <v>3237500</v>
      </c>
      <c r="Y5" s="358">
        <f t="shared" si="0"/>
        <v>-1131162</v>
      </c>
      <c r="Z5" s="359">
        <f>+IF(X5&lt;&gt;0,+(Y5/X5)*100,0)</f>
        <v>-34.939366795366794</v>
      </c>
      <c r="AA5" s="360">
        <f>+AA6+AA8+AA11+AA13+AA15</f>
        <v>6475000</v>
      </c>
    </row>
    <row r="6" spans="1:27" ht="13.5">
      <c r="A6" s="361" t="s">
        <v>204</v>
      </c>
      <c r="B6" s="142"/>
      <c r="C6" s="60">
        <f>+C7</f>
        <v>6817078</v>
      </c>
      <c r="D6" s="340">
        <f aca="true" t="shared" si="1" ref="D6:AA6">+D7</f>
        <v>0</v>
      </c>
      <c r="E6" s="60">
        <f t="shared" si="1"/>
        <v>6475000</v>
      </c>
      <c r="F6" s="59">
        <f t="shared" si="1"/>
        <v>6475000</v>
      </c>
      <c r="G6" s="59">
        <f t="shared" si="1"/>
        <v>2106338</v>
      </c>
      <c r="H6" s="60">
        <f t="shared" si="1"/>
        <v>0</v>
      </c>
      <c r="I6" s="60">
        <f t="shared" si="1"/>
        <v>0</v>
      </c>
      <c r="J6" s="59">
        <f t="shared" si="1"/>
        <v>2106338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2106338</v>
      </c>
      <c r="X6" s="60">
        <f t="shared" si="1"/>
        <v>3237500</v>
      </c>
      <c r="Y6" s="59">
        <f t="shared" si="1"/>
        <v>-1131162</v>
      </c>
      <c r="Z6" s="61">
        <f>+IF(X6&lt;&gt;0,+(Y6/X6)*100,0)</f>
        <v>-34.939366795366794</v>
      </c>
      <c r="AA6" s="62">
        <f t="shared" si="1"/>
        <v>6475000</v>
      </c>
    </row>
    <row r="7" spans="1:27" ht="13.5">
      <c r="A7" s="291" t="s">
        <v>228</v>
      </c>
      <c r="B7" s="142"/>
      <c r="C7" s="60">
        <v>6817078</v>
      </c>
      <c r="D7" s="340"/>
      <c r="E7" s="60">
        <v>6475000</v>
      </c>
      <c r="F7" s="59">
        <v>6475000</v>
      </c>
      <c r="G7" s="59">
        <v>2106338</v>
      </c>
      <c r="H7" s="60"/>
      <c r="I7" s="60"/>
      <c r="J7" s="59">
        <v>2106338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2106338</v>
      </c>
      <c r="X7" s="60">
        <v>3237500</v>
      </c>
      <c r="Y7" s="59">
        <v>-1131162</v>
      </c>
      <c r="Z7" s="61">
        <v>-34.94</v>
      </c>
      <c r="AA7" s="62">
        <v>6475000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5128604</v>
      </c>
      <c r="D22" s="344">
        <f t="shared" si="6"/>
        <v>0</v>
      </c>
      <c r="E22" s="343">
        <f t="shared" si="6"/>
        <v>2711000</v>
      </c>
      <c r="F22" s="345">
        <f t="shared" si="6"/>
        <v>2711000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1355500</v>
      </c>
      <c r="Y22" s="345">
        <f t="shared" si="6"/>
        <v>-1355500</v>
      </c>
      <c r="Z22" s="336">
        <f>+IF(X22&lt;&gt;0,+(Y22/X22)*100,0)</f>
        <v>-100</v>
      </c>
      <c r="AA22" s="350">
        <f>SUM(AA23:AA32)</f>
        <v>2711000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2711000</v>
      </c>
      <c r="F24" s="59">
        <v>2711000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1355500</v>
      </c>
      <c r="Y24" s="59">
        <v>-1355500</v>
      </c>
      <c r="Z24" s="61">
        <v>-100</v>
      </c>
      <c r="AA24" s="62">
        <v>2711000</v>
      </c>
    </row>
    <row r="25" spans="1:27" ht="13.5">
      <c r="A25" s="361" t="s">
        <v>238</v>
      </c>
      <c r="B25" s="142"/>
      <c r="C25" s="60">
        <v>5128604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175000</v>
      </c>
      <c r="F34" s="345">
        <f t="shared" si="7"/>
        <v>175000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87500</v>
      </c>
      <c r="Y34" s="345">
        <f t="shared" si="7"/>
        <v>-87500</v>
      </c>
      <c r="Z34" s="336">
        <f>+IF(X34&lt;&gt;0,+(Y34/X34)*100,0)</f>
        <v>-100</v>
      </c>
      <c r="AA34" s="350">
        <f t="shared" si="7"/>
        <v>175000</v>
      </c>
    </row>
    <row r="35" spans="1:27" ht="13.5">
      <c r="A35" s="361" t="s">
        <v>245</v>
      </c>
      <c r="B35" s="136"/>
      <c r="C35" s="54"/>
      <c r="D35" s="368"/>
      <c r="E35" s="54">
        <v>175000</v>
      </c>
      <c r="F35" s="53">
        <v>175000</v>
      </c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>
        <v>87500</v>
      </c>
      <c r="Y35" s="53">
        <v>-87500</v>
      </c>
      <c r="Z35" s="94">
        <v>-100</v>
      </c>
      <c r="AA35" s="95">
        <v>175000</v>
      </c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860527</v>
      </c>
      <c r="D40" s="344">
        <f t="shared" si="9"/>
        <v>0</v>
      </c>
      <c r="E40" s="343">
        <f t="shared" si="9"/>
        <v>350000</v>
      </c>
      <c r="F40" s="345">
        <f t="shared" si="9"/>
        <v>350000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175000</v>
      </c>
      <c r="Y40" s="345">
        <f t="shared" si="9"/>
        <v>-175000</v>
      </c>
      <c r="Z40" s="336">
        <f>+IF(X40&lt;&gt;0,+(Y40/X40)*100,0)</f>
        <v>-100</v>
      </c>
      <c r="AA40" s="350">
        <f>SUM(AA41:AA49)</f>
        <v>350000</v>
      </c>
    </row>
    <row r="41" spans="1:27" ht="13.5">
      <c r="A41" s="361" t="s">
        <v>247</v>
      </c>
      <c r="B41" s="142"/>
      <c r="C41" s="362">
        <v>606447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213855</v>
      </c>
      <c r="D44" s="368"/>
      <c r="E44" s="54">
        <v>350000</v>
      </c>
      <c r="F44" s="53">
        <v>350000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175000</v>
      </c>
      <c r="Y44" s="53">
        <v>-175000</v>
      </c>
      <c r="Z44" s="94">
        <v>-100</v>
      </c>
      <c r="AA44" s="95">
        <v>350000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40225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12806209</v>
      </c>
      <c r="D60" s="346">
        <f t="shared" si="14"/>
        <v>0</v>
      </c>
      <c r="E60" s="219">
        <f t="shared" si="14"/>
        <v>9711000</v>
      </c>
      <c r="F60" s="264">
        <f t="shared" si="14"/>
        <v>9711000</v>
      </c>
      <c r="G60" s="264">
        <f t="shared" si="14"/>
        <v>2106338</v>
      </c>
      <c r="H60" s="219">
        <f t="shared" si="14"/>
        <v>0</v>
      </c>
      <c r="I60" s="219">
        <f t="shared" si="14"/>
        <v>0</v>
      </c>
      <c r="J60" s="264">
        <f t="shared" si="14"/>
        <v>2106338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2106338</v>
      </c>
      <c r="X60" s="219">
        <f t="shared" si="14"/>
        <v>4855500</v>
      </c>
      <c r="Y60" s="264">
        <f t="shared" si="14"/>
        <v>-2749162</v>
      </c>
      <c r="Z60" s="337">
        <f>+IF(X60&lt;&gt;0,+(Y60/X60)*100,0)</f>
        <v>-56.61954484605087</v>
      </c>
      <c r="AA60" s="232">
        <f>+AA57+AA54+AA51+AA40+AA37+AA34+AA22+AA5</f>
        <v>9711000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2014-02-04T08:16:01Z</dcterms:created>
  <dcterms:modified xsi:type="dcterms:W3CDTF">2014-02-04T08:16:05Z</dcterms:modified>
  <cp:category/>
  <cp:version/>
  <cp:contentType/>
  <cp:contentStatus/>
</cp:coreProperties>
</file>