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<sst xmlns="http://schemas.openxmlformats.org/spreadsheetml/2006/main" count="855" uniqueCount="302">
  <si>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Lukhanji(EC134)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</si>
  <si>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</si>
  <si>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</si>
  <si>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</si>
  <si>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</si>
  <si>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</si>
  <si>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</si>
  <si>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</si>
  <si>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</si>
  <si>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</si>
  <si>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</si>
  <si>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</si>
  <si>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</si>
  <si>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</si>
  <si>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</si>
  <si>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</si>
  <si>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</si>
  <si>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</si>
  <si>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</si>
  <si>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</si>
  <si>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</si>
  <si>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</si>
  <si>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</si>
  <si>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</si>
  <si>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</si>
  <si>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</si>
  <si>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</si>
  <si>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</si>
  <si>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</si>
  <si>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</si>
  <si>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</si>
  <si>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</si>
  <si>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</si>
  <si>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</si>
  <si>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</si>
  <si>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</si>
  <si>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</si>
  <si>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</si>
  <si>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</si>
  <si>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</si>
  <si>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</si>
  <si>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</si>
  <si>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</si>
  <si>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</si>
  <si>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</si>
  <si>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</si>
  <si>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</si>
  <si>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</si>
  <si>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</si>
  <si>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</si>
  <si>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</si>
  <si>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</si>
  <si>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</si>
  <si>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</si>
  <si>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</si>
  <si>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</si>
  <si>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</si>
  <si>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</si>
  <si>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</si>
  <si>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</si>
  <si>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</si>
  <si>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</si>
  <si>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</si>
  <si>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</si>
  <si>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</si>
  <si>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</si>
  <si>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</si>
  <si>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</si>
  <si>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</si>
  <si>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</si>
  <si>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Lukhanji(EC134)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</si>
  <si>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</si>
  <si>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</si>
  <si>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</si>
  <si>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</si>
  <si>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</si>
  <si>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</si>
  <si>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</si>
  <si>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</si>
  <si>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</si>
  <si>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</si>
  <si>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</si>
  <si>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</si>
  <si>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</si>
  <si>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</si>
  <si>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</si>
  <si>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</si>
  <si>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</si>
  <si>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</si>
  <si>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</si>
  <si>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</si>
  <si>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</si>
  <si>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</si>
  <si>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</si>
  <si>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</si>
  <si>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</si>
  <si>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</si>
  <si>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</si>
  <si>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</si>
  <si>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</si>
  <si>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Lukhanji(EC134)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</si>
  <si>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</si>
  <si>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</si>
  <si>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</si>
  <si>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</si>
  <si>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</si>
  <si>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</si>
  <si>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</si>
  <si>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</si>
  <si>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</si>
  <si>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</si>
  <si>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</si>
  <si>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</si>
  <si>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</si>
  <si>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</si>
  <si>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</si>
  <si>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</si>
  <si>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</si>
  <si>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</si>
  <si>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</si>
  <si>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</si>
  <si>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</si>
  <si>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</si>
  <si>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</si>
  <si>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</si>
  <si>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</si>
  <si>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</si>
  <si>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</si>
  <si>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</si>
  <si>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Lukhanji(EC134)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</si>
  <si>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</si>
  <si>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</si>
  <si>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</si>
  <si>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</si>
  <si>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</si>
  <si>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</si>
  <si>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</si>
  <si>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</si>
  <si>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</si>
  <si>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</si>
  <si>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Lukhanji(EC134)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</si>
  <si>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</si>
  <si>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</si>
  <si>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</si>
  <si>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</si>
  <si>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</si>
  <si>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</si>
  <si>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</si>
  <si>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</si>
  <si>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</si>
  <si>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</si>
  <si>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</si>
  <si>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</si>
  <si>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</si>
  <si>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</si>
  <si>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</si>
  <si>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</si>
  <si>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</si>
  <si>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</si>
  <si>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</si>
  <si>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</si>
  <si>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</si>
  <si>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</si>
  <si>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</si>
  <si>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</si>
  <si>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</si>
  <si>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</si>
  <si>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</si>
  <si>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</si>
  <si>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</si>
  <si>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</si>
  <si>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</si>
  <si>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</si>
  <si>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</si>
  <si>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Lukhanji(EC134)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</si>
  <si>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</si>
  <si>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</si>
  <si>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</si>
  <si>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</si>
  <si>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</si>
  <si>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</si>
  <si>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</si>
  <si>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</si>
  <si>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</si>
  <si>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</si>
  <si>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</si>
  <si>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</si>
  <si>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</si>
  <si>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</si>
  <si>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</si>
  <si>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</si>
  <si>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</si>
  <si>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</si>
  <si>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</si>
  <si>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</si>
  <si>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</si>
  <si>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</si>
  <si>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</si>
  <si>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</si>
  <si>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</si>
  <si>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</si>
  <si>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Lukhanji(EC134)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</si>
  <si>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</si>
  <si>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</si>
  <si>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</si>
  <si>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</si>
  <si>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</si>
  <si>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</si>
  <si>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</si>
  <si>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</si>
  <si>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</si>
  <si>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</si>
  <si>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</si>
  <si>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</si>
  <si>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</si>
  <si>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</si>
  <si>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</si>
  <si>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</si>
  <si>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</si>
  <si>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</si>
  <si>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</si>
  <si>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</si>
  <si>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</si>
  <si>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</si>
  <si>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</si>
  <si>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</si>
  <si>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Lukhanji(EC134)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</si>
  <si>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</si>
  <si>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</si>
  <si>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</si>
  <si>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</si>
  <si>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</si>
  <si>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</si>
  <si>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</si>
  <si>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</si>
  <si>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</si>
  <si>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</si>
  <si>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</si>
  <si>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</si>
  <si>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</si>
  <si>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</si>
  <si>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</si>
  <si>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</si>
  <si>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</si>
  <si>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</si>
  <si>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</si>
  <si>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</si>
  <si>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</si>
  <si>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</si>
  <si>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</si>
  <si>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</si>
  <si>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</si>
  <si>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</si>
  <si>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</si>
  <si>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</si>
  <si>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</si>
  <si>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</si>
  <si>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</si>
  <si>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</si>
  <si>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</si>
  <si>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</si>
  <si>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</si>
  <si>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Lukhanji(EC134)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</si>
  <si>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</si>
  <si>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</si>
  <si>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Lukhanji(EC134)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</si>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</sst>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74346903</v>
      </c>
      <c r="C5" s="19">
        <v>0</v>
      </c>
      <c r="D5" s="59">
        <v>68611374</v>
      </c>
      <c r="E5" s="60">
        <v>68611374</v>
      </c>
      <c r="F5" s="60">
        <v>74603731</v>
      </c>
      <c r="G5" s="60">
        <v>-22197</v>
      </c>
      <c r="H5" s="60">
        <v>-9587</v>
      </c>
      <c r="I5" s="60">
        <v>74571947</v>
      </c>
      <c r="J5" s="60">
        <v>11034</v>
      </c>
      <c r="K5" s="60">
        <v>-299779</v>
      </c>
      <c r="L5" s="60">
        <v>63700</v>
      </c>
      <c r="M5" s="60">
        <v>-225045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74346902</v>
      </c>
      <c r="W5" s="60">
        <v>34305687</v>
      </c>
      <c r="X5" s="60">
        <v>40041215</v>
      </c>
      <c r="Y5" s="61">
        <v>116.72</v>
      </c>
      <c r="Z5" s="62">
        <v>68611374</v>
      </c>
    </row>
    <row r="6" spans="1:26" ht="13.5">
      <c r="A6" s="58" t="s">
        <v>32</v>
      </c>
      <c r="B6" s="19">
        <v>138646251</v>
      </c>
      <c r="C6" s="19">
        <v>0</v>
      </c>
      <c r="D6" s="59">
        <v>246304090</v>
      </c>
      <c r="E6" s="60">
        <v>246304090</v>
      </c>
      <c r="F6" s="60">
        <v>41467645</v>
      </c>
      <c r="G6" s="60">
        <v>20903278</v>
      </c>
      <c r="H6" s="60">
        <v>19450020</v>
      </c>
      <c r="I6" s="60">
        <v>81820943</v>
      </c>
      <c r="J6" s="60">
        <v>18333579</v>
      </c>
      <c r="K6" s="60">
        <v>18639413</v>
      </c>
      <c r="L6" s="60">
        <v>19808971</v>
      </c>
      <c r="M6" s="60">
        <v>56781963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138602906</v>
      </c>
      <c r="W6" s="60">
        <v>123152045</v>
      </c>
      <c r="X6" s="60">
        <v>15450861</v>
      </c>
      <c r="Y6" s="61">
        <v>12.55</v>
      </c>
      <c r="Z6" s="62">
        <v>246304090</v>
      </c>
    </row>
    <row r="7" spans="1:26" ht="13.5">
      <c r="A7" s="58" t="s">
        <v>33</v>
      </c>
      <c r="B7" s="19">
        <v>4038724</v>
      </c>
      <c r="C7" s="19">
        <v>0</v>
      </c>
      <c r="D7" s="59">
        <v>5460000</v>
      </c>
      <c r="E7" s="60">
        <v>5460000</v>
      </c>
      <c r="F7" s="60">
        <v>0</v>
      </c>
      <c r="G7" s="60">
        <v>0</v>
      </c>
      <c r="H7" s="60">
        <v>0</v>
      </c>
      <c r="I7" s="60">
        <v>0</v>
      </c>
      <c r="J7" s="60">
        <v>2830469</v>
      </c>
      <c r="K7" s="60">
        <v>624189</v>
      </c>
      <c r="L7" s="60">
        <v>584066</v>
      </c>
      <c r="M7" s="60">
        <v>4038724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4038724</v>
      </c>
      <c r="W7" s="60">
        <v>2730000</v>
      </c>
      <c r="X7" s="60">
        <v>1308724</v>
      </c>
      <c r="Y7" s="61">
        <v>47.94</v>
      </c>
      <c r="Z7" s="62">
        <v>5460000</v>
      </c>
    </row>
    <row r="8" spans="1:26" ht="13.5">
      <c r="A8" s="58" t="s">
        <v>34</v>
      </c>
      <c r="B8" s="19">
        <v>91103803</v>
      </c>
      <c r="C8" s="19">
        <v>0</v>
      </c>
      <c r="D8" s="59">
        <v>122287563</v>
      </c>
      <c r="E8" s="60">
        <v>122287563</v>
      </c>
      <c r="F8" s="60">
        <v>48504423</v>
      </c>
      <c r="G8" s="60">
        <v>23516745</v>
      </c>
      <c r="H8" s="60">
        <v>-162058</v>
      </c>
      <c r="I8" s="60">
        <v>71859110</v>
      </c>
      <c r="J8" s="60">
        <v>6773116</v>
      </c>
      <c r="K8" s="60">
        <v>40025623</v>
      </c>
      <c r="L8" s="60">
        <v>-207925</v>
      </c>
      <c r="M8" s="60">
        <v>46590814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118449924</v>
      </c>
      <c r="W8" s="60">
        <v>61143782</v>
      </c>
      <c r="X8" s="60">
        <v>57306142</v>
      </c>
      <c r="Y8" s="61">
        <v>93.72</v>
      </c>
      <c r="Z8" s="62">
        <v>122287563</v>
      </c>
    </row>
    <row r="9" spans="1:26" ht="13.5">
      <c r="A9" s="58" t="s">
        <v>35</v>
      </c>
      <c r="B9" s="19">
        <v>26988778</v>
      </c>
      <c r="C9" s="19">
        <v>0</v>
      </c>
      <c r="D9" s="59">
        <v>83010337</v>
      </c>
      <c r="E9" s="60">
        <v>83010337</v>
      </c>
      <c r="F9" s="60">
        <v>995092</v>
      </c>
      <c r="G9" s="60">
        <v>4548564</v>
      </c>
      <c r="H9" s="60">
        <v>3845550</v>
      </c>
      <c r="I9" s="60">
        <v>9389206</v>
      </c>
      <c r="J9" s="60">
        <v>4038772</v>
      </c>
      <c r="K9" s="60">
        <v>4213978</v>
      </c>
      <c r="L9" s="60">
        <v>3641580</v>
      </c>
      <c r="M9" s="60">
        <v>11894330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21283536</v>
      </c>
      <c r="W9" s="60">
        <v>41505169</v>
      </c>
      <c r="X9" s="60">
        <v>-20221633</v>
      </c>
      <c r="Y9" s="61">
        <v>-48.72</v>
      </c>
      <c r="Z9" s="62">
        <v>83010337</v>
      </c>
    </row>
    <row r="10" spans="1:26" ht="25.5">
      <c r="A10" s="63" t="s">
        <v>277</v>
      </c>
      <c r="B10" s="64">
        <f>SUM(B5:B9)</f>
        <v>335124459</v>
      </c>
      <c r="C10" s="64">
        <f>SUM(C5:C9)</f>
        <v>0</v>
      </c>
      <c r="D10" s="65">
        <f aca="true" t="shared" si="0" ref="D10:Z10">SUM(D5:D9)</f>
        <v>525673364</v>
      </c>
      <c r="E10" s="66">
        <f t="shared" si="0"/>
        <v>525673364</v>
      </c>
      <c r="F10" s="66">
        <f t="shared" si="0"/>
        <v>165570891</v>
      </c>
      <c r="G10" s="66">
        <f t="shared" si="0"/>
        <v>48946390</v>
      </c>
      <c r="H10" s="66">
        <f t="shared" si="0"/>
        <v>23123925</v>
      </c>
      <c r="I10" s="66">
        <f t="shared" si="0"/>
        <v>237641206</v>
      </c>
      <c r="J10" s="66">
        <f t="shared" si="0"/>
        <v>31986970</v>
      </c>
      <c r="K10" s="66">
        <f t="shared" si="0"/>
        <v>63203424</v>
      </c>
      <c r="L10" s="66">
        <f t="shared" si="0"/>
        <v>23890392</v>
      </c>
      <c r="M10" s="66">
        <f t="shared" si="0"/>
        <v>119080786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356721992</v>
      </c>
      <c r="W10" s="66">
        <f t="shared" si="0"/>
        <v>262836683</v>
      </c>
      <c r="X10" s="66">
        <f t="shared" si="0"/>
        <v>93885309</v>
      </c>
      <c r="Y10" s="67">
        <f>+IF(W10&lt;&gt;0,(X10/W10)*100,0)</f>
        <v>35.72001743759641</v>
      </c>
      <c r="Z10" s="68">
        <f t="shared" si="0"/>
        <v>525673364</v>
      </c>
    </row>
    <row r="11" spans="1:26" ht="13.5">
      <c r="A11" s="58" t="s">
        <v>37</v>
      </c>
      <c r="B11" s="19">
        <v>64982812</v>
      </c>
      <c r="C11" s="19">
        <v>0</v>
      </c>
      <c r="D11" s="59">
        <v>143512515</v>
      </c>
      <c r="E11" s="60">
        <v>143512515</v>
      </c>
      <c r="F11" s="60">
        <v>9513432</v>
      </c>
      <c r="G11" s="60">
        <v>10563294</v>
      </c>
      <c r="H11" s="60">
        <v>13514943</v>
      </c>
      <c r="I11" s="60">
        <v>33591669</v>
      </c>
      <c r="J11" s="60">
        <v>10367904</v>
      </c>
      <c r="K11" s="60">
        <v>10199927</v>
      </c>
      <c r="L11" s="60">
        <v>10870389</v>
      </c>
      <c r="M11" s="60">
        <v>31438220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65029889</v>
      </c>
      <c r="W11" s="60">
        <v>71756258</v>
      </c>
      <c r="X11" s="60">
        <v>-6726369</v>
      </c>
      <c r="Y11" s="61">
        <v>-9.37</v>
      </c>
      <c r="Z11" s="62">
        <v>143512515</v>
      </c>
    </row>
    <row r="12" spans="1:26" ht="13.5">
      <c r="A12" s="58" t="s">
        <v>38</v>
      </c>
      <c r="B12" s="19">
        <v>8985395</v>
      </c>
      <c r="C12" s="19">
        <v>0</v>
      </c>
      <c r="D12" s="59">
        <v>18794720</v>
      </c>
      <c r="E12" s="60">
        <v>18794720</v>
      </c>
      <c r="F12" s="60">
        <v>1476041</v>
      </c>
      <c r="G12" s="60">
        <v>1492003</v>
      </c>
      <c r="H12" s="60">
        <v>1494713</v>
      </c>
      <c r="I12" s="60">
        <v>4462757</v>
      </c>
      <c r="J12" s="60">
        <v>1495713</v>
      </c>
      <c r="K12" s="60">
        <v>1513840</v>
      </c>
      <c r="L12" s="60">
        <v>1513085</v>
      </c>
      <c r="M12" s="60">
        <v>4522638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8985395</v>
      </c>
      <c r="W12" s="60">
        <v>9397360</v>
      </c>
      <c r="X12" s="60">
        <v>-411965</v>
      </c>
      <c r="Y12" s="61">
        <v>-4.38</v>
      </c>
      <c r="Z12" s="62">
        <v>18794720</v>
      </c>
    </row>
    <row r="13" spans="1:26" ht="13.5">
      <c r="A13" s="58" t="s">
        <v>278</v>
      </c>
      <c r="B13" s="19">
        <v>0</v>
      </c>
      <c r="C13" s="19">
        <v>0</v>
      </c>
      <c r="D13" s="59">
        <v>18263169</v>
      </c>
      <c r="E13" s="60">
        <v>18263169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9131585</v>
      </c>
      <c r="X13" s="60">
        <v>-9131585</v>
      </c>
      <c r="Y13" s="61">
        <v>-100</v>
      </c>
      <c r="Z13" s="62">
        <v>18263169</v>
      </c>
    </row>
    <row r="14" spans="1:26" ht="13.5">
      <c r="A14" s="58" t="s">
        <v>40</v>
      </c>
      <c r="B14" s="19">
        <v>898312</v>
      </c>
      <c r="C14" s="19">
        <v>0</v>
      </c>
      <c r="D14" s="59">
        <v>2929727</v>
      </c>
      <c r="E14" s="60">
        <v>2929727</v>
      </c>
      <c r="F14" s="60">
        <v>35847</v>
      </c>
      <c r="G14" s="60">
        <v>35846</v>
      </c>
      <c r="H14" s="60">
        <v>35846</v>
      </c>
      <c r="I14" s="60">
        <v>107539</v>
      </c>
      <c r="J14" s="60">
        <v>489859</v>
      </c>
      <c r="K14" s="60">
        <v>168432</v>
      </c>
      <c r="L14" s="60">
        <v>132482</v>
      </c>
      <c r="M14" s="60">
        <v>790773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898312</v>
      </c>
      <c r="W14" s="60">
        <v>1464864</v>
      </c>
      <c r="X14" s="60">
        <v>-566552</v>
      </c>
      <c r="Y14" s="61">
        <v>-38.68</v>
      </c>
      <c r="Z14" s="62">
        <v>2929727</v>
      </c>
    </row>
    <row r="15" spans="1:26" ht="13.5">
      <c r="A15" s="58" t="s">
        <v>41</v>
      </c>
      <c r="B15" s="19">
        <v>77451406</v>
      </c>
      <c r="C15" s="19">
        <v>0</v>
      </c>
      <c r="D15" s="59">
        <v>131756530</v>
      </c>
      <c r="E15" s="60">
        <v>131756530</v>
      </c>
      <c r="F15" s="60">
        <v>20122559</v>
      </c>
      <c r="G15" s="60">
        <v>20670612</v>
      </c>
      <c r="H15" s="60">
        <v>175028</v>
      </c>
      <c r="I15" s="60">
        <v>40968199</v>
      </c>
      <c r="J15" s="60">
        <v>25402290</v>
      </c>
      <c r="K15" s="60">
        <v>10817808</v>
      </c>
      <c r="L15" s="60">
        <v>263110</v>
      </c>
      <c r="M15" s="60">
        <v>36483208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77451407</v>
      </c>
      <c r="W15" s="60">
        <v>65878265</v>
      </c>
      <c r="X15" s="60">
        <v>11573142</v>
      </c>
      <c r="Y15" s="61">
        <v>17.57</v>
      </c>
      <c r="Z15" s="62">
        <v>131756530</v>
      </c>
    </row>
    <row r="16" spans="1:26" ht="13.5">
      <c r="A16" s="69" t="s">
        <v>42</v>
      </c>
      <c r="B16" s="19">
        <v>1976665</v>
      </c>
      <c r="C16" s="19">
        <v>0</v>
      </c>
      <c r="D16" s="59">
        <v>7626640</v>
      </c>
      <c r="E16" s="60">
        <v>7626640</v>
      </c>
      <c r="F16" s="60">
        <v>256783</v>
      </c>
      <c r="G16" s="60">
        <v>333216</v>
      </c>
      <c r="H16" s="60">
        <v>157189</v>
      </c>
      <c r="I16" s="60">
        <v>747188</v>
      </c>
      <c r="J16" s="60">
        <v>358791</v>
      </c>
      <c r="K16" s="60">
        <v>202505</v>
      </c>
      <c r="L16" s="60">
        <v>671457</v>
      </c>
      <c r="M16" s="60">
        <v>1232753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1979941</v>
      </c>
      <c r="W16" s="60">
        <v>3813320</v>
      </c>
      <c r="X16" s="60">
        <v>-1833379</v>
      </c>
      <c r="Y16" s="61">
        <v>-48.08</v>
      </c>
      <c r="Z16" s="62">
        <v>7626640</v>
      </c>
    </row>
    <row r="17" spans="1:26" ht="13.5">
      <c r="A17" s="58" t="s">
        <v>43</v>
      </c>
      <c r="B17" s="19">
        <v>39089887</v>
      </c>
      <c r="C17" s="19">
        <v>0</v>
      </c>
      <c r="D17" s="59">
        <v>201506604</v>
      </c>
      <c r="E17" s="60">
        <v>201506604</v>
      </c>
      <c r="F17" s="60">
        <v>1935650</v>
      </c>
      <c r="G17" s="60">
        <v>3844359</v>
      </c>
      <c r="H17" s="60">
        <v>10952172</v>
      </c>
      <c r="I17" s="60">
        <v>16732181</v>
      </c>
      <c r="J17" s="60">
        <v>12156400</v>
      </c>
      <c r="K17" s="60">
        <v>4605404</v>
      </c>
      <c r="L17" s="60">
        <v>4936819</v>
      </c>
      <c r="M17" s="60">
        <v>21698623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38430804</v>
      </c>
      <c r="W17" s="60">
        <v>100753302</v>
      </c>
      <c r="X17" s="60">
        <v>-62322498</v>
      </c>
      <c r="Y17" s="61">
        <v>-61.86</v>
      </c>
      <c r="Z17" s="62">
        <v>201506604</v>
      </c>
    </row>
    <row r="18" spans="1:26" ht="13.5">
      <c r="A18" s="70" t="s">
        <v>44</v>
      </c>
      <c r="B18" s="71">
        <f>SUM(B11:B17)</f>
        <v>193384477</v>
      </c>
      <c r="C18" s="71">
        <f>SUM(C11:C17)</f>
        <v>0</v>
      </c>
      <c r="D18" s="72">
        <f aca="true" t="shared" si="1" ref="D18:Z18">SUM(D11:D17)</f>
        <v>524389905</v>
      </c>
      <c r="E18" s="73">
        <f t="shared" si="1"/>
        <v>524389905</v>
      </c>
      <c r="F18" s="73">
        <f t="shared" si="1"/>
        <v>33340312</v>
      </c>
      <c r="G18" s="73">
        <f t="shared" si="1"/>
        <v>36939330</v>
      </c>
      <c r="H18" s="73">
        <f t="shared" si="1"/>
        <v>26329891</v>
      </c>
      <c r="I18" s="73">
        <f t="shared" si="1"/>
        <v>96609533</v>
      </c>
      <c r="J18" s="73">
        <f t="shared" si="1"/>
        <v>50270957</v>
      </c>
      <c r="K18" s="73">
        <f t="shared" si="1"/>
        <v>27507916</v>
      </c>
      <c r="L18" s="73">
        <f t="shared" si="1"/>
        <v>18387342</v>
      </c>
      <c r="M18" s="73">
        <f t="shared" si="1"/>
        <v>96166215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192775748</v>
      </c>
      <c r="W18" s="73">
        <f t="shared" si="1"/>
        <v>262194954</v>
      </c>
      <c r="X18" s="73">
        <f t="shared" si="1"/>
        <v>-69419206</v>
      </c>
      <c r="Y18" s="67">
        <f>+IF(W18&lt;&gt;0,(X18/W18)*100,0)</f>
        <v>-26.476179247904213</v>
      </c>
      <c r="Z18" s="74">
        <f t="shared" si="1"/>
        <v>524389905</v>
      </c>
    </row>
    <row r="19" spans="1:26" ht="13.5">
      <c r="A19" s="70" t="s">
        <v>45</v>
      </c>
      <c r="B19" s="75">
        <f>+B10-B18</f>
        <v>141739982</v>
      </c>
      <c r="C19" s="75">
        <f>+C10-C18</f>
        <v>0</v>
      </c>
      <c r="D19" s="76">
        <f aca="true" t="shared" si="2" ref="D19:Z19">+D10-D18</f>
        <v>1283459</v>
      </c>
      <c r="E19" s="77">
        <f t="shared" si="2"/>
        <v>1283459</v>
      </c>
      <c r="F19" s="77">
        <f t="shared" si="2"/>
        <v>132230579</v>
      </c>
      <c r="G19" s="77">
        <f t="shared" si="2"/>
        <v>12007060</v>
      </c>
      <c r="H19" s="77">
        <f t="shared" si="2"/>
        <v>-3205966</v>
      </c>
      <c r="I19" s="77">
        <f t="shared" si="2"/>
        <v>141031673</v>
      </c>
      <c r="J19" s="77">
        <f t="shared" si="2"/>
        <v>-18283987</v>
      </c>
      <c r="K19" s="77">
        <f t="shared" si="2"/>
        <v>35695508</v>
      </c>
      <c r="L19" s="77">
        <f t="shared" si="2"/>
        <v>5503050</v>
      </c>
      <c r="M19" s="77">
        <f t="shared" si="2"/>
        <v>22914571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163946244</v>
      </c>
      <c r="W19" s="77">
        <f>IF(E10=E18,0,W10-W18)</f>
        <v>641729</v>
      </c>
      <c r="X19" s="77">
        <f t="shared" si="2"/>
        <v>163304515</v>
      </c>
      <c r="Y19" s="78">
        <f>+IF(W19&lt;&gt;0,(X19/W19)*100,0)</f>
        <v>25447.582234868612</v>
      </c>
      <c r="Z19" s="79">
        <f t="shared" si="2"/>
        <v>1283459</v>
      </c>
    </row>
    <row r="20" spans="1:26" ht="13.5">
      <c r="A20" s="58" t="s">
        <v>46</v>
      </c>
      <c r="B20" s="19">
        <v>21597000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163336982</v>
      </c>
      <c r="C22" s="86">
        <f>SUM(C19:C21)</f>
        <v>0</v>
      </c>
      <c r="D22" s="87">
        <f aca="true" t="shared" si="3" ref="D22:Z22">SUM(D19:D21)</f>
        <v>1283459</v>
      </c>
      <c r="E22" s="88">
        <f t="shared" si="3"/>
        <v>1283459</v>
      </c>
      <c r="F22" s="88">
        <f t="shared" si="3"/>
        <v>132230579</v>
      </c>
      <c r="G22" s="88">
        <f t="shared" si="3"/>
        <v>12007060</v>
      </c>
      <c r="H22" s="88">
        <f t="shared" si="3"/>
        <v>-3205966</v>
      </c>
      <c r="I22" s="88">
        <f t="shared" si="3"/>
        <v>141031673</v>
      </c>
      <c r="J22" s="88">
        <f t="shared" si="3"/>
        <v>-18283987</v>
      </c>
      <c r="K22" s="88">
        <f t="shared" si="3"/>
        <v>35695508</v>
      </c>
      <c r="L22" s="88">
        <f t="shared" si="3"/>
        <v>5503050</v>
      </c>
      <c r="M22" s="88">
        <f t="shared" si="3"/>
        <v>22914571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163946244</v>
      </c>
      <c r="W22" s="88">
        <f t="shared" si="3"/>
        <v>641729</v>
      </c>
      <c r="X22" s="88">
        <f t="shared" si="3"/>
        <v>163304515</v>
      </c>
      <c r="Y22" s="89">
        <f>+IF(W22&lt;&gt;0,(X22/W22)*100,0)</f>
        <v>25447.582234868612</v>
      </c>
      <c r="Z22" s="90">
        <f t="shared" si="3"/>
        <v>1283459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163336982</v>
      </c>
      <c r="C24" s="75">
        <f>SUM(C22:C23)</f>
        <v>0</v>
      </c>
      <c r="D24" s="76">
        <f aca="true" t="shared" si="4" ref="D24:Z24">SUM(D22:D23)</f>
        <v>1283459</v>
      </c>
      <c r="E24" s="77">
        <f t="shared" si="4"/>
        <v>1283459</v>
      </c>
      <c r="F24" s="77">
        <f t="shared" si="4"/>
        <v>132230579</v>
      </c>
      <c r="G24" s="77">
        <f t="shared" si="4"/>
        <v>12007060</v>
      </c>
      <c r="H24" s="77">
        <f t="shared" si="4"/>
        <v>-3205966</v>
      </c>
      <c r="I24" s="77">
        <f t="shared" si="4"/>
        <v>141031673</v>
      </c>
      <c r="J24" s="77">
        <f t="shared" si="4"/>
        <v>-18283987</v>
      </c>
      <c r="K24" s="77">
        <f t="shared" si="4"/>
        <v>35695508</v>
      </c>
      <c r="L24" s="77">
        <f t="shared" si="4"/>
        <v>5503050</v>
      </c>
      <c r="M24" s="77">
        <f t="shared" si="4"/>
        <v>22914571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163946244</v>
      </c>
      <c r="W24" s="77">
        <f t="shared" si="4"/>
        <v>641729</v>
      </c>
      <c r="X24" s="77">
        <f t="shared" si="4"/>
        <v>163304515</v>
      </c>
      <c r="Y24" s="78">
        <f>+IF(W24&lt;&gt;0,(X24/W24)*100,0)</f>
        <v>25447.582234868612</v>
      </c>
      <c r="Z24" s="79">
        <f t="shared" si="4"/>
        <v>1283459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40205979</v>
      </c>
      <c r="C27" s="22">
        <v>0</v>
      </c>
      <c r="D27" s="99">
        <v>69662521</v>
      </c>
      <c r="E27" s="100">
        <v>69662521</v>
      </c>
      <c r="F27" s="100">
        <v>1205798</v>
      </c>
      <c r="G27" s="100">
        <v>6325172</v>
      </c>
      <c r="H27" s="100">
        <v>686011</v>
      </c>
      <c r="I27" s="100">
        <v>8216981</v>
      </c>
      <c r="J27" s="100">
        <v>1430553</v>
      </c>
      <c r="K27" s="100">
        <v>2152745</v>
      </c>
      <c r="L27" s="100">
        <v>5254457</v>
      </c>
      <c r="M27" s="100">
        <v>8837755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17054736</v>
      </c>
      <c r="W27" s="100">
        <v>34831261</v>
      </c>
      <c r="X27" s="100">
        <v>-17776525</v>
      </c>
      <c r="Y27" s="101">
        <v>-51.04</v>
      </c>
      <c r="Z27" s="102">
        <v>69662521</v>
      </c>
    </row>
    <row r="28" spans="1:26" ht="13.5">
      <c r="A28" s="103" t="s">
        <v>46</v>
      </c>
      <c r="B28" s="19">
        <v>23622572</v>
      </c>
      <c r="C28" s="19">
        <v>0</v>
      </c>
      <c r="D28" s="59">
        <v>34322128</v>
      </c>
      <c r="E28" s="60">
        <v>34322128</v>
      </c>
      <c r="F28" s="60">
        <v>1205798</v>
      </c>
      <c r="G28" s="60">
        <v>3130120</v>
      </c>
      <c r="H28" s="60">
        <v>686011</v>
      </c>
      <c r="I28" s="60">
        <v>5021929</v>
      </c>
      <c r="J28" s="60">
        <v>1430553</v>
      </c>
      <c r="K28" s="60">
        <v>2103968</v>
      </c>
      <c r="L28" s="60">
        <v>5241840</v>
      </c>
      <c r="M28" s="60">
        <v>8776361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13798290</v>
      </c>
      <c r="W28" s="60">
        <v>17161064</v>
      </c>
      <c r="X28" s="60">
        <v>-3362774</v>
      </c>
      <c r="Y28" s="61">
        <v>-19.6</v>
      </c>
      <c r="Z28" s="62">
        <v>34322128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16583407</v>
      </c>
      <c r="C31" s="19">
        <v>0</v>
      </c>
      <c r="D31" s="59">
        <v>35340393</v>
      </c>
      <c r="E31" s="60">
        <v>35340393</v>
      </c>
      <c r="F31" s="60">
        <v>0</v>
      </c>
      <c r="G31" s="60">
        <v>3195052</v>
      </c>
      <c r="H31" s="60">
        <v>0</v>
      </c>
      <c r="I31" s="60">
        <v>3195052</v>
      </c>
      <c r="J31" s="60">
        <v>0</v>
      </c>
      <c r="K31" s="60">
        <v>48777</v>
      </c>
      <c r="L31" s="60">
        <v>12617</v>
      </c>
      <c r="M31" s="60">
        <v>61394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3256446</v>
      </c>
      <c r="W31" s="60">
        <v>17670197</v>
      </c>
      <c r="X31" s="60">
        <v>-14413751</v>
      </c>
      <c r="Y31" s="61">
        <v>-81.57</v>
      </c>
      <c r="Z31" s="62">
        <v>35340393</v>
      </c>
    </row>
    <row r="32" spans="1:26" ht="13.5">
      <c r="A32" s="70" t="s">
        <v>54</v>
      </c>
      <c r="B32" s="22">
        <f>SUM(B28:B31)</f>
        <v>40205979</v>
      </c>
      <c r="C32" s="22">
        <f>SUM(C28:C31)</f>
        <v>0</v>
      </c>
      <c r="D32" s="99">
        <f aca="true" t="shared" si="5" ref="D32:Z32">SUM(D28:D31)</f>
        <v>69662521</v>
      </c>
      <c r="E32" s="100">
        <f t="shared" si="5"/>
        <v>69662521</v>
      </c>
      <c r="F32" s="100">
        <f t="shared" si="5"/>
        <v>1205798</v>
      </c>
      <c r="G32" s="100">
        <f t="shared" si="5"/>
        <v>6325172</v>
      </c>
      <c r="H32" s="100">
        <f t="shared" si="5"/>
        <v>686011</v>
      </c>
      <c r="I32" s="100">
        <f t="shared" si="5"/>
        <v>8216981</v>
      </c>
      <c r="J32" s="100">
        <f t="shared" si="5"/>
        <v>1430553</v>
      </c>
      <c r="K32" s="100">
        <f t="shared" si="5"/>
        <v>2152745</v>
      </c>
      <c r="L32" s="100">
        <f t="shared" si="5"/>
        <v>5254457</v>
      </c>
      <c r="M32" s="100">
        <f t="shared" si="5"/>
        <v>8837755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17054736</v>
      </c>
      <c r="W32" s="100">
        <f t="shared" si="5"/>
        <v>34831261</v>
      </c>
      <c r="X32" s="100">
        <f t="shared" si="5"/>
        <v>-17776525</v>
      </c>
      <c r="Y32" s="101">
        <f>+IF(W32&lt;&gt;0,(X32/W32)*100,0)</f>
        <v>-51.03612240739719</v>
      </c>
      <c r="Z32" s="102">
        <f t="shared" si="5"/>
        <v>69662521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329368171</v>
      </c>
      <c r="C35" s="19">
        <v>0</v>
      </c>
      <c r="D35" s="59">
        <v>244118337</v>
      </c>
      <c r="E35" s="60">
        <v>244118337</v>
      </c>
      <c r="F35" s="60">
        <v>130348223</v>
      </c>
      <c r="G35" s="60">
        <v>117294597</v>
      </c>
      <c r="H35" s="60">
        <v>200288940</v>
      </c>
      <c r="I35" s="60">
        <v>200288940</v>
      </c>
      <c r="J35" s="60">
        <v>169522088</v>
      </c>
      <c r="K35" s="60">
        <v>201744418</v>
      </c>
      <c r="L35" s="60">
        <v>314362890</v>
      </c>
      <c r="M35" s="60">
        <v>314362890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314362890</v>
      </c>
      <c r="W35" s="60">
        <v>122059169</v>
      </c>
      <c r="X35" s="60">
        <v>192303721</v>
      </c>
      <c r="Y35" s="61">
        <v>157.55</v>
      </c>
      <c r="Z35" s="62">
        <v>244118337</v>
      </c>
    </row>
    <row r="36" spans="1:26" ht="13.5">
      <c r="A36" s="58" t="s">
        <v>57</v>
      </c>
      <c r="B36" s="19">
        <v>843128195</v>
      </c>
      <c r="C36" s="19">
        <v>0</v>
      </c>
      <c r="D36" s="59">
        <v>929581408</v>
      </c>
      <c r="E36" s="60">
        <v>929581408</v>
      </c>
      <c r="F36" s="60">
        <v>932582664</v>
      </c>
      <c r="G36" s="60">
        <v>932582664</v>
      </c>
      <c r="H36" s="60">
        <v>963919805</v>
      </c>
      <c r="I36" s="60">
        <v>963919805</v>
      </c>
      <c r="J36" s="60">
        <v>965615511</v>
      </c>
      <c r="K36" s="60">
        <v>966050737</v>
      </c>
      <c r="L36" s="60">
        <v>855436237</v>
      </c>
      <c r="M36" s="60">
        <v>855436237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855436237</v>
      </c>
      <c r="W36" s="60">
        <v>464790704</v>
      </c>
      <c r="X36" s="60">
        <v>390645533</v>
      </c>
      <c r="Y36" s="61">
        <v>84.05</v>
      </c>
      <c r="Z36" s="62">
        <v>929581408</v>
      </c>
    </row>
    <row r="37" spans="1:26" ht="13.5">
      <c r="A37" s="58" t="s">
        <v>58</v>
      </c>
      <c r="B37" s="19">
        <v>69411282</v>
      </c>
      <c r="C37" s="19">
        <v>0</v>
      </c>
      <c r="D37" s="59">
        <v>50922392</v>
      </c>
      <c r="E37" s="60">
        <v>50922392</v>
      </c>
      <c r="F37" s="60">
        <v>105693374</v>
      </c>
      <c r="G37" s="60">
        <v>92596784</v>
      </c>
      <c r="H37" s="60">
        <v>82697032</v>
      </c>
      <c r="I37" s="60">
        <v>82697032</v>
      </c>
      <c r="J37" s="60">
        <v>63432655</v>
      </c>
      <c r="K37" s="60">
        <v>86088026</v>
      </c>
      <c r="L37" s="60">
        <v>87997687</v>
      </c>
      <c r="M37" s="60">
        <v>87997687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87997687</v>
      </c>
      <c r="W37" s="60">
        <v>25461196</v>
      </c>
      <c r="X37" s="60">
        <v>62536491</v>
      </c>
      <c r="Y37" s="61">
        <v>245.61</v>
      </c>
      <c r="Z37" s="62">
        <v>50922392</v>
      </c>
    </row>
    <row r="38" spans="1:26" ht="13.5">
      <c r="A38" s="58" t="s">
        <v>59</v>
      </c>
      <c r="B38" s="19">
        <v>71776999</v>
      </c>
      <c r="C38" s="19">
        <v>0</v>
      </c>
      <c r="D38" s="59">
        <v>77571169</v>
      </c>
      <c r="E38" s="60">
        <v>77571169</v>
      </c>
      <c r="F38" s="60">
        <v>19605319</v>
      </c>
      <c r="G38" s="60">
        <v>19605319</v>
      </c>
      <c r="H38" s="60">
        <v>28409966</v>
      </c>
      <c r="I38" s="60">
        <v>28409966</v>
      </c>
      <c r="J38" s="60">
        <v>28409966</v>
      </c>
      <c r="K38" s="60">
        <v>28409966</v>
      </c>
      <c r="L38" s="60">
        <v>28409966</v>
      </c>
      <c r="M38" s="60">
        <v>28409966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28409966</v>
      </c>
      <c r="W38" s="60">
        <v>38785585</v>
      </c>
      <c r="X38" s="60">
        <v>-10375619</v>
      </c>
      <c r="Y38" s="61">
        <v>-26.75</v>
      </c>
      <c r="Z38" s="62">
        <v>77571169</v>
      </c>
    </row>
    <row r="39" spans="1:26" ht="13.5">
      <c r="A39" s="58" t="s">
        <v>60</v>
      </c>
      <c r="B39" s="19">
        <v>1031308085</v>
      </c>
      <c r="C39" s="19">
        <v>0</v>
      </c>
      <c r="D39" s="59">
        <v>1045206184</v>
      </c>
      <c r="E39" s="60">
        <v>1045206184</v>
      </c>
      <c r="F39" s="60">
        <v>937632194</v>
      </c>
      <c r="G39" s="60">
        <v>937675158</v>
      </c>
      <c r="H39" s="60">
        <v>1053101747</v>
      </c>
      <c r="I39" s="60">
        <v>1053101747</v>
      </c>
      <c r="J39" s="60">
        <v>1043294978</v>
      </c>
      <c r="K39" s="60">
        <v>1053297163</v>
      </c>
      <c r="L39" s="60">
        <v>1053391474</v>
      </c>
      <c r="M39" s="60">
        <v>1053391474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1053391474</v>
      </c>
      <c r="W39" s="60">
        <v>522603092</v>
      </c>
      <c r="X39" s="60">
        <v>530788382</v>
      </c>
      <c r="Y39" s="61">
        <v>101.57</v>
      </c>
      <c r="Z39" s="62">
        <v>1045206184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46609165</v>
      </c>
      <c r="C42" s="19">
        <v>0</v>
      </c>
      <c r="D42" s="59">
        <v>84898942</v>
      </c>
      <c r="E42" s="60">
        <v>84898942</v>
      </c>
      <c r="F42" s="60">
        <v>55425458</v>
      </c>
      <c r="G42" s="60">
        <v>-8473477</v>
      </c>
      <c r="H42" s="60">
        <v>7566398</v>
      </c>
      <c r="I42" s="60">
        <v>54518379</v>
      </c>
      <c r="J42" s="60">
        <v>-13575835</v>
      </c>
      <c r="K42" s="60">
        <v>43301158</v>
      </c>
      <c r="L42" s="60">
        <v>9616053</v>
      </c>
      <c r="M42" s="60">
        <v>39341376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93859755</v>
      </c>
      <c r="W42" s="60">
        <v>75576866</v>
      </c>
      <c r="X42" s="60">
        <v>18282889</v>
      </c>
      <c r="Y42" s="61">
        <v>24.19</v>
      </c>
      <c r="Z42" s="62">
        <v>84898942</v>
      </c>
    </row>
    <row r="43" spans="1:26" ht="13.5">
      <c r="A43" s="58" t="s">
        <v>63</v>
      </c>
      <c r="B43" s="19">
        <v>-49473298</v>
      </c>
      <c r="C43" s="19">
        <v>0</v>
      </c>
      <c r="D43" s="59">
        <v>-34037315</v>
      </c>
      <c r="E43" s="60">
        <v>-34037315</v>
      </c>
      <c r="F43" s="60">
        <v>-1205798</v>
      </c>
      <c r="G43" s="60">
        <v>-6325176</v>
      </c>
      <c r="H43" s="60">
        <v>-685510</v>
      </c>
      <c r="I43" s="60">
        <v>-8216484</v>
      </c>
      <c r="J43" s="60">
        <v>-4550193</v>
      </c>
      <c r="K43" s="60">
        <v>-1870248</v>
      </c>
      <c r="L43" s="60">
        <v>-4604828</v>
      </c>
      <c r="M43" s="60">
        <v>-11025269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-19241753</v>
      </c>
      <c r="W43" s="60">
        <v>-14817180</v>
      </c>
      <c r="X43" s="60">
        <v>-4424573</v>
      </c>
      <c r="Y43" s="61">
        <v>29.86</v>
      </c>
      <c r="Z43" s="62">
        <v>-34037315</v>
      </c>
    </row>
    <row r="44" spans="1:26" ht="13.5">
      <c r="A44" s="58" t="s">
        <v>64</v>
      </c>
      <c r="B44" s="19">
        <v>-4372502</v>
      </c>
      <c r="C44" s="19">
        <v>0</v>
      </c>
      <c r="D44" s="59">
        <v>-1714966</v>
      </c>
      <c r="E44" s="60">
        <v>-1714966</v>
      </c>
      <c r="F44" s="60">
        <v>-9918</v>
      </c>
      <c r="G44" s="60">
        <v>-10015</v>
      </c>
      <c r="H44" s="60">
        <v>-8875</v>
      </c>
      <c r="I44" s="60">
        <v>-28808</v>
      </c>
      <c r="J44" s="60">
        <v>-401875</v>
      </c>
      <c r="K44" s="60">
        <v>-129702</v>
      </c>
      <c r="L44" s="60">
        <v>-104647</v>
      </c>
      <c r="M44" s="60">
        <v>-636224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-665032</v>
      </c>
      <c r="W44" s="60">
        <v>-857484</v>
      </c>
      <c r="X44" s="60">
        <v>192452</v>
      </c>
      <c r="Y44" s="61">
        <v>-22.44</v>
      </c>
      <c r="Z44" s="62">
        <v>-1714966</v>
      </c>
    </row>
    <row r="45" spans="1:26" ht="13.5">
      <c r="A45" s="70" t="s">
        <v>65</v>
      </c>
      <c r="B45" s="22">
        <v>170505334</v>
      </c>
      <c r="C45" s="22">
        <v>0</v>
      </c>
      <c r="D45" s="99">
        <v>105552621</v>
      </c>
      <c r="E45" s="100">
        <v>105552621</v>
      </c>
      <c r="F45" s="100">
        <v>178644596</v>
      </c>
      <c r="G45" s="100">
        <v>163835928</v>
      </c>
      <c r="H45" s="100">
        <v>170707941</v>
      </c>
      <c r="I45" s="100">
        <v>170707941</v>
      </c>
      <c r="J45" s="100">
        <v>152180038</v>
      </c>
      <c r="K45" s="100">
        <v>193481246</v>
      </c>
      <c r="L45" s="100">
        <v>198387824</v>
      </c>
      <c r="M45" s="100">
        <v>198387824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198387824</v>
      </c>
      <c r="W45" s="100">
        <v>116308162</v>
      </c>
      <c r="X45" s="100">
        <v>82079662</v>
      </c>
      <c r="Y45" s="101">
        <v>70.57</v>
      </c>
      <c r="Z45" s="102">
        <v>105552621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21420453</v>
      </c>
      <c r="C49" s="52">
        <v>0</v>
      </c>
      <c r="D49" s="129">
        <v>13611503</v>
      </c>
      <c r="E49" s="54">
        <v>8607266</v>
      </c>
      <c r="F49" s="54">
        <v>0</v>
      </c>
      <c r="G49" s="54">
        <v>0</v>
      </c>
      <c r="H49" s="54">
        <v>0</v>
      </c>
      <c r="I49" s="54">
        <v>487219881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530859103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4751208</v>
      </c>
      <c r="C51" s="52">
        <v>0</v>
      </c>
      <c r="D51" s="129">
        <v>549706</v>
      </c>
      <c r="E51" s="54">
        <v>325245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5626159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107.87759870800274</v>
      </c>
      <c r="C58" s="5">
        <f>IF(C67=0,0,+(C76/C67)*100)</f>
        <v>0</v>
      </c>
      <c r="D58" s="6">
        <f aca="true" t="shared" si="6" ref="D58:Z58">IF(D67=0,0,+(D76/D67)*100)</f>
        <v>75.84060683375674</v>
      </c>
      <c r="E58" s="7">
        <f t="shared" si="6"/>
        <v>75.84060683375674</v>
      </c>
      <c r="F58" s="7">
        <f t="shared" si="6"/>
        <v>15.084612536328706</v>
      </c>
      <c r="G58" s="7">
        <f t="shared" si="6"/>
        <v>98.3292010697105</v>
      </c>
      <c r="H58" s="7">
        <f t="shared" si="6"/>
        <v>152.03252772210206</v>
      </c>
      <c r="I58" s="7">
        <f t="shared" si="6"/>
        <v>45.5086734635626</v>
      </c>
      <c r="J58" s="7">
        <f t="shared" si="6"/>
        <v>120.84049481355035</v>
      </c>
      <c r="K58" s="7">
        <f t="shared" si="6"/>
        <v>136.11582498115874</v>
      </c>
      <c r="L58" s="7">
        <f t="shared" si="6"/>
        <v>116.11333205144999</v>
      </c>
      <c r="M58" s="7">
        <f t="shared" si="6"/>
        <v>124.15424949812844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67.80761831758522</v>
      </c>
      <c r="W58" s="7">
        <f t="shared" si="6"/>
        <v>81.18081840503778</v>
      </c>
      <c r="X58" s="7">
        <f t="shared" si="6"/>
        <v>0</v>
      </c>
      <c r="Y58" s="7">
        <f t="shared" si="6"/>
        <v>0</v>
      </c>
      <c r="Z58" s="8">
        <f t="shared" si="6"/>
        <v>75.84060683375674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95.88710612325006</v>
      </c>
      <c r="E59" s="10">
        <f t="shared" si="7"/>
        <v>95.88710612325006</v>
      </c>
      <c r="F59" s="10">
        <f t="shared" si="7"/>
        <v>7.535766542292636</v>
      </c>
      <c r="G59" s="10">
        <f t="shared" si="7"/>
        <v>-38140.96049015633</v>
      </c>
      <c r="H59" s="10">
        <f t="shared" si="7"/>
        <v>-72430.14498800458</v>
      </c>
      <c r="I59" s="10">
        <f t="shared" si="7"/>
        <v>28.203621933057484</v>
      </c>
      <c r="J59" s="10">
        <f t="shared" si="7"/>
        <v>64157.09624796085</v>
      </c>
      <c r="K59" s="10">
        <f t="shared" si="7"/>
        <v>-2803.60332111322</v>
      </c>
      <c r="L59" s="10">
        <f t="shared" si="7"/>
        <v>9028.912087912087</v>
      </c>
      <c r="M59" s="10">
        <f t="shared" si="7"/>
        <v>-9435.946144104513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56.85121217290264</v>
      </c>
      <c r="W59" s="10">
        <f t="shared" si="7"/>
        <v>115.87667374216993</v>
      </c>
      <c r="X59" s="10">
        <f t="shared" si="7"/>
        <v>0</v>
      </c>
      <c r="Y59" s="10">
        <f t="shared" si="7"/>
        <v>0</v>
      </c>
      <c r="Z59" s="11">
        <f t="shared" si="7"/>
        <v>95.88710612325006</v>
      </c>
    </row>
    <row r="60" spans="1:26" ht="13.5">
      <c r="A60" s="38" t="s">
        <v>32</v>
      </c>
      <c r="B60" s="12">
        <f t="shared" si="7"/>
        <v>160.4629359938481</v>
      </c>
      <c r="C60" s="12">
        <f t="shared" si="7"/>
        <v>0</v>
      </c>
      <c r="D60" s="3">
        <f t="shared" si="7"/>
        <v>76.15439556850234</v>
      </c>
      <c r="E60" s="13">
        <f t="shared" si="7"/>
        <v>76.15439556850234</v>
      </c>
      <c r="F60" s="13">
        <f t="shared" si="7"/>
        <v>28.172434195382927</v>
      </c>
      <c r="G60" s="13">
        <f t="shared" si="7"/>
        <v>67.43897775267592</v>
      </c>
      <c r="H60" s="13">
        <f t="shared" si="7"/>
        <v>131.22943318310212</v>
      </c>
      <c r="I60" s="13">
        <f t="shared" si="7"/>
        <v>62.70222649474964</v>
      </c>
      <c r="J60" s="13">
        <f t="shared" si="7"/>
        <v>96.06537817847787</v>
      </c>
      <c r="K60" s="13">
        <f t="shared" si="7"/>
        <v>103.59512394515858</v>
      </c>
      <c r="L60" s="13">
        <f t="shared" si="7"/>
        <v>100.15123450884956</v>
      </c>
      <c r="M60" s="13">
        <f t="shared" si="7"/>
        <v>99.9625074603356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77.96678303411618</v>
      </c>
      <c r="W60" s="13">
        <f t="shared" si="7"/>
        <v>77.87959284086925</v>
      </c>
      <c r="X60" s="13">
        <f t="shared" si="7"/>
        <v>0</v>
      </c>
      <c r="Y60" s="13">
        <f t="shared" si="7"/>
        <v>0</v>
      </c>
      <c r="Z60" s="14">
        <f t="shared" si="7"/>
        <v>76.15439556850234</v>
      </c>
    </row>
    <row r="61" spans="1:26" ht="13.5">
      <c r="A61" s="39" t="s">
        <v>103</v>
      </c>
      <c r="B61" s="12">
        <f t="shared" si="7"/>
        <v>177.46604991232223</v>
      </c>
      <c r="C61" s="12">
        <f t="shared" si="7"/>
        <v>0</v>
      </c>
      <c r="D61" s="3">
        <f t="shared" si="7"/>
        <v>80.92368651168746</v>
      </c>
      <c r="E61" s="13">
        <f t="shared" si="7"/>
        <v>80.92368651168746</v>
      </c>
      <c r="F61" s="13">
        <f t="shared" si="7"/>
        <v>68.85550069430847</v>
      </c>
      <c r="G61" s="13">
        <f t="shared" si="7"/>
        <v>68.10098394310414</v>
      </c>
      <c r="H61" s="13">
        <f t="shared" si="7"/>
        <v>145.94388380283482</v>
      </c>
      <c r="I61" s="13">
        <f t="shared" si="7"/>
        <v>93.43500892166993</v>
      </c>
      <c r="J61" s="13">
        <f t="shared" si="7"/>
        <v>101.7250391438965</v>
      </c>
      <c r="K61" s="13">
        <f t="shared" si="7"/>
        <v>108.74172649593486</v>
      </c>
      <c r="L61" s="13">
        <f t="shared" si="7"/>
        <v>103.36676580074295</v>
      </c>
      <c r="M61" s="13">
        <f t="shared" si="7"/>
        <v>104.54416131903992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98.87806088994218</v>
      </c>
      <c r="W61" s="13">
        <f t="shared" si="7"/>
        <v>83.29433370639211</v>
      </c>
      <c r="X61" s="13">
        <f t="shared" si="7"/>
        <v>0</v>
      </c>
      <c r="Y61" s="13">
        <f t="shared" si="7"/>
        <v>0</v>
      </c>
      <c r="Z61" s="14">
        <f t="shared" si="7"/>
        <v>80.92368651168746</v>
      </c>
    </row>
    <row r="62" spans="1:26" ht="13.5">
      <c r="A62" s="39" t="s">
        <v>104</v>
      </c>
      <c r="B62" s="12">
        <f t="shared" si="7"/>
        <v>167.34066265088222</v>
      </c>
      <c r="C62" s="12">
        <f t="shared" si="7"/>
        <v>0</v>
      </c>
      <c r="D62" s="3">
        <f t="shared" si="7"/>
        <v>64.1881498548754</v>
      </c>
      <c r="E62" s="13">
        <f t="shared" si="7"/>
        <v>64.1881498548754</v>
      </c>
      <c r="F62" s="13">
        <f t="shared" si="7"/>
        <v>41.99393263566064</v>
      </c>
      <c r="G62" s="13">
        <f t="shared" si="7"/>
        <v>58.39436486778665</v>
      </c>
      <c r="H62" s="13">
        <f t="shared" si="7"/>
        <v>82.05253324512249</v>
      </c>
      <c r="I62" s="13">
        <f t="shared" si="7"/>
        <v>61.06351341377805</v>
      </c>
      <c r="J62" s="13">
        <f t="shared" si="7"/>
        <v>64.86478099641589</v>
      </c>
      <c r="K62" s="13">
        <f t="shared" si="7"/>
        <v>81.86294675865443</v>
      </c>
      <c r="L62" s="13">
        <f t="shared" si="7"/>
        <v>80.01123392756531</v>
      </c>
      <c r="M62" s="13">
        <f t="shared" si="7"/>
        <v>75.80639248392944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68.32539768435896</v>
      </c>
      <c r="W62" s="13">
        <f t="shared" si="7"/>
        <v>65.41860231243179</v>
      </c>
      <c r="X62" s="13">
        <f t="shared" si="7"/>
        <v>0</v>
      </c>
      <c r="Y62" s="13">
        <f t="shared" si="7"/>
        <v>0</v>
      </c>
      <c r="Z62" s="14">
        <f t="shared" si="7"/>
        <v>64.1881498548754</v>
      </c>
    </row>
    <row r="63" spans="1:26" ht="13.5">
      <c r="A63" s="39" t="s">
        <v>105</v>
      </c>
      <c r="B63" s="12">
        <f t="shared" si="7"/>
        <v>83.1741666521395</v>
      </c>
      <c r="C63" s="12">
        <f t="shared" si="7"/>
        <v>0</v>
      </c>
      <c r="D63" s="3">
        <f t="shared" si="7"/>
        <v>70.70563569802721</v>
      </c>
      <c r="E63" s="13">
        <f t="shared" si="7"/>
        <v>70.70563569802721</v>
      </c>
      <c r="F63" s="13">
        <f t="shared" si="7"/>
        <v>2.1028087071710844</v>
      </c>
      <c r="G63" s="13">
        <f t="shared" si="7"/>
        <v>6063.092565693913</v>
      </c>
      <c r="H63" s="13">
        <f t="shared" si="7"/>
        <v>7558.468665140302</v>
      </c>
      <c r="I63" s="13">
        <f t="shared" si="7"/>
        <v>12.485386192126667</v>
      </c>
      <c r="J63" s="13">
        <f t="shared" si="7"/>
        <v>9305.049542682927</v>
      </c>
      <c r="K63" s="13">
        <f t="shared" si="7"/>
        <v>12786.444256756757</v>
      </c>
      <c r="L63" s="13">
        <f t="shared" si="7"/>
        <v>10721.29799574187</v>
      </c>
      <c r="M63" s="13">
        <f t="shared" si="7"/>
        <v>10861.109291732413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28.649100881840816</v>
      </c>
      <c r="W63" s="13">
        <f t="shared" si="7"/>
        <v>70.70561714187579</v>
      </c>
      <c r="X63" s="13">
        <f t="shared" si="7"/>
        <v>0</v>
      </c>
      <c r="Y63" s="13">
        <f t="shared" si="7"/>
        <v>0</v>
      </c>
      <c r="Z63" s="14">
        <f t="shared" si="7"/>
        <v>70.70563569802721</v>
      </c>
    </row>
    <row r="64" spans="1:26" ht="13.5">
      <c r="A64" s="39" t="s">
        <v>106</v>
      </c>
      <c r="B64" s="12">
        <f t="shared" si="7"/>
        <v>173.70839174744626</v>
      </c>
      <c r="C64" s="12">
        <f t="shared" si="7"/>
        <v>0</v>
      </c>
      <c r="D64" s="3">
        <f t="shared" si="7"/>
        <v>65.44958671236407</v>
      </c>
      <c r="E64" s="13">
        <f t="shared" si="7"/>
        <v>65.44958671236407</v>
      </c>
      <c r="F64" s="13">
        <f t="shared" si="7"/>
        <v>28.32308098702978</v>
      </c>
      <c r="G64" s="13">
        <f t="shared" si="7"/>
        <v>38.58121807012782</v>
      </c>
      <c r="H64" s="13">
        <f t="shared" si="7"/>
        <v>58.36874855765459</v>
      </c>
      <c r="I64" s="13">
        <f t="shared" si="7"/>
        <v>41.758722256038475</v>
      </c>
      <c r="J64" s="13">
        <f t="shared" si="7"/>
        <v>52.33503467794654</v>
      </c>
      <c r="K64" s="13">
        <f t="shared" si="7"/>
        <v>55.9339695471994</v>
      </c>
      <c r="L64" s="13">
        <f t="shared" si="7"/>
        <v>50.13562301419972</v>
      </c>
      <c r="M64" s="13">
        <f t="shared" si="7"/>
        <v>52.83473400895334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47.06601587653148</v>
      </c>
      <c r="W64" s="13">
        <f t="shared" si="7"/>
        <v>65.22450142279116</v>
      </c>
      <c r="X64" s="13">
        <f t="shared" si="7"/>
        <v>0</v>
      </c>
      <c r="Y64" s="13">
        <f t="shared" si="7"/>
        <v>0</v>
      </c>
      <c r="Z64" s="14">
        <f t="shared" si="7"/>
        <v>65.44958671236407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172.7097521184031</v>
      </c>
      <c r="C66" s="15">
        <f t="shared" si="7"/>
        <v>0</v>
      </c>
      <c r="D66" s="4">
        <f t="shared" si="7"/>
        <v>8.216837498260185</v>
      </c>
      <c r="E66" s="16">
        <f t="shared" si="7"/>
        <v>8.216837498260185</v>
      </c>
      <c r="F66" s="16">
        <f t="shared" si="7"/>
        <v>-100.3641126095866</v>
      </c>
      <c r="G66" s="16">
        <f t="shared" si="7"/>
        <v>6.247135054061615</v>
      </c>
      <c r="H66" s="16">
        <f t="shared" si="7"/>
        <v>20.38982278563408</v>
      </c>
      <c r="I66" s="16">
        <f t="shared" si="7"/>
        <v>18.078484527777935</v>
      </c>
      <c r="J66" s="16">
        <f t="shared" si="7"/>
        <v>6.790328222547415</v>
      </c>
      <c r="K66" s="16">
        <f t="shared" si="7"/>
        <v>19.398575799797367</v>
      </c>
      <c r="L66" s="16">
        <f t="shared" si="7"/>
        <v>13.163671723446994</v>
      </c>
      <c r="M66" s="16">
        <f t="shared" si="7"/>
        <v>13.248250068086575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15.06837446891093</v>
      </c>
      <c r="W66" s="16">
        <f t="shared" si="7"/>
        <v>8.216823533190547</v>
      </c>
      <c r="X66" s="16">
        <f t="shared" si="7"/>
        <v>0</v>
      </c>
      <c r="Y66" s="16">
        <f t="shared" si="7"/>
        <v>0</v>
      </c>
      <c r="Z66" s="17">
        <f t="shared" si="7"/>
        <v>8.216837498260185</v>
      </c>
    </row>
    <row r="67" spans="1:26" ht="13.5" hidden="1">
      <c r="A67" s="41" t="s">
        <v>285</v>
      </c>
      <c r="B67" s="24">
        <v>224246914</v>
      </c>
      <c r="C67" s="24"/>
      <c r="D67" s="25">
        <v>336397634</v>
      </c>
      <c r="E67" s="26">
        <v>336397634</v>
      </c>
      <c r="F67" s="26">
        <v>115894233</v>
      </c>
      <c r="G67" s="26">
        <v>23086620</v>
      </c>
      <c r="H67" s="26">
        <v>21652669</v>
      </c>
      <c r="I67" s="26">
        <v>160633522</v>
      </c>
      <c r="J67" s="26">
        <v>20557319</v>
      </c>
      <c r="K67" s="26">
        <v>20696606</v>
      </c>
      <c r="L67" s="26">
        <v>22316123</v>
      </c>
      <c r="M67" s="26">
        <v>63570048</v>
      </c>
      <c r="N67" s="26"/>
      <c r="O67" s="26"/>
      <c r="P67" s="26"/>
      <c r="Q67" s="26"/>
      <c r="R67" s="26"/>
      <c r="S67" s="26"/>
      <c r="T67" s="26"/>
      <c r="U67" s="26"/>
      <c r="V67" s="26">
        <v>224203570</v>
      </c>
      <c r="W67" s="26">
        <v>168198818</v>
      </c>
      <c r="X67" s="26"/>
      <c r="Y67" s="25"/>
      <c r="Z67" s="27">
        <v>336397634</v>
      </c>
    </row>
    <row r="68" spans="1:26" ht="13.5" hidden="1">
      <c r="A68" s="37" t="s">
        <v>31</v>
      </c>
      <c r="B68" s="19">
        <v>74346903</v>
      </c>
      <c r="C68" s="19"/>
      <c r="D68" s="20">
        <v>68611374</v>
      </c>
      <c r="E68" s="21">
        <v>68611374</v>
      </c>
      <c r="F68" s="21">
        <v>74603731</v>
      </c>
      <c r="G68" s="21">
        <v>-22197</v>
      </c>
      <c r="H68" s="21">
        <v>-9587</v>
      </c>
      <c r="I68" s="21">
        <v>74571947</v>
      </c>
      <c r="J68" s="21">
        <v>11034</v>
      </c>
      <c r="K68" s="21">
        <v>-299779</v>
      </c>
      <c r="L68" s="21">
        <v>63700</v>
      </c>
      <c r="M68" s="21">
        <v>-225045</v>
      </c>
      <c r="N68" s="21"/>
      <c r="O68" s="21"/>
      <c r="P68" s="21"/>
      <c r="Q68" s="21"/>
      <c r="R68" s="21"/>
      <c r="S68" s="21"/>
      <c r="T68" s="21"/>
      <c r="U68" s="21"/>
      <c r="V68" s="21">
        <v>74346902</v>
      </c>
      <c r="W68" s="21">
        <v>34305687</v>
      </c>
      <c r="X68" s="21"/>
      <c r="Y68" s="20"/>
      <c r="Z68" s="23">
        <v>68611374</v>
      </c>
    </row>
    <row r="69" spans="1:26" ht="13.5" hidden="1">
      <c r="A69" s="38" t="s">
        <v>32</v>
      </c>
      <c r="B69" s="19">
        <v>138646251</v>
      </c>
      <c r="C69" s="19"/>
      <c r="D69" s="20">
        <v>246304090</v>
      </c>
      <c r="E69" s="21">
        <v>246304090</v>
      </c>
      <c r="F69" s="21">
        <v>41467645</v>
      </c>
      <c r="G69" s="21">
        <v>20903278</v>
      </c>
      <c r="H69" s="21">
        <v>19450020</v>
      </c>
      <c r="I69" s="21">
        <v>81820943</v>
      </c>
      <c r="J69" s="21">
        <v>18333579</v>
      </c>
      <c r="K69" s="21">
        <v>18639413</v>
      </c>
      <c r="L69" s="21">
        <v>19808971</v>
      </c>
      <c r="M69" s="21">
        <v>56781963</v>
      </c>
      <c r="N69" s="21"/>
      <c r="O69" s="21"/>
      <c r="P69" s="21"/>
      <c r="Q69" s="21"/>
      <c r="R69" s="21"/>
      <c r="S69" s="21"/>
      <c r="T69" s="21"/>
      <c r="U69" s="21"/>
      <c r="V69" s="21">
        <v>138602906</v>
      </c>
      <c r="W69" s="21">
        <v>123152046</v>
      </c>
      <c r="X69" s="21"/>
      <c r="Y69" s="20"/>
      <c r="Z69" s="23">
        <v>246304090</v>
      </c>
    </row>
    <row r="70" spans="1:26" ht="13.5" hidden="1">
      <c r="A70" s="39" t="s">
        <v>103</v>
      </c>
      <c r="B70" s="19">
        <v>83680859</v>
      </c>
      <c r="C70" s="19"/>
      <c r="D70" s="20">
        <v>165963125</v>
      </c>
      <c r="E70" s="21">
        <v>165963125</v>
      </c>
      <c r="F70" s="21">
        <v>13386701</v>
      </c>
      <c r="G70" s="21">
        <v>15513397</v>
      </c>
      <c r="H70" s="21">
        <v>13751110</v>
      </c>
      <c r="I70" s="21">
        <v>42651208</v>
      </c>
      <c r="J70" s="21">
        <v>13590880</v>
      </c>
      <c r="K70" s="21">
        <v>13126240</v>
      </c>
      <c r="L70" s="21">
        <v>14255105</v>
      </c>
      <c r="M70" s="21">
        <v>40972225</v>
      </c>
      <c r="N70" s="21"/>
      <c r="O70" s="21"/>
      <c r="P70" s="21"/>
      <c r="Q70" s="21"/>
      <c r="R70" s="21"/>
      <c r="S70" s="21"/>
      <c r="T70" s="21"/>
      <c r="U70" s="21"/>
      <c r="V70" s="21">
        <v>83623433</v>
      </c>
      <c r="W70" s="21">
        <v>82981563</v>
      </c>
      <c r="X70" s="21"/>
      <c r="Y70" s="20"/>
      <c r="Z70" s="23">
        <v>165963125</v>
      </c>
    </row>
    <row r="71" spans="1:26" ht="13.5" hidden="1">
      <c r="A71" s="39" t="s">
        <v>104</v>
      </c>
      <c r="B71" s="19">
        <v>17222704</v>
      </c>
      <c r="C71" s="19"/>
      <c r="D71" s="20">
        <v>30706375</v>
      </c>
      <c r="E71" s="21">
        <v>30706375</v>
      </c>
      <c r="F71" s="21">
        <v>2964714</v>
      </c>
      <c r="G71" s="21">
        <v>2733423</v>
      </c>
      <c r="H71" s="21">
        <v>3041198</v>
      </c>
      <c r="I71" s="21">
        <v>8739335</v>
      </c>
      <c r="J71" s="21">
        <v>2706942</v>
      </c>
      <c r="K71" s="21">
        <v>2878064</v>
      </c>
      <c r="L71" s="21">
        <v>2898363</v>
      </c>
      <c r="M71" s="21">
        <v>8483369</v>
      </c>
      <c r="N71" s="21"/>
      <c r="O71" s="21"/>
      <c r="P71" s="21"/>
      <c r="Q71" s="21"/>
      <c r="R71" s="21"/>
      <c r="S71" s="21"/>
      <c r="T71" s="21"/>
      <c r="U71" s="21"/>
      <c r="V71" s="21">
        <v>17222704</v>
      </c>
      <c r="W71" s="21">
        <v>15353188</v>
      </c>
      <c r="X71" s="21"/>
      <c r="Y71" s="20"/>
      <c r="Z71" s="23">
        <v>30706375</v>
      </c>
    </row>
    <row r="72" spans="1:26" ht="13.5" hidden="1">
      <c r="A72" s="39" t="s">
        <v>105</v>
      </c>
      <c r="B72" s="19">
        <v>22543977</v>
      </c>
      <c r="C72" s="19"/>
      <c r="D72" s="20">
        <v>21556194</v>
      </c>
      <c r="E72" s="21">
        <v>21556194</v>
      </c>
      <c r="F72" s="21">
        <v>22476462</v>
      </c>
      <c r="G72" s="21">
        <v>15146</v>
      </c>
      <c r="H72" s="21">
        <v>18781</v>
      </c>
      <c r="I72" s="21">
        <v>22510389</v>
      </c>
      <c r="J72" s="21">
        <v>10496</v>
      </c>
      <c r="K72" s="21">
        <v>9472</v>
      </c>
      <c r="L72" s="21">
        <v>13621</v>
      </c>
      <c r="M72" s="21">
        <v>33589</v>
      </c>
      <c r="N72" s="21"/>
      <c r="O72" s="21"/>
      <c r="P72" s="21"/>
      <c r="Q72" s="21"/>
      <c r="R72" s="21"/>
      <c r="S72" s="21"/>
      <c r="T72" s="21"/>
      <c r="U72" s="21"/>
      <c r="V72" s="21">
        <v>22543978</v>
      </c>
      <c r="W72" s="21">
        <v>10778097</v>
      </c>
      <c r="X72" s="21"/>
      <c r="Y72" s="20"/>
      <c r="Z72" s="23">
        <v>21556194</v>
      </c>
    </row>
    <row r="73" spans="1:26" ht="13.5" hidden="1">
      <c r="A73" s="39" t="s">
        <v>106</v>
      </c>
      <c r="B73" s="19">
        <v>15197526</v>
      </c>
      <c r="C73" s="19"/>
      <c r="D73" s="20">
        <v>27985836</v>
      </c>
      <c r="E73" s="21">
        <v>27985836</v>
      </c>
      <c r="F73" s="21">
        <v>2638583</v>
      </c>
      <c r="G73" s="21">
        <v>2637812</v>
      </c>
      <c r="H73" s="21">
        <v>2638931</v>
      </c>
      <c r="I73" s="21">
        <v>7915326</v>
      </c>
      <c r="J73" s="21">
        <v>2014681</v>
      </c>
      <c r="K73" s="21">
        <v>2625637</v>
      </c>
      <c r="L73" s="21">
        <v>2641882</v>
      </c>
      <c r="M73" s="21">
        <v>7282200</v>
      </c>
      <c r="N73" s="21"/>
      <c r="O73" s="21"/>
      <c r="P73" s="21"/>
      <c r="Q73" s="21"/>
      <c r="R73" s="21"/>
      <c r="S73" s="21"/>
      <c r="T73" s="21"/>
      <c r="U73" s="21"/>
      <c r="V73" s="21">
        <v>15197526</v>
      </c>
      <c r="W73" s="21">
        <v>13992918</v>
      </c>
      <c r="X73" s="21"/>
      <c r="Y73" s="20"/>
      <c r="Z73" s="23">
        <v>27985836</v>
      </c>
    </row>
    <row r="74" spans="1:26" ht="13.5" hidden="1">
      <c r="A74" s="39" t="s">
        <v>107</v>
      </c>
      <c r="B74" s="19">
        <v>1185</v>
      </c>
      <c r="C74" s="19"/>
      <c r="D74" s="20">
        <v>92560</v>
      </c>
      <c r="E74" s="21">
        <v>92560</v>
      </c>
      <c r="F74" s="21">
        <v>1185</v>
      </c>
      <c r="G74" s="21">
        <v>3500</v>
      </c>
      <c r="H74" s="21"/>
      <c r="I74" s="21">
        <v>4685</v>
      </c>
      <c r="J74" s="21">
        <v>10580</v>
      </c>
      <c r="K74" s="21"/>
      <c r="L74" s="21"/>
      <c r="M74" s="21">
        <v>10580</v>
      </c>
      <c r="N74" s="21"/>
      <c r="O74" s="21"/>
      <c r="P74" s="21"/>
      <c r="Q74" s="21"/>
      <c r="R74" s="21"/>
      <c r="S74" s="21"/>
      <c r="T74" s="21"/>
      <c r="U74" s="21"/>
      <c r="V74" s="21">
        <v>15265</v>
      </c>
      <c r="W74" s="21">
        <v>46280</v>
      </c>
      <c r="X74" s="21"/>
      <c r="Y74" s="20"/>
      <c r="Z74" s="23">
        <v>92560</v>
      </c>
    </row>
    <row r="75" spans="1:26" ht="13.5" hidden="1">
      <c r="A75" s="40" t="s">
        <v>110</v>
      </c>
      <c r="B75" s="28">
        <v>11253760</v>
      </c>
      <c r="C75" s="28"/>
      <c r="D75" s="29">
        <v>21482170</v>
      </c>
      <c r="E75" s="30">
        <v>21482170</v>
      </c>
      <c r="F75" s="30">
        <v>-177143</v>
      </c>
      <c r="G75" s="30">
        <v>2205539</v>
      </c>
      <c r="H75" s="30">
        <v>2212236</v>
      </c>
      <c r="I75" s="30">
        <v>4240632</v>
      </c>
      <c r="J75" s="30">
        <v>2212706</v>
      </c>
      <c r="K75" s="30">
        <v>2356972</v>
      </c>
      <c r="L75" s="30">
        <v>2443452</v>
      </c>
      <c r="M75" s="30">
        <v>7013130</v>
      </c>
      <c r="N75" s="30"/>
      <c r="O75" s="30"/>
      <c r="P75" s="30"/>
      <c r="Q75" s="30"/>
      <c r="R75" s="30"/>
      <c r="S75" s="30"/>
      <c r="T75" s="30"/>
      <c r="U75" s="30"/>
      <c r="V75" s="30">
        <v>11253762</v>
      </c>
      <c r="W75" s="30">
        <v>10741085</v>
      </c>
      <c r="X75" s="30"/>
      <c r="Y75" s="29"/>
      <c r="Z75" s="31">
        <v>21482170</v>
      </c>
    </row>
    <row r="76" spans="1:26" ht="13.5" hidden="1">
      <c r="A76" s="42" t="s">
        <v>286</v>
      </c>
      <c r="B76" s="32">
        <v>241912186</v>
      </c>
      <c r="C76" s="32"/>
      <c r="D76" s="33">
        <v>255126007</v>
      </c>
      <c r="E76" s="34">
        <v>255126007</v>
      </c>
      <c r="F76" s="34">
        <v>17482196</v>
      </c>
      <c r="G76" s="34">
        <v>22700889</v>
      </c>
      <c r="H76" s="34">
        <v>32919100</v>
      </c>
      <c r="I76" s="34">
        <v>73102185</v>
      </c>
      <c r="J76" s="34">
        <v>24841566</v>
      </c>
      <c r="K76" s="34">
        <v>28171356</v>
      </c>
      <c r="L76" s="34">
        <v>25911994</v>
      </c>
      <c r="M76" s="34">
        <v>78924916</v>
      </c>
      <c r="N76" s="34"/>
      <c r="O76" s="34"/>
      <c r="P76" s="34"/>
      <c r="Q76" s="34"/>
      <c r="R76" s="34"/>
      <c r="S76" s="34"/>
      <c r="T76" s="34"/>
      <c r="U76" s="34"/>
      <c r="V76" s="34">
        <v>152027101</v>
      </c>
      <c r="W76" s="34">
        <v>136545177</v>
      </c>
      <c r="X76" s="34"/>
      <c r="Y76" s="33"/>
      <c r="Z76" s="35">
        <v>255126007</v>
      </c>
    </row>
    <row r="77" spans="1:26" ht="13.5" hidden="1">
      <c r="A77" s="37" t="s">
        <v>31</v>
      </c>
      <c r="B77" s="19"/>
      <c r="C77" s="19"/>
      <c r="D77" s="20">
        <v>65789461</v>
      </c>
      <c r="E77" s="21">
        <v>65789461</v>
      </c>
      <c r="F77" s="21">
        <v>5621963</v>
      </c>
      <c r="G77" s="21">
        <v>8466149</v>
      </c>
      <c r="H77" s="21">
        <v>6943878</v>
      </c>
      <c r="I77" s="21">
        <v>21031990</v>
      </c>
      <c r="J77" s="21">
        <v>7079094</v>
      </c>
      <c r="K77" s="21">
        <v>8404614</v>
      </c>
      <c r="L77" s="21">
        <v>5751417</v>
      </c>
      <c r="M77" s="21">
        <v>21235125</v>
      </c>
      <c r="N77" s="21"/>
      <c r="O77" s="21"/>
      <c r="P77" s="21"/>
      <c r="Q77" s="21"/>
      <c r="R77" s="21"/>
      <c r="S77" s="21"/>
      <c r="T77" s="21"/>
      <c r="U77" s="21"/>
      <c r="V77" s="21">
        <v>42267115</v>
      </c>
      <c r="W77" s="21">
        <v>39752289</v>
      </c>
      <c r="X77" s="21"/>
      <c r="Y77" s="20"/>
      <c r="Z77" s="23">
        <v>65789461</v>
      </c>
    </row>
    <row r="78" spans="1:26" ht="13.5" hidden="1">
      <c r="A78" s="38" t="s">
        <v>32</v>
      </c>
      <c r="B78" s="19">
        <v>222475845</v>
      </c>
      <c r="C78" s="19"/>
      <c r="D78" s="20">
        <v>187571391</v>
      </c>
      <c r="E78" s="21">
        <v>187571391</v>
      </c>
      <c r="F78" s="21">
        <v>11682445</v>
      </c>
      <c r="G78" s="21">
        <v>14096957</v>
      </c>
      <c r="H78" s="21">
        <v>25524151</v>
      </c>
      <c r="I78" s="21">
        <v>51303553</v>
      </c>
      <c r="J78" s="21">
        <v>17612222</v>
      </c>
      <c r="K78" s="21">
        <v>19309523</v>
      </c>
      <c r="L78" s="21">
        <v>19838929</v>
      </c>
      <c r="M78" s="21">
        <v>56760674</v>
      </c>
      <c r="N78" s="21"/>
      <c r="O78" s="21"/>
      <c r="P78" s="21"/>
      <c r="Q78" s="21"/>
      <c r="R78" s="21"/>
      <c r="S78" s="21"/>
      <c r="T78" s="21"/>
      <c r="U78" s="21"/>
      <c r="V78" s="21">
        <v>108064227</v>
      </c>
      <c r="W78" s="21">
        <v>95910312</v>
      </c>
      <c r="X78" s="21"/>
      <c r="Y78" s="20"/>
      <c r="Z78" s="23">
        <v>187571391</v>
      </c>
    </row>
    <row r="79" spans="1:26" ht="13.5" hidden="1">
      <c r="A79" s="39" t="s">
        <v>103</v>
      </c>
      <c r="B79" s="19">
        <v>148505115</v>
      </c>
      <c r="C79" s="19"/>
      <c r="D79" s="20">
        <v>134303479</v>
      </c>
      <c r="E79" s="21">
        <v>134303479</v>
      </c>
      <c r="F79" s="21">
        <v>9217480</v>
      </c>
      <c r="G79" s="21">
        <v>10564776</v>
      </c>
      <c r="H79" s="21">
        <v>20068904</v>
      </c>
      <c r="I79" s="21">
        <v>39851160</v>
      </c>
      <c r="J79" s="21">
        <v>13825328</v>
      </c>
      <c r="K79" s="21">
        <v>14273700</v>
      </c>
      <c r="L79" s="21">
        <v>14735041</v>
      </c>
      <c r="M79" s="21">
        <v>42834069</v>
      </c>
      <c r="N79" s="21"/>
      <c r="O79" s="21"/>
      <c r="P79" s="21"/>
      <c r="Q79" s="21"/>
      <c r="R79" s="21"/>
      <c r="S79" s="21"/>
      <c r="T79" s="21"/>
      <c r="U79" s="21"/>
      <c r="V79" s="21">
        <v>82685229</v>
      </c>
      <c r="W79" s="21">
        <v>69118940</v>
      </c>
      <c r="X79" s="21"/>
      <c r="Y79" s="20"/>
      <c r="Z79" s="23">
        <v>134303479</v>
      </c>
    </row>
    <row r="80" spans="1:26" ht="13.5" hidden="1">
      <c r="A80" s="39" t="s">
        <v>104</v>
      </c>
      <c r="B80" s="19">
        <v>28820587</v>
      </c>
      <c r="C80" s="19"/>
      <c r="D80" s="20">
        <v>19709854</v>
      </c>
      <c r="E80" s="21">
        <v>19709854</v>
      </c>
      <c r="F80" s="21">
        <v>1245000</v>
      </c>
      <c r="G80" s="21">
        <v>1596165</v>
      </c>
      <c r="H80" s="21">
        <v>2495380</v>
      </c>
      <c r="I80" s="21">
        <v>5336545</v>
      </c>
      <c r="J80" s="21">
        <v>1755852</v>
      </c>
      <c r="K80" s="21">
        <v>2356068</v>
      </c>
      <c r="L80" s="21">
        <v>2319016</v>
      </c>
      <c r="M80" s="21">
        <v>6430936</v>
      </c>
      <c r="N80" s="21"/>
      <c r="O80" s="21"/>
      <c r="P80" s="21"/>
      <c r="Q80" s="21"/>
      <c r="R80" s="21"/>
      <c r="S80" s="21"/>
      <c r="T80" s="21"/>
      <c r="U80" s="21"/>
      <c r="V80" s="21">
        <v>11767481</v>
      </c>
      <c r="W80" s="21">
        <v>10043841</v>
      </c>
      <c r="X80" s="21"/>
      <c r="Y80" s="20"/>
      <c r="Z80" s="23">
        <v>19709854</v>
      </c>
    </row>
    <row r="81" spans="1:26" ht="13.5" hidden="1">
      <c r="A81" s="39" t="s">
        <v>105</v>
      </c>
      <c r="B81" s="19">
        <v>18750765</v>
      </c>
      <c r="C81" s="19"/>
      <c r="D81" s="20">
        <v>15241444</v>
      </c>
      <c r="E81" s="21">
        <v>15241444</v>
      </c>
      <c r="F81" s="21">
        <v>472637</v>
      </c>
      <c r="G81" s="21">
        <v>918316</v>
      </c>
      <c r="H81" s="21">
        <v>1419556</v>
      </c>
      <c r="I81" s="21">
        <v>2810509</v>
      </c>
      <c r="J81" s="21">
        <v>976658</v>
      </c>
      <c r="K81" s="21">
        <v>1211132</v>
      </c>
      <c r="L81" s="21">
        <v>1460348</v>
      </c>
      <c r="M81" s="21">
        <v>3648138</v>
      </c>
      <c r="N81" s="21"/>
      <c r="O81" s="21"/>
      <c r="P81" s="21"/>
      <c r="Q81" s="21"/>
      <c r="R81" s="21"/>
      <c r="S81" s="21"/>
      <c r="T81" s="21"/>
      <c r="U81" s="21"/>
      <c r="V81" s="21">
        <v>6458647</v>
      </c>
      <c r="W81" s="21">
        <v>7620720</v>
      </c>
      <c r="X81" s="21"/>
      <c r="Y81" s="20"/>
      <c r="Z81" s="23">
        <v>15241444</v>
      </c>
    </row>
    <row r="82" spans="1:26" ht="13.5" hidden="1">
      <c r="A82" s="39" t="s">
        <v>106</v>
      </c>
      <c r="B82" s="19">
        <v>26399378</v>
      </c>
      <c r="C82" s="19"/>
      <c r="D82" s="20">
        <v>18316614</v>
      </c>
      <c r="E82" s="21">
        <v>18316614</v>
      </c>
      <c r="F82" s="21">
        <v>747328</v>
      </c>
      <c r="G82" s="21">
        <v>1017700</v>
      </c>
      <c r="H82" s="21">
        <v>1540311</v>
      </c>
      <c r="I82" s="21">
        <v>3305339</v>
      </c>
      <c r="J82" s="21">
        <v>1054384</v>
      </c>
      <c r="K82" s="21">
        <v>1468623</v>
      </c>
      <c r="L82" s="21">
        <v>1324524</v>
      </c>
      <c r="M82" s="21">
        <v>3847531</v>
      </c>
      <c r="N82" s="21"/>
      <c r="O82" s="21"/>
      <c r="P82" s="21"/>
      <c r="Q82" s="21"/>
      <c r="R82" s="21"/>
      <c r="S82" s="21"/>
      <c r="T82" s="21"/>
      <c r="U82" s="21"/>
      <c r="V82" s="21">
        <v>7152870</v>
      </c>
      <c r="W82" s="21">
        <v>9126811</v>
      </c>
      <c r="X82" s="21"/>
      <c r="Y82" s="20"/>
      <c r="Z82" s="23">
        <v>18316614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19436341</v>
      </c>
      <c r="C84" s="28"/>
      <c r="D84" s="29">
        <v>1765155</v>
      </c>
      <c r="E84" s="30">
        <v>1765155</v>
      </c>
      <c r="F84" s="30">
        <v>177788</v>
      </c>
      <c r="G84" s="30">
        <v>137783</v>
      </c>
      <c r="H84" s="30">
        <v>451071</v>
      </c>
      <c r="I84" s="30">
        <v>766642</v>
      </c>
      <c r="J84" s="30">
        <v>150250</v>
      </c>
      <c r="K84" s="30">
        <v>457219</v>
      </c>
      <c r="L84" s="30">
        <v>321648</v>
      </c>
      <c r="M84" s="30">
        <v>929117</v>
      </c>
      <c r="N84" s="30"/>
      <c r="O84" s="30"/>
      <c r="P84" s="30"/>
      <c r="Q84" s="30"/>
      <c r="R84" s="30"/>
      <c r="S84" s="30"/>
      <c r="T84" s="30"/>
      <c r="U84" s="30"/>
      <c r="V84" s="30">
        <v>1695759</v>
      </c>
      <c r="W84" s="30">
        <v>882576</v>
      </c>
      <c r="X84" s="30"/>
      <c r="Y84" s="29"/>
      <c r="Z84" s="31">
        <v>1765155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50807</v>
      </c>
      <c r="L5" s="356">
        <f t="shared" si="0"/>
        <v>0</v>
      </c>
      <c r="M5" s="356">
        <f t="shared" si="0"/>
        <v>0</v>
      </c>
      <c r="N5" s="358">
        <f t="shared" si="0"/>
        <v>50807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50807</v>
      </c>
      <c r="X5" s="356">
        <f t="shared" si="0"/>
        <v>0</v>
      </c>
      <c r="Y5" s="358">
        <f t="shared" si="0"/>
        <v>50807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50807</v>
      </c>
      <c r="L6" s="60">
        <f t="shared" si="1"/>
        <v>0</v>
      </c>
      <c r="M6" s="60">
        <f t="shared" si="1"/>
        <v>0</v>
      </c>
      <c r="N6" s="59">
        <f t="shared" si="1"/>
        <v>50807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50807</v>
      </c>
      <c r="X6" s="60">
        <f t="shared" si="1"/>
        <v>0</v>
      </c>
      <c r="Y6" s="59">
        <f t="shared" si="1"/>
        <v>50807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>
        <v>50807</v>
      </c>
      <c r="L7" s="60"/>
      <c r="M7" s="60"/>
      <c r="N7" s="59">
        <v>50807</v>
      </c>
      <c r="O7" s="59"/>
      <c r="P7" s="60"/>
      <c r="Q7" s="60"/>
      <c r="R7" s="59"/>
      <c r="S7" s="59"/>
      <c r="T7" s="60"/>
      <c r="U7" s="60"/>
      <c r="V7" s="59"/>
      <c r="W7" s="59">
        <v>50807</v>
      </c>
      <c r="X7" s="60"/>
      <c r="Y7" s="59">
        <v>50807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50807</v>
      </c>
      <c r="L60" s="219">
        <f t="shared" si="14"/>
        <v>0</v>
      </c>
      <c r="M60" s="219">
        <f t="shared" si="14"/>
        <v>0</v>
      </c>
      <c r="N60" s="264">
        <f t="shared" si="14"/>
        <v>50807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50807</v>
      </c>
      <c r="X60" s="219">
        <f t="shared" si="14"/>
        <v>0</v>
      </c>
      <c r="Y60" s="264">
        <f t="shared" si="14"/>
        <v>50807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171055735</v>
      </c>
      <c r="D5" s="153">
        <f>SUM(D6:D8)</f>
        <v>0</v>
      </c>
      <c r="E5" s="154">
        <f t="shared" si="0"/>
        <v>184838748</v>
      </c>
      <c r="F5" s="100">
        <f t="shared" si="0"/>
        <v>184838748</v>
      </c>
      <c r="G5" s="100">
        <f t="shared" si="0"/>
        <v>123156356</v>
      </c>
      <c r="H5" s="100">
        <f t="shared" si="0"/>
        <v>1354384</v>
      </c>
      <c r="I5" s="100">
        <f t="shared" si="0"/>
        <v>749714</v>
      </c>
      <c r="J5" s="100">
        <f t="shared" si="0"/>
        <v>125260454</v>
      </c>
      <c r="K5" s="100">
        <f t="shared" si="0"/>
        <v>4662795</v>
      </c>
      <c r="L5" s="100">
        <f t="shared" si="0"/>
        <v>38721230</v>
      </c>
      <c r="M5" s="100">
        <f t="shared" si="0"/>
        <v>1986210</v>
      </c>
      <c r="N5" s="100">
        <f t="shared" si="0"/>
        <v>45370235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170630689</v>
      </c>
      <c r="X5" s="100">
        <f t="shared" si="0"/>
        <v>92419375</v>
      </c>
      <c r="Y5" s="100">
        <f t="shared" si="0"/>
        <v>78211314</v>
      </c>
      <c r="Z5" s="137">
        <f>+IF(X5&lt;&gt;0,+(Y5/X5)*100,0)</f>
        <v>84.62653420887125</v>
      </c>
      <c r="AA5" s="153">
        <f>SUM(AA6:AA8)</f>
        <v>184838748</v>
      </c>
    </row>
    <row r="6" spans="1:27" ht="13.5">
      <c r="A6" s="138" t="s">
        <v>75</v>
      </c>
      <c r="B6" s="136"/>
      <c r="C6" s="155">
        <v>86636952</v>
      </c>
      <c r="D6" s="155"/>
      <c r="E6" s="156">
        <v>98553261</v>
      </c>
      <c r="F6" s="60">
        <v>98553261</v>
      </c>
      <c r="G6" s="60">
        <v>47107076</v>
      </c>
      <c r="H6" s="60">
        <v>607700</v>
      </c>
      <c r="I6" s="60">
        <v>19141</v>
      </c>
      <c r="J6" s="60">
        <v>47733917</v>
      </c>
      <c r="K6" s="60">
        <v>891172</v>
      </c>
      <c r="L6" s="60">
        <v>37552600</v>
      </c>
      <c r="M6" s="60">
        <v>459263</v>
      </c>
      <c r="N6" s="60">
        <v>38903035</v>
      </c>
      <c r="O6" s="60"/>
      <c r="P6" s="60"/>
      <c r="Q6" s="60"/>
      <c r="R6" s="60"/>
      <c r="S6" s="60"/>
      <c r="T6" s="60"/>
      <c r="U6" s="60"/>
      <c r="V6" s="60"/>
      <c r="W6" s="60">
        <v>86636952</v>
      </c>
      <c r="X6" s="60">
        <v>49276631</v>
      </c>
      <c r="Y6" s="60">
        <v>37360321</v>
      </c>
      <c r="Z6" s="140">
        <v>75.82</v>
      </c>
      <c r="AA6" s="155">
        <v>98553261</v>
      </c>
    </row>
    <row r="7" spans="1:27" ht="13.5">
      <c r="A7" s="138" t="s">
        <v>76</v>
      </c>
      <c r="B7" s="136"/>
      <c r="C7" s="157">
        <v>83960464</v>
      </c>
      <c r="D7" s="157"/>
      <c r="E7" s="158">
        <v>85412215</v>
      </c>
      <c r="F7" s="159">
        <v>85412215</v>
      </c>
      <c r="G7" s="159">
        <v>76020051</v>
      </c>
      <c r="H7" s="159">
        <v>746379</v>
      </c>
      <c r="I7" s="159">
        <v>730234</v>
      </c>
      <c r="J7" s="159">
        <v>77496664</v>
      </c>
      <c r="K7" s="159">
        <v>3771205</v>
      </c>
      <c r="L7" s="159">
        <v>1166753</v>
      </c>
      <c r="M7" s="159">
        <v>1525593</v>
      </c>
      <c r="N7" s="159">
        <v>6463551</v>
      </c>
      <c r="O7" s="159"/>
      <c r="P7" s="159"/>
      <c r="Q7" s="159"/>
      <c r="R7" s="159"/>
      <c r="S7" s="159"/>
      <c r="T7" s="159"/>
      <c r="U7" s="159"/>
      <c r="V7" s="159"/>
      <c r="W7" s="159">
        <v>83960215</v>
      </c>
      <c r="X7" s="159">
        <v>42706108</v>
      </c>
      <c r="Y7" s="159">
        <v>41254107</v>
      </c>
      <c r="Z7" s="141">
        <v>96.6</v>
      </c>
      <c r="AA7" s="157">
        <v>85412215</v>
      </c>
    </row>
    <row r="8" spans="1:27" ht="13.5">
      <c r="A8" s="138" t="s">
        <v>77</v>
      </c>
      <c r="B8" s="136"/>
      <c r="C8" s="155">
        <v>458319</v>
      </c>
      <c r="D8" s="155"/>
      <c r="E8" s="156">
        <v>873272</v>
      </c>
      <c r="F8" s="60">
        <v>873272</v>
      </c>
      <c r="G8" s="60">
        <v>29229</v>
      </c>
      <c r="H8" s="60">
        <v>305</v>
      </c>
      <c r="I8" s="60">
        <v>339</v>
      </c>
      <c r="J8" s="60">
        <v>29873</v>
      </c>
      <c r="K8" s="60">
        <v>418</v>
      </c>
      <c r="L8" s="60">
        <v>1877</v>
      </c>
      <c r="M8" s="60">
        <v>1354</v>
      </c>
      <c r="N8" s="60">
        <v>3649</v>
      </c>
      <c r="O8" s="60"/>
      <c r="P8" s="60"/>
      <c r="Q8" s="60"/>
      <c r="R8" s="60"/>
      <c r="S8" s="60"/>
      <c r="T8" s="60"/>
      <c r="U8" s="60"/>
      <c r="V8" s="60"/>
      <c r="W8" s="60">
        <v>33522</v>
      </c>
      <c r="X8" s="60">
        <v>436636</v>
      </c>
      <c r="Y8" s="60">
        <v>-403114</v>
      </c>
      <c r="Z8" s="140">
        <v>-92.32</v>
      </c>
      <c r="AA8" s="155">
        <v>873272</v>
      </c>
    </row>
    <row r="9" spans="1:27" ht="13.5">
      <c r="A9" s="135" t="s">
        <v>78</v>
      </c>
      <c r="B9" s="136"/>
      <c r="C9" s="153">
        <f aca="true" t="shared" si="1" ref="C9:Y9">SUM(C10:C14)</f>
        <v>11280611</v>
      </c>
      <c r="D9" s="153">
        <f>SUM(D10:D14)</f>
        <v>0</v>
      </c>
      <c r="E9" s="154">
        <f t="shared" si="1"/>
        <v>17628556</v>
      </c>
      <c r="F9" s="100">
        <f t="shared" si="1"/>
        <v>17628556</v>
      </c>
      <c r="G9" s="100">
        <f t="shared" si="1"/>
        <v>965313</v>
      </c>
      <c r="H9" s="100">
        <f t="shared" si="1"/>
        <v>1114271</v>
      </c>
      <c r="I9" s="100">
        <f t="shared" si="1"/>
        <v>1482410</v>
      </c>
      <c r="J9" s="100">
        <f t="shared" si="1"/>
        <v>3561994</v>
      </c>
      <c r="K9" s="100">
        <f t="shared" si="1"/>
        <v>5927889</v>
      </c>
      <c r="L9" s="100">
        <f t="shared" si="1"/>
        <v>1128966</v>
      </c>
      <c r="M9" s="100">
        <f t="shared" si="1"/>
        <v>1176315</v>
      </c>
      <c r="N9" s="100">
        <f t="shared" si="1"/>
        <v>8233170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11795164</v>
      </c>
      <c r="X9" s="100">
        <f t="shared" si="1"/>
        <v>8814278</v>
      </c>
      <c r="Y9" s="100">
        <f t="shared" si="1"/>
        <v>2980886</v>
      </c>
      <c r="Z9" s="137">
        <f>+IF(X9&lt;&gt;0,+(Y9/X9)*100,0)</f>
        <v>33.81883348812007</v>
      </c>
      <c r="AA9" s="153">
        <f>SUM(AA10:AA14)</f>
        <v>17628556</v>
      </c>
    </row>
    <row r="10" spans="1:27" ht="13.5">
      <c r="A10" s="138" t="s">
        <v>79</v>
      </c>
      <c r="B10" s="136"/>
      <c r="C10" s="155">
        <v>6656106</v>
      </c>
      <c r="D10" s="155"/>
      <c r="E10" s="156">
        <v>7624626</v>
      </c>
      <c r="F10" s="60">
        <v>7624626</v>
      </c>
      <c r="G10" s="60">
        <v>270820</v>
      </c>
      <c r="H10" s="60">
        <v>331591</v>
      </c>
      <c r="I10" s="60">
        <v>257378</v>
      </c>
      <c r="J10" s="60">
        <v>859789</v>
      </c>
      <c r="K10" s="60">
        <v>4848990</v>
      </c>
      <c r="L10" s="60">
        <v>242768</v>
      </c>
      <c r="M10" s="60">
        <v>293217</v>
      </c>
      <c r="N10" s="60">
        <v>5384975</v>
      </c>
      <c r="O10" s="60"/>
      <c r="P10" s="60"/>
      <c r="Q10" s="60"/>
      <c r="R10" s="60"/>
      <c r="S10" s="60"/>
      <c r="T10" s="60"/>
      <c r="U10" s="60"/>
      <c r="V10" s="60"/>
      <c r="W10" s="60">
        <v>6244764</v>
      </c>
      <c r="X10" s="60">
        <v>3812313</v>
      </c>
      <c r="Y10" s="60">
        <v>2432451</v>
      </c>
      <c r="Z10" s="140">
        <v>63.81</v>
      </c>
      <c r="AA10" s="155">
        <v>7624626</v>
      </c>
    </row>
    <row r="11" spans="1:27" ht="13.5">
      <c r="A11" s="138" t="s">
        <v>80</v>
      </c>
      <c r="B11" s="136"/>
      <c r="C11" s="155">
        <v>33894</v>
      </c>
      <c r="D11" s="155"/>
      <c r="E11" s="156">
        <v>214150</v>
      </c>
      <c r="F11" s="60">
        <v>214150</v>
      </c>
      <c r="G11" s="60">
        <v>5228</v>
      </c>
      <c r="H11" s="60">
        <v>7995</v>
      </c>
      <c r="I11" s="60">
        <v>4616</v>
      </c>
      <c r="J11" s="60">
        <v>17839</v>
      </c>
      <c r="K11" s="60">
        <v>6453</v>
      </c>
      <c r="L11" s="60">
        <v>5255</v>
      </c>
      <c r="M11" s="60">
        <v>7733</v>
      </c>
      <c r="N11" s="60">
        <v>19441</v>
      </c>
      <c r="O11" s="60"/>
      <c r="P11" s="60"/>
      <c r="Q11" s="60"/>
      <c r="R11" s="60"/>
      <c r="S11" s="60"/>
      <c r="T11" s="60"/>
      <c r="U11" s="60"/>
      <c r="V11" s="60"/>
      <c r="W11" s="60">
        <v>37280</v>
      </c>
      <c r="X11" s="60">
        <v>107075</v>
      </c>
      <c r="Y11" s="60">
        <v>-69795</v>
      </c>
      <c r="Z11" s="140">
        <v>-65.18</v>
      </c>
      <c r="AA11" s="155">
        <v>214150</v>
      </c>
    </row>
    <row r="12" spans="1:27" ht="13.5">
      <c r="A12" s="138" t="s">
        <v>81</v>
      </c>
      <c r="B12" s="136"/>
      <c r="C12" s="155">
        <v>4592945</v>
      </c>
      <c r="D12" s="155"/>
      <c r="E12" s="156">
        <v>9789780</v>
      </c>
      <c r="F12" s="60">
        <v>9789780</v>
      </c>
      <c r="G12" s="60">
        <v>689265</v>
      </c>
      <c r="H12" s="60">
        <v>774685</v>
      </c>
      <c r="I12" s="60">
        <v>1220416</v>
      </c>
      <c r="J12" s="60">
        <v>2684366</v>
      </c>
      <c r="K12" s="60">
        <v>1072446</v>
      </c>
      <c r="L12" s="60">
        <v>880943</v>
      </c>
      <c r="M12" s="60">
        <v>875365</v>
      </c>
      <c r="N12" s="60">
        <v>2828754</v>
      </c>
      <c r="O12" s="60"/>
      <c r="P12" s="60"/>
      <c r="Q12" s="60"/>
      <c r="R12" s="60"/>
      <c r="S12" s="60"/>
      <c r="T12" s="60"/>
      <c r="U12" s="60"/>
      <c r="V12" s="60"/>
      <c r="W12" s="60">
        <v>5513120</v>
      </c>
      <c r="X12" s="60">
        <v>4894890</v>
      </c>
      <c r="Y12" s="60">
        <v>618230</v>
      </c>
      <c r="Z12" s="140">
        <v>12.63</v>
      </c>
      <c r="AA12" s="155">
        <v>9789780</v>
      </c>
    </row>
    <row r="13" spans="1:27" ht="13.5">
      <c r="A13" s="138" t="s">
        <v>82</v>
      </c>
      <c r="B13" s="136"/>
      <c r="C13" s="155">
        <v>-2334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24931502</v>
      </c>
      <c r="D15" s="153">
        <f>SUM(D16:D18)</f>
        <v>0</v>
      </c>
      <c r="E15" s="154">
        <f t="shared" si="2"/>
        <v>11200138</v>
      </c>
      <c r="F15" s="100">
        <f t="shared" si="2"/>
        <v>11200138</v>
      </c>
      <c r="G15" s="100">
        <f t="shared" si="2"/>
        <v>8600</v>
      </c>
      <c r="H15" s="100">
        <f t="shared" si="2"/>
        <v>24117581</v>
      </c>
      <c r="I15" s="100">
        <f t="shared" si="2"/>
        <v>76596</v>
      </c>
      <c r="J15" s="100">
        <f t="shared" si="2"/>
        <v>24202777</v>
      </c>
      <c r="K15" s="100">
        <f t="shared" si="2"/>
        <v>155345</v>
      </c>
      <c r="L15" s="100">
        <f t="shared" si="2"/>
        <v>719055</v>
      </c>
      <c r="M15" s="100">
        <f t="shared" si="2"/>
        <v>18763</v>
      </c>
      <c r="N15" s="100">
        <f t="shared" si="2"/>
        <v>893163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25095940</v>
      </c>
      <c r="X15" s="100">
        <f t="shared" si="2"/>
        <v>5600069</v>
      </c>
      <c r="Y15" s="100">
        <f t="shared" si="2"/>
        <v>19495871</v>
      </c>
      <c r="Z15" s="137">
        <f>+IF(X15&lt;&gt;0,+(Y15/X15)*100,0)</f>
        <v>348.13626403531816</v>
      </c>
      <c r="AA15" s="153">
        <f>SUM(AA16:AA18)</f>
        <v>11200138</v>
      </c>
    </row>
    <row r="16" spans="1:27" ht="13.5">
      <c r="A16" s="138" t="s">
        <v>85</v>
      </c>
      <c r="B16" s="136"/>
      <c r="C16" s="155">
        <v>1459875</v>
      </c>
      <c r="D16" s="155"/>
      <c r="E16" s="156">
        <v>4922662</v>
      </c>
      <c r="F16" s="60">
        <v>4922662</v>
      </c>
      <c r="G16" s="60">
        <v>8600</v>
      </c>
      <c r="H16" s="60">
        <v>1347952</v>
      </c>
      <c r="I16" s="60">
        <v>76596</v>
      </c>
      <c r="J16" s="60">
        <v>1433148</v>
      </c>
      <c r="K16" s="60">
        <v>144765</v>
      </c>
      <c r="L16" s="60">
        <v>28315</v>
      </c>
      <c r="M16" s="60">
        <v>18763</v>
      </c>
      <c r="N16" s="60">
        <v>191843</v>
      </c>
      <c r="O16" s="60"/>
      <c r="P16" s="60"/>
      <c r="Q16" s="60"/>
      <c r="R16" s="60"/>
      <c r="S16" s="60"/>
      <c r="T16" s="60"/>
      <c r="U16" s="60"/>
      <c r="V16" s="60"/>
      <c r="W16" s="60">
        <v>1624991</v>
      </c>
      <c r="X16" s="60">
        <v>2461331</v>
      </c>
      <c r="Y16" s="60">
        <v>-836340</v>
      </c>
      <c r="Z16" s="140">
        <v>-33.98</v>
      </c>
      <c r="AA16" s="155">
        <v>4922662</v>
      </c>
    </row>
    <row r="17" spans="1:27" ht="13.5">
      <c r="A17" s="138" t="s">
        <v>86</v>
      </c>
      <c r="B17" s="136"/>
      <c r="C17" s="155">
        <v>23471627</v>
      </c>
      <c r="D17" s="155"/>
      <c r="E17" s="156">
        <v>6277476</v>
      </c>
      <c r="F17" s="60">
        <v>6277476</v>
      </c>
      <c r="G17" s="60"/>
      <c r="H17" s="60">
        <v>22769629</v>
      </c>
      <c r="I17" s="60"/>
      <c r="J17" s="60">
        <v>22769629</v>
      </c>
      <c r="K17" s="60">
        <v>10580</v>
      </c>
      <c r="L17" s="60">
        <v>690740</v>
      </c>
      <c r="M17" s="60"/>
      <c r="N17" s="60">
        <v>701320</v>
      </c>
      <c r="O17" s="60"/>
      <c r="P17" s="60"/>
      <c r="Q17" s="60"/>
      <c r="R17" s="60"/>
      <c r="S17" s="60"/>
      <c r="T17" s="60"/>
      <c r="U17" s="60"/>
      <c r="V17" s="60"/>
      <c r="W17" s="60">
        <v>23470949</v>
      </c>
      <c r="X17" s="60">
        <v>3138738</v>
      </c>
      <c r="Y17" s="60">
        <v>20332211</v>
      </c>
      <c r="Z17" s="140">
        <v>647.78</v>
      </c>
      <c r="AA17" s="155">
        <v>6277476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149452300</v>
      </c>
      <c r="D19" s="153">
        <f>SUM(D20:D23)</f>
        <v>0</v>
      </c>
      <c r="E19" s="154">
        <f t="shared" si="3"/>
        <v>312003082</v>
      </c>
      <c r="F19" s="100">
        <f t="shared" si="3"/>
        <v>312003082</v>
      </c>
      <c r="G19" s="100">
        <f t="shared" si="3"/>
        <v>41440403</v>
      </c>
      <c r="H19" s="100">
        <f t="shared" si="3"/>
        <v>22359935</v>
      </c>
      <c r="I19" s="100">
        <f t="shared" si="3"/>
        <v>20814987</v>
      </c>
      <c r="J19" s="100">
        <f t="shared" si="3"/>
        <v>84615325</v>
      </c>
      <c r="K19" s="100">
        <f t="shared" si="3"/>
        <v>21240722</v>
      </c>
      <c r="L19" s="100">
        <f t="shared" si="3"/>
        <v>22633955</v>
      </c>
      <c r="M19" s="100">
        <f t="shared" si="3"/>
        <v>20708885</v>
      </c>
      <c r="N19" s="100">
        <f t="shared" si="3"/>
        <v>64583562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149198887</v>
      </c>
      <c r="X19" s="100">
        <f t="shared" si="3"/>
        <v>156001543</v>
      </c>
      <c r="Y19" s="100">
        <f t="shared" si="3"/>
        <v>-6802656</v>
      </c>
      <c r="Z19" s="137">
        <f>+IF(X19&lt;&gt;0,+(Y19/X19)*100,0)</f>
        <v>-4.3606337919362765</v>
      </c>
      <c r="AA19" s="153">
        <f>SUM(AA20:AA23)</f>
        <v>312003082</v>
      </c>
    </row>
    <row r="20" spans="1:27" ht="13.5">
      <c r="A20" s="138" t="s">
        <v>89</v>
      </c>
      <c r="B20" s="136"/>
      <c r="C20" s="155">
        <v>83976012</v>
      </c>
      <c r="D20" s="155"/>
      <c r="E20" s="156">
        <v>173959001</v>
      </c>
      <c r="F20" s="60">
        <v>173959001</v>
      </c>
      <c r="G20" s="60">
        <v>13374844</v>
      </c>
      <c r="H20" s="60">
        <v>15581314</v>
      </c>
      <c r="I20" s="60">
        <v>13810198</v>
      </c>
      <c r="J20" s="60">
        <v>42766356</v>
      </c>
      <c r="K20" s="60">
        <v>13651566</v>
      </c>
      <c r="L20" s="60">
        <v>13182391</v>
      </c>
      <c r="M20" s="60">
        <v>14318280</v>
      </c>
      <c r="N20" s="60">
        <v>41152237</v>
      </c>
      <c r="O20" s="60"/>
      <c r="P20" s="60"/>
      <c r="Q20" s="60"/>
      <c r="R20" s="60"/>
      <c r="S20" s="60"/>
      <c r="T20" s="60"/>
      <c r="U20" s="60"/>
      <c r="V20" s="60"/>
      <c r="W20" s="60">
        <v>83918593</v>
      </c>
      <c r="X20" s="60">
        <v>86979501</v>
      </c>
      <c r="Y20" s="60">
        <v>-3060908</v>
      </c>
      <c r="Z20" s="140">
        <v>-3.52</v>
      </c>
      <c r="AA20" s="155">
        <v>173959001</v>
      </c>
    </row>
    <row r="21" spans="1:27" ht="13.5">
      <c r="A21" s="138" t="s">
        <v>90</v>
      </c>
      <c r="B21" s="136"/>
      <c r="C21" s="155">
        <v>25494042</v>
      </c>
      <c r="D21" s="155"/>
      <c r="E21" s="156">
        <v>64894435</v>
      </c>
      <c r="F21" s="60">
        <v>64894435</v>
      </c>
      <c r="G21" s="60">
        <v>2953293</v>
      </c>
      <c r="H21" s="60">
        <v>3205919</v>
      </c>
      <c r="I21" s="60">
        <v>4009252</v>
      </c>
      <c r="J21" s="60">
        <v>10168464</v>
      </c>
      <c r="K21" s="60">
        <v>5223569</v>
      </c>
      <c r="L21" s="60">
        <v>6503928</v>
      </c>
      <c r="M21" s="60">
        <v>3401682</v>
      </c>
      <c r="N21" s="60">
        <v>15129179</v>
      </c>
      <c r="O21" s="60"/>
      <c r="P21" s="60"/>
      <c r="Q21" s="60"/>
      <c r="R21" s="60"/>
      <c r="S21" s="60"/>
      <c r="T21" s="60"/>
      <c r="U21" s="60"/>
      <c r="V21" s="60"/>
      <c r="W21" s="60">
        <v>25297643</v>
      </c>
      <c r="X21" s="60">
        <v>32447218</v>
      </c>
      <c r="Y21" s="60">
        <v>-7149575</v>
      </c>
      <c r="Z21" s="140">
        <v>-22.03</v>
      </c>
      <c r="AA21" s="155">
        <v>64894435</v>
      </c>
    </row>
    <row r="22" spans="1:27" ht="13.5">
      <c r="A22" s="138" t="s">
        <v>91</v>
      </c>
      <c r="B22" s="136"/>
      <c r="C22" s="157">
        <v>24662564</v>
      </c>
      <c r="D22" s="157"/>
      <c r="E22" s="158">
        <v>34431683</v>
      </c>
      <c r="F22" s="159">
        <v>34431683</v>
      </c>
      <c r="G22" s="159">
        <v>22473908</v>
      </c>
      <c r="H22" s="159">
        <v>429746</v>
      </c>
      <c r="I22" s="159">
        <v>431148</v>
      </c>
      <c r="J22" s="159">
        <v>23334802</v>
      </c>
      <c r="K22" s="159">
        <v>420917</v>
      </c>
      <c r="L22" s="159">
        <v>446480</v>
      </c>
      <c r="M22" s="159">
        <v>460366</v>
      </c>
      <c r="N22" s="159">
        <v>1327763</v>
      </c>
      <c r="O22" s="159"/>
      <c r="P22" s="159"/>
      <c r="Q22" s="159"/>
      <c r="R22" s="159"/>
      <c r="S22" s="159"/>
      <c r="T22" s="159"/>
      <c r="U22" s="159"/>
      <c r="V22" s="159"/>
      <c r="W22" s="159">
        <v>24662565</v>
      </c>
      <c r="X22" s="159">
        <v>17215842</v>
      </c>
      <c r="Y22" s="159">
        <v>7446723</v>
      </c>
      <c r="Z22" s="141">
        <v>43.26</v>
      </c>
      <c r="AA22" s="157">
        <v>34431683</v>
      </c>
    </row>
    <row r="23" spans="1:27" ht="13.5">
      <c r="A23" s="138" t="s">
        <v>92</v>
      </c>
      <c r="B23" s="136"/>
      <c r="C23" s="155">
        <v>15319682</v>
      </c>
      <c r="D23" s="155"/>
      <c r="E23" s="156">
        <v>38717963</v>
      </c>
      <c r="F23" s="60">
        <v>38717963</v>
      </c>
      <c r="G23" s="60">
        <v>2638358</v>
      </c>
      <c r="H23" s="60">
        <v>3142956</v>
      </c>
      <c r="I23" s="60">
        <v>2564389</v>
      </c>
      <c r="J23" s="60">
        <v>8345703</v>
      </c>
      <c r="K23" s="60">
        <v>1944670</v>
      </c>
      <c r="L23" s="60">
        <v>2501156</v>
      </c>
      <c r="M23" s="60">
        <v>2528557</v>
      </c>
      <c r="N23" s="60">
        <v>6974383</v>
      </c>
      <c r="O23" s="60"/>
      <c r="P23" s="60"/>
      <c r="Q23" s="60"/>
      <c r="R23" s="60"/>
      <c r="S23" s="60"/>
      <c r="T23" s="60"/>
      <c r="U23" s="60"/>
      <c r="V23" s="60"/>
      <c r="W23" s="60">
        <v>15320086</v>
      </c>
      <c r="X23" s="60">
        <v>19358982</v>
      </c>
      <c r="Y23" s="60">
        <v>-4038896</v>
      </c>
      <c r="Z23" s="140">
        <v>-20.86</v>
      </c>
      <c r="AA23" s="155">
        <v>38717963</v>
      </c>
    </row>
    <row r="24" spans="1:27" ht="13.5">
      <c r="A24" s="135" t="s">
        <v>93</v>
      </c>
      <c r="B24" s="142" t="s">
        <v>94</v>
      </c>
      <c r="C24" s="153">
        <v>1311</v>
      </c>
      <c r="D24" s="153"/>
      <c r="E24" s="154">
        <v>2840</v>
      </c>
      <c r="F24" s="100">
        <v>2840</v>
      </c>
      <c r="G24" s="100">
        <v>219</v>
      </c>
      <c r="H24" s="100">
        <v>219</v>
      </c>
      <c r="I24" s="100">
        <v>218</v>
      </c>
      <c r="J24" s="100">
        <v>656</v>
      </c>
      <c r="K24" s="100">
        <v>219</v>
      </c>
      <c r="L24" s="100">
        <v>218</v>
      </c>
      <c r="M24" s="100">
        <v>219</v>
      </c>
      <c r="N24" s="100">
        <v>656</v>
      </c>
      <c r="O24" s="100"/>
      <c r="P24" s="100"/>
      <c r="Q24" s="100"/>
      <c r="R24" s="100"/>
      <c r="S24" s="100"/>
      <c r="T24" s="100"/>
      <c r="U24" s="100"/>
      <c r="V24" s="100"/>
      <c r="W24" s="100">
        <v>1312</v>
      </c>
      <c r="X24" s="100">
        <v>1420</v>
      </c>
      <c r="Y24" s="100">
        <v>-108</v>
      </c>
      <c r="Z24" s="137">
        <v>-7.61</v>
      </c>
      <c r="AA24" s="153">
        <v>2840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356721459</v>
      </c>
      <c r="D25" s="168">
        <f>+D5+D9+D15+D19+D24</f>
        <v>0</v>
      </c>
      <c r="E25" s="169">
        <f t="shared" si="4"/>
        <v>525673364</v>
      </c>
      <c r="F25" s="73">
        <f t="shared" si="4"/>
        <v>525673364</v>
      </c>
      <c r="G25" s="73">
        <f t="shared" si="4"/>
        <v>165570891</v>
      </c>
      <c r="H25" s="73">
        <f t="shared" si="4"/>
        <v>48946390</v>
      </c>
      <c r="I25" s="73">
        <f t="shared" si="4"/>
        <v>23123925</v>
      </c>
      <c r="J25" s="73">
        <f t="shared" si="4"/>
        <v>237641206</v>
      </c>
      <c r="K25" s="73">
        <f t="shared" si="4"/>
        <v>31986970</v>
      </c>
      <c r="L25" s="73">
        <f t="shared" si="4"/>
        <v>63203424</v>
      </c>
      <c r="M25" s="73">
        <f t="shared" si="4"/>
        <v>23890392</v>
      </c>
      <c r="N25" s="73">
        <f t="shared" si="4"/>
        <v>119080786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356721992</v>
      </c>
      <c r="X25" s="73">
        <f t="shared" si="4"/>
        <v>262836685</v>
      </c>
      <c r="Y25" s="73">
        <f t="shared" si="4"/>
        <v>93885307</v>
      </c>
      <c r="Z25" s="170">
        <f>+IF(X25&lt;&gt;0,+(Y25/X25)*100,0)</f>
        <v>35.72001640486373</v>
      </c>
      <c r="AA25" s="168">
        <f>+AA5+AA9+AA15+AA19+AA24</f>
        <v>525673364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37255687</v>
      </c>
      <c r="D28" s="153">
        <f>SUM(D29:D31)</f>
        <v>0</v>
      </c>
      <c r="E28" s="154">
        <f t="shared" si="5"/>
        <v>111402528</v>
      </c>
      <c r="F28" s="100">
        <f t="shared" si="5"/>
        <v>111402528</v>
      </c>
      <c r="G28" s="100">
        <f t="shared" si="5"/>
        <v>5971423</v>
      </c>
      <c r="H28" s="100">
        <f t="shared" si="5"/>
        <v>6273166</v>
      </c>
      <c r="I28" s="100">
        <f t="shared" si="5"/>
        <v>6191596</v>
      </c>
      <c r="J28" s="100">
        <f t="shared" si="5"/>
        <v>18436185</v>
      </c>
      <c r="K28" s="100">
        <f t="shared" si="5"/>
        <v>9328890</v>
      </c>
      <c r="L28" s="100">
        <f t="shared" si="5"/>
        <v>5625430</v>
      </c>
      <c r="M28" s="100">
        <f t="shared" si="5"/>
        <v>7099243</v>
      </c>
      <c r="N28" s="100">
        <f t="shared" si="5"/>
        <v>22053563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40489748</v>
      </c>
      <c r="X28" s="100">
        <f t="shared" si="5"/>
        <v>55701265</v>
      </c>
      <c r="Y28" s="100">
        <f t="shared" si="5"/>
        <v>-15211517</v>
      </c>
      <c r="Z28" s="137">
        <f>+IF(X28&lt;&gt;0,+(Y28/X28)*100,0)</f>
        <v>-27.309105098421014</v>
      </c>
      <c r="AA28" s="153">
        <f>SUM(AA29:AA31)</f>
        <v>111402528</v>
      </c>
    </row>
    <row r="29" spans="1:27" ht="13.5">
      <c r="A29" s="138" t="s">
        <v>75</v>
      </c>
      <c r="B29" s="136"/>
      <c r="C29" s="155">
        <v>18621359</v>
      </c>
      <c r="D29" s="155"/>
      <c r="E29" s="156">
        <v>44117547</v>
      </c>
      <c r="F29" s="60">
        <v>44117547</v>
      </c>
      <c r="G29" s="60">
        <v>2798487</v>
      </c>
      <c r="H29" s="60">
        <v>3249760</v>
      </c>
      <c r="I29" s="60">
        <v>2944196</v>
      </c>
      <c r="J29" s="60">
        <v>8992443</v>
      </c>
      <c r="K29" s="60">
        <v>4296935</v>
      </c>
      <c r="L29" s="60">
        <v>2711676</v>
      </c>
      <c r="M29" s="60">
        <v>2622699</v>
      </c>
      <c r="N29" s="60">
        <v>9631310</v>
      </c>
      <c r="O29" s="60"/>
      <c r="P29" s="60"/>
      <c r="Q29" s="60"/>
      <c r="R29" s="60"/>
      <c r="S29" s="60"/>
      <c r="T29" s="60"/>
      <c r="U29" s="60"/>
      <c r="V29" s="60"/>
      <c r="W29" s="60">
        <v>18623753</v>
      </c>
      <c r="X29" s="60">
        <v>22058774</v>
      </c>
      <c r="Y29" s="60">
        <v>-3435021</v>
      </c>
      <c r="Z29" s="140">
        <v>-15.57</v>
      </c>
      <c r="AA29" s="155">
        <v>44117547</v>
      </c>
    </row>
    <row r="30" spans="1:27" ht="13.5">
      <c r="A30" s="138" t="s">
        <v>76</v>
      </c>
      <c r="B30" s="136"/>
      <c r="C30" s="157">
        <v>14296484</v>
      </c>
      <c r="D30" s="157"/>
      <c r="E30" s="158">
        <v>38162397</v>
      </c>
      <c r="F30" s="159">
        <v>38162397</v>
      </c>
      <c r="G30" s="159">
        <v>1706941</v>
      </c>
      <c r="H30" s="159">
        <v>1805561</v>
      </c>
      <c r="I30" s="159">
        <v>1659964</v>
      </c>
      <c r="J30" s="159">
        <v>5172466</v>
      </c>
      <c r="K30" s="159">
        <v>1596791</v>
      </c>
      <c r="L30" s="159">
        <v>1615903</v>
      </c>
      <c r="M30" s="159">
        <v>2108844</v>
      </c>
      <c r="N30" s="159">
        <v>5321538</v>
      </c>
      <c r="O30" s="159"/>
      <c r="P30" s="159"/>
      <c r="Q30" s="159"/>
      <c r="R30" s="159"/>
      <c r="S30" s="159"/>
      <c r="T30" s="159"/>
      <c r="U30" s="159"/>
      <c r="V30" s="159"/>
      <c r="W30" s="159">
        <v>10494004</v>
      </c>
      <c r="X30" s="159">
        <v>19081199</v>
      </c>
      <c r="Y30" s="159">
        <v>-8587195</v>
      </c>
      <c r="Z30" s="141">
        <v>-45</v>
      </c>
      <c r="AA30" s="157">
        <v>38162397</v>
      </c>
    </row>
    <row r="31" spans="1:27" ht="13.5">
      <c r="A31" s="138" t="s">
        <v>77</v>
      </c>
      <c r="B31" s="136"/>
      <c r="C31" s="155">
        <v>4337844</v>
      </c>
      <c r="D31" s="155"/>
      <c r="E31" s="156">
        <v>29122584</v>
      </c>
      <c r="F31" s="60">
        <v>29122584</v>
      </c>
      <c r="G31" s="60">
        <v>1465995</v>
      </c>
      <c r="H31" s="60">
        <v>1217845</v>
      </c>
      <c r="I31" s="60">
        <v>1587436</v>
      </c>
      <c r="J31" s="60">
        <v>4271276</v>
      </c>
      <c r="K31" s="60">
        <v>3435164</v>
      </c>
      <c r="L31" s="60">
        <v>1297851</v>
      </c>
      <c r="M31" s="60">
        <v>2367700</v>
      </c>
      <c r="N31" s="60">
        <v>7100715</v>
      </c>
      <c r="O31" s="60"/>
      <c r="P31" s="60"/>
      <c r="Q31" s="60"/>
      <c r="R31" s="60"/>
      <c r="S31" s="60"/>
      <c r="T31" s="60"/>
      <c r="U31" s="60"/>
      <c r="V31" s="60"/>
      <c r="W31" s="60">
        <v>11371991</v>
      </c>
      <c r="X31" s="60">
        <v>14561292</v>
      </c>
      <c r="Y31" s="60">
        <v>-3189301</v>
      </c>
      <c r="Z31" s="140">
        <v>-21.9</v>
      </c>
      <c r="AA31" s="155">
        <v>29122584</v>
      </c>
    </row>
    <row r="32" spans="1:27" ht="13.5">
      <c r="A32" s="135" t="s">
        <v>78</v>
      </c>
      <c r="B32" s="136"/>
      <c r="C32" s="153">
        <f aca="true" t="shared" si="6" ref="C32:Y32">SUM(C33:C37)</f>
        <v>27420854</v>
      </c>
      <c r="D32" s="153">
        <f>SUM(D33:D37)</f>
        <v>0</v>
      </c>
      <c r="E32" s="154">
        <f t="shared" si="6"/>
        <v>54467927</v>
      </c>
      <c r="F32" s="100">
        <f t="shared" si="6"/>
        <v>54467927</v>
      </c>
      <c r="G32" s="100">
        <f t="shared" si="6"/>
        <v>2616109</v>
      </c>
      <c r="H32" s="100">
        <f t="shared" si="6"/>
        <v>3493195</v>
      </c>
      <c r="I32" s="100">
        <f t="shared" si="6"/>
        <v>4307474</v>
      </c>
      <c r="J32" s="100">
        <f t="shared" si="6"/>
        <v>10416778</v>
      </c>
      <c r="K32" s="100">
        <f t="shared" si="6"/>
        <v>3666440</v>
      </c>
      <c r="L32" s="100">
        <f t="shared" si="6"/>
        <v>3283355</v>
      </c>
      <c r="M32" s="100">
        <f t="shared" si="6"/>
        <v>3721413</v>
      </c>
      <c r="N32" s="100">
        <f t="shared" si="6"/>
        <v>10671208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21087986</v>
      </c>
      <c r="X32" s="100">
        <f t="shared" si="6"/>
        <v>27233965</v>
      </c>
      <c r="Y32" s="100">
        <f t="shared" si="6"/>
        <v>-6145979</v>
      </c>
      <c r="Z32" s="137">
        <f>+IF(X32&lt;&gt;0,+(Y32/X32)*100,0)</f>
        <v>-22.567330904625894</v>
      </c>
      <c r="AA32" s="153">
        <f>SUM(AA33:AA37)</f>
        <v>54467927</v>
      </c>
    </row>
    <row r="33" spans="1:27" ht="13.5">
      <c r="A33" s="138" t="s">
        <v>79</v>
      </c>
      <c r="B33" s="136"/>
      <c r="C33" s="155">
        <v>6829556</v>
      </c>
      <c r="D33" s="155"/>
      <c r="E33" s="156">
        <v>15637709</v>
      </c>
      <c r="F33" s="60">
        <v>15637709</v>
      </c>
      <c r="G33" s="60">
        <v>575626</v>
      </c>
      <c r="H33" s="60">
        <v>694231</v>
      </c>
      <c r="I33" s="60">
        <v>884255</v>
      </c>
      <c r="J33" s="60">
        <v>2154112</v>
      </c>
      <c r="K33" s="60">
        <v>685331</v>
      </c>
      <c r="L33" s="60">
        <v>700931</v>
      </c>
      <c r="M33" s="60">
        <v>708982</v>
      </c>
      <c r="N33" s="60">
        <v>2095244</v>
      </c>
      <c r="O33" s="60"/>
      <c r="P33" s="60"/>
      <c r="Q33" s="60"/>
      <c r="R33" s="60"/>
      <c r="S33" s="60"/>
      <c r="T33" s="60"/>
      <c r="U33" s="60"/>
      <c r="V33" s="60"/>
      <c r="W33" s="60">
        <v>4249356</v>
      </c>
      <c r="X33" s="60">
        <v>7818855</v>
      </c>
      <c r="Y33" s="60">
        <v>-3569499</v>
      </c>
      <c r="Z33" s="140">
        <v>-45.65</v>
      </c>
      <c r="AA33" s="155">
        <v>15637709</v>
      </c>
    </row>
    <row r="34" spans="1:27" ht="13.5">
      <c r="A34" s="138" t="s">
        <v>80</v>
      </c>
      <c r="B34" s="136"/>
      <c r="C34" s="155">
        <v>902033</v>
      </c>
      <c r="D34" s="155"/>
      <c r="E34" s="156">
        <v>11639397</v>
      </c>
      <c r="F34" s="60">
        <v>11639397</v>
      </c>
      <c r="G34" s="60">
        <v>685691</v>
      </c>
      <c r="H34" s="60">
        <v>768712</v>
      </c>
      <c r="I34" s="60">
        <v>1143008</v>
      </c>
      <c r="J34" s="60">
        <v>2597411</v>
      </c>
      <c r="K34" s="60">
        <v>796907</v>
      </c>
      <c r="L34" s="60">
        <v>798554</v>
      </c>
      <c r="M34" s="60">
        <v>696176</v>
      </c>
      <c r="N34" s="60">
        <v>2291637</v>
      </c>
      <c r="O34" s="60"/>
      <c r="P34" s="60"/>
      <c r="Q34" s="60"/>
      <c r="R34" s="60"/>
      <c r="S34" s="60"/>
      <c r="T34" s="60"/>
      <c r="U34" s="60"/>
      <c r="V34" s="60"/>
      <c r="W34" s="60">
        <v>4889048</v>
      </c>
      <c r="X34" s="60">
        <v>5819699</v>
      </c>
      <c r="Y34" s="60">
        <v>-930651</v>
      </c>
      <c r="Z34" s="140">
        <v>-15.99</v>
      </c>
      <c r="AA34" s="155">
        <v>11639397</v>
      </c>
    </row>
    <row r="35" spans="1:27" ht="13.5">
      <c r="A35" s="138" t="s">
        <v>81</v>
      </c>
      <c r="B35" s="136"/>
      <c r="C35" s="155">
        <v>13739891</v>
      </c>
      <c r="D35" s="155"/>
      <c r="E35" s="156">
        <v>27190821</v>
      </c>
      <c r="F35" s="60">
        <v>27190821</v>
      </c>
      <c r="G35" s="60">
        <v>1354792</v>
      </c>
      <c r="H35" s="60">
        <v>2030252</v>
      </c>
      <c r="I35" s="60">
        <v>2280211</v>
      </c>
      <c r="J35" s="60">
        <v>5665255</v>
      </c>
      <c r="K35" s="60">
        <v>2184202</v>
      </c>
      <c r="L35" s="60">
        <v>1783870</v>
      </c>
      <c r="M35" s="60">
        <v>2316255</v>
      </c>
      <c r="N35" s="60">
        <v>6284327</v>
      </c>
      <c r="O35" s="60"/>
      <c r="P35" s="60"/>
      <c r="Q35" s="60"/>
      <c r="R35" s="60"/>
      <c r="S35" s="60"/>
      <c r="T35" s="60"/>
      <c r="U35" s="60"/>
      <c r="V35" s="60"/>
      <c r="W35" s="60">
        <v>11949582</v>
      </c>
      <c r="X35" s="60">
        <v>13595411</v>
      </c>
      <c r="Y35" s="60">
        <v>-1645829</v>
      </c>
      <c r="Z35" s="140">
        <v>-12.11</v>
      </c>
      <c r="AA35" s="155">
        <v>27190821</v>
      </c>
    </row>
    <row r="36" spans="1:27" ht="13.5">
      <c r="A36" s="138" t="s">
        <v>82</v>
      </c>
      <c r="B36" s="136"/>
      <c r="C36" s="155">
        <v>5949374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12577623</v>
      </c>
      <c r="D38" s="153">
        <f>SUM(D39:D41)</f>
        <v>0</v>
      </c>
      <c r="E38" s="154">
        <f t="shared" si="7"/>
        <v>37475903</v>
      </c>
      <c r="F38" s="100">
        <f t="shared" si="7"/>
        <v>37475903</v>
      </c>
      <c r="G38" s="100">
        <f t="shared" si="7"/>
        <v>1745193</v>
      </c>
      <c r="H38" s="100">
        <f t="shared" si="7"/>
        <v>2449478</v>
      </c>
      <c r="I38" s="100">
        <f t="shared" si="7"/>
        <v>3150520</v>
      </c>
      <c r="J38" s="100">
        <f t="shared" si="7"/>
        <v>7345191</v>
      </c>
      <c r="K38" s="100">
        <f t="shared" si="7"/>
        <v>2823740</v>
      </c>
      <c r="L38" s="100">
        <f t="shared" si="7"/>
        <v>3170652</v>
      </c>
      <c r="M38" s="100">
        <f t="shared" si="7"/>
        <v>3401374</v>
      </c>
      <c r="N38" s="100">
        <f t="shared" si="7"/>
        <v>9395766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16740957</v>
      </c>
      <c r="X38" s="100">
        <f t="shared" si="7"/>
        <v>18737952</v>
      </c>
      <c r="Y38" s="100">
        <f t="shared" si="7"/>
        <v>-1996995</v>
      </c>
      <c r="Z38" s="137">
        <f>+IF(X38&lt;&gt;0,+(Y38/X38)*100,0)</f>
        <v>-10.657488075537817</v>
      </c>
      <c r="AA38" s="153">
        <f>SUM(AA39:AA41)</f>
        <v>37475903</v>
      </c>
    </row>
    <row r="39" spans="1:27" ht="13.5">
      <c r="A39" s="138" t="s">
        <v>85</v>
      </c>
      <c r="B39" s="136"/>
      <c r="C39" s="155">
        <v>2403032</v>
      </c>
      <c r="D39" s="155"/>
      <c r="E39" s="156">
        <v>8996826</v>
      </c>
      <c r="F39" s="60">
        <v>8996826</v>
      </c>
      <c r="G39" s="60">
        <v>595575</v>
      </c>
      <c r="H39" s="60">
        <v>1077948</v>
      </c>
      <c r="I39" s="60">
        <v>1060843</v>
      </c>
      <c r="J39" s="60">
        <v>2734366</v>
      </c>
      <c r="K39" s="60">
        <v>965937</v>
      </c>
      <c r="L39" s="60">
        <v>970031</v>
      </c>
      <c r="M39" s="60">
        <v>1085159</v>
      </c>
      <c r="N39" s="60">
        <v>3021127</v>
      </c>
      <c r="O39" s="60"/>
      <c r="P39" s="60"/>
      <c r="Q39" s="60"/>
      <c r="R39" s="60"/>
      <c r="S39" s="60"/>
      <c r="T39" s="60"/>
      <c r="U39" s="60"/>
      <c r="V39" s="60"/>
      <c r="W39" s="60">
        <v>5755493</v>
      </c>
      <c r="X39" s="60">
        <v>4498413</v>
      </c>
      <c r="Y39" s="60">
        <v>1257080</v>
      </c>
      <c r="Z39" s="140">
        <v>27.94</v>
      </c>
      <c r="AA39" s="155">
        <v>8996826</v>
      </c>
    </row>
    <row r="40" spans="1:27" ht="13.5">
      <c r="A40" s="138" t="s">
        <v>86</v>
      </c>
      <c r="B40" s="136"/>
      <c r="C40" s="155">
        <v>10174591</v>
      </c>
      <c r="D40" s="155"/>
      <c r="E40" s="156">
        <v>28479077</v>
      </c>
      <c r="F40" s="60">
        <v>28479077</v>
      </c>
      <c r="G40" s="60">
        <v>1149618</v>
      </c>
      <c r="H40" s="60">
        <v>1371530</v>
      </c>
      <c r="I40" s="60">
        <v>2089677</v>
      </c>
      <c r="J40" s="60">
        <v>4610825</v>
      </c>
      <c r="K40" s="60">
        <v>1857803</v>
      </c>
      <c r="L40" s="60">
        <v>2200621</v>
      </c>
      <c r="M40" s="60">
        <v>2316215</v>
      </c>
      <c r="N40" s="60">
        <v>6374639</v>
      </c>
      <c r="O40" s="60"/>
      <c r="P40" s="60"/>
      <c r="Q40" s="60"/>
      <c r="R40" s="60"/>
      <c r="S40" s="60"/>
      <c r="T40" s="60"/>
      <c r="U40" s="60"/>
      <c r="V40" s="60"/>
      <c r="W40" s="60">
        <v>10985464</v>
      </c>
      <c r="X40" s="60">
        <v>14239539</v>
      </c>
      <c r="Y40" s="60">
        <v>-3254075</v>
      </c>
      <c r="Z40" s="140">
        <v>-22.85</v>
      </c>
      <c r="AA40" s="155">
        <v>28479077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116073330</v>
      </c>
      <c r="D42" s="153">
        <f>SUM(D43:D46)</f>
        <v>0</v>
      </c>
      <c r="E42" s="154">
        <f t="shared" si="8"/>
        <v>320927088</v>
      </c>
      <c r="F42" s="100">
        <f t="shared" si="8"/>
        <v>320927088</v>
      </c>
      <c r="G42" s="100">
        <f t="shared" si="8"/>
        <v>23000439</v>
      </c>
      <c r="H42" s="100">
        <f t="shared" si="8"/>
        <v>24710027</v>
      </c>
      <c r="I42" s="100">
        <f t="shared" si="8"/>
        <v>12667607</v>
      </c>
      <c r="J42" s="100">
        <f t="shared" si="8"/>
        <v>60378073</v>
      </c>
      <c r="K42" s="100">
        <f t="shared" si="8"/>
        <v>34442509</v>
      </c>
      <c r="L42" s="100">
        <f t="shared" si="8"/>
        <v>15421331</v>
      </c>
      <c r="M42" s="100">
        <f t="shared" si="8"/>
        <v>4158164</v>
      </c>
      <c r="N42" s="100">
        <f t="shared" si="8"/>
        <v>54022004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114400077</v>
      </c>
      <c r="X42" s="100">
        <f t="shared" si="8"/>
        <v>160463546</v>
      </c>
      <c r="Y42" s="100">
        <f t="shared" si="8"/>
        <v>-46063469</v>
      </c>
      <c r="Z42" s="137">
        <f>+IF(X42&lt;&gt;0,+(Y42/X42)*100,0)</f>
        <v>-28.706500727585816</v>
      </c>
      <c r="AA42" s="153">
        <f>SUM(AA43:AA46)</f>
        <v>320927088</v>
      </c>
    </row>
    <row r="43" spans="1:27" ht="13.5">
      <c r="A43" s="138" t="s">
        <v>89</v>
      </c>
      <c r="B43" s="136"/>
      <c r="C43" s="155">
        <v>85036541</v>
      </c>
      <c r="D43" s="155"/>
      <c r="E43" s="156">
        <v>182541721</v>
      </c>
      <c r="F43" s="60">
        <v>182541721</v>
      </c>
      <c r="G43" s="60">
        <v>20671780</v>
      </c>
      <c r="H43" s="60">
        <v>21952356</v>
      </c>
      <c r="I43" s="60">
        <v>1646799</v>
      </c>
      <c r="J43" s="60">
        <v>44270935</v>
      </c>
      <c r="K43" s="60">
        <v>26722664</v>
      </c>
      <c r="L43" s="60">
        <v>12606275</v>
      </c>
      <c r="M43" s="60">
        <v>1369287</v>
      </c>
      <c r="N43" s="60">
        <v>40698226</v>
      </c>
      <c r="O43" s="60"/>
      <c r="P43" s="60"/>
      <c r="Q43" s="60"/>
      <c r="R43" s="60"/>
      <c r="S43" s="60"/>
      <c r="T43" s="60"/>
      <c r="U43" s="60"/>
      <c r="V43" s="60"/>
      <c r="W43" s="60">
        <v>84969161</v>
      </c>
      <c r="X43" s="60">
        <v>91270861</v>
      </c>
      <c r="Y43" s="60">
        <v>-6301700</v>
      </c>
      <c r="Z43" s="140">
        <v>-6.9</v>
      </c>
      <c r="AA43" s="155">
        <v>182541721</v>
      </c>
    </row>
    <row r="44" spans="1:27" ht="13.5">
      <c r="A44" s="138" t="s">
        <v>90</v>
      </c>
      <c r="B44" s="136"/>
      <c r="C44" s="155">
        <v>19761213</v>
      </c>
      <c r="D44" s="155"/>
      <c r="E44" s="156">
        <v>76151613</v>
      </c>
      <c r="F44" s="60">
        <v>76151613</v>
      </c>
      <c r="G44" s="60">
        <v>832474</v>
      </c>
      <c r="H44" s="60">
        <v>994853</v>
      </c>
      <c r="I44" s="60">
        <v>8793690</v>
      </c>
      <c r="J44" s="60">
        <v>10621017</v>
      </c>
      <c r="K44" s="60">
        <v>5395090</v>
      </c>
      <c r="L44" s="60">
        <v>1137317</v>
      </c>
      <c r="M44" s="60">
        <v>1050535</v>
      </c>
      <c r="N44" s="60">
        <v>7582942</v>
      </c>
      <c r="O44" s="60"/>
      <c r="P44" s="60"/>
      <c r="Q44" s="60"/>
      <c r="R44" s="60"/>
      <c r="S44" s="60"/>
      <c r="T44" s="60"/>
      <c r="U44" s="60"/>
      <c r="V44" s="60"/>
      <c r="W44" s="60">
        <v>18203959</v>
      </c>
      <c r="X44" s="60">
        <v>38075807</v>
      </c>
      <c r="Y44" s="60">
        <v>-19871848</v>
      </c>
      <c r="Z44" s="140">
        <v>-52.19</v>
      </c>
      <c r="AA44" s="155">
        <v>76151613</v>
      </c>
    </row>
    <row r="45" spans="1:27" ht="13.5">
      <c r="A45" s="138" t="s">
        <v>91</v>
      </c>
      <c r="B45" s="136"/>
      <c r="C45" s="157">
        <v>4799275</v>
      </c>
      <c r="D45" s="157"/>
      <c r="E45" s="158">
        <v>23733955</v>
      </c>
      <c r="F45" s="159">
        <v>23733955</v>
      </c>
      <c r="G45" s="159">
        <v>227180</v>
      </c>
      <c r="H45" s="159">
        <v>364801</v>
      </c>
      <c r="I45" s="159">
        <v>389947</v>
      </c>
      <c r="J45" s="159">
        <v>981928</v>
      </c>
      <c r="K45" s="159">
        <v>240492</v>
      </c>
      <c r="L45" s="159">
        <v>271773</v>
      </c>
      <c r="M45" s="159">
        <v>312101</v>
      </c>
      <c r="N45" s="159">
        <v>824366</v>
      </c>
      <c r="O45" s="159"/>
      <c r="P45" s="159"/>
      <c r="Q45" s="159"/>
      <c r="R45" s="159"/>
      <c r="S45" s="159"/>
      <c r="T45" s="159"/>
      <c r="U45" s="159"/>
      <c r="V45" s="159"/>
      <c r="W45" s="159">
        <v>1806294</v>
      </c>
      <c r="X45" s="159">
        <v>11866978</v>
      </c>
      <c r="Y45" s="159">
        <v>-10060684</v>
      </c>
      <c r="Z45" s="141">
        <v>-84.78</v>
      </c>
      <c r="AA45" s="157">
        <v>23733955</v>
      </c>
    </row>
    <row r="46" spans="1:27" ht="13.5">
      <c r="A46" s="138" t="s">
        <v>92</v>
      </c>
      <c r="B46" s="136"/>
      <c r="C46" s="155">
        <v>6476301</v>
      </c>
      <c r="D46" s="155"/>
      <c r="E46" s="156">
        <v>38499799</v>
      </c>
      <c r="F46" s="60">
        <v>38499799</v>
      </c>
      <c r="G46" s="60">
        <v>1269005</v>
      </c>
      <c r="H46" s="60">
        <v>1398017</v>
      </c>
      <c r="I46" s="60">
        <v>1837171</v>
      </c>
      <c r="J46" s="60">
        <v>4504193</v>
      </c>
      <c r="K46" s="60">
        <v>2084263</v>
      </c>
      <c r="L46" s="60">
        <v>1405966</v>
      </c>
      <c r="M46" s="60">
        <v>1426241</v>
      </c>
      <c r="N46" s="60">
        <v>4916470</v>
      </c>
      <c r="O46" s="60"/>
      <c r="P46" s="60"/>
      <c r="Q46" s="60"/>
      <c r="R46" s="60"/>
      <c r="S46" s="60"/>
      <c r="T46" s="60"/>
      <c r="U46" s="60"/>
      <c r="V46" s="60"/>
      <c r="W46" s="60">
        <v>9420663</v>
      </c>
      <c r="X46" s="60">
        <v>19249900</v>
      </c>
      <c r="Y46" s="60">
        <v>-9829237</v>
      </c>
      <c r="Z46" s="140">
        <v>-51.06</v>
      </c>
      <c r="AA46" s="155">
        <v>38499799</v>
      </c>
    </row>
    <row r="47" spans="1:27" ht="13.5">
      <c r="A47" s="135" t="s">
        <v>93</v>
      </c>
      <c r="B47" s="142" t="s">
        <v>94</v>
      </c>
      <c r="C47" s="153">
        <v>56983</v>
      </c>
      <c r="D47" s="153"/>
      <c r="E47" s="154">
        <v>116459</v>
      </c>
      <c r="F47" s="100">
        <v>116459</v>
      </c>
      <c r="G47" s="100">
        <v>7148</v>
      </c>
      <c r="H47" s="100">
        <v>13464</v>
      </c>
      <c r="I47" s="100">
        <v>12694</v>
      </c>
      <c r="J47" s="100">
        <v>33306</v>
      </c>
      <c r="K47" s="100">
        <v>9378</v>
      </c>
      <c r="L47" s="100">
        <v>7148</v>
      </c>
      <c r="M47" s="100">
        <v>7148</v>
      </c>
      <c r="N47" s="100">
        <v>23674</v>
      </c>
      <c r="O47" s="100"/>
      <c r="P47" s="100"/>
      <c r="Q47" s="100"/>
      <c r="R47" s="100"/>
      <c r="S47" s="100"/>
      <c r="T47" s="100"/>
      <c r="U47" s="100"/>
      <c r="V47" s="100"/>
      <c r="W47" s="100">
        <v>56980</v>
      </c>
      <c r="X47" s="100">
        <v>58230</v>
      </c>
      <c r="Y47" s="100">
        <v>-1250</v>
      </c>
      <c r="Z47" s="137">
        <v>-2.15</v>
      </c>
      <c r="AA47" s="153">
        <v>116459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193384477</v>
      </c>
      <c r="D48" s="168">
        <f>+D28+D32+D38+D42+D47</f>
        <v>0</v>
      </c>
      <c r="E48" s="169">
        <f t="shared" si="9"/>
        <v>524389905</v>
      </c>
      <c r="F48" s="73">
        <f t="shared" si="9"/>
        <v>524389905</v>
      </c>
      <c r="G48" s="73">
        <f t="shared" si="9"/>
        <v>33340312</v>
      </c>
      <c r="H48" s="73">
        <f t="shared" si="9"/>
        <v>36939330</v>
      </c>
      <c r="I48" s="73">
        <f t="shared" si="9"/>
        <v>26329891</v>
      </c>
      <c r="J48" s="73">
        <f t="shared" si="9"/>
        <v>96609533</v>
      </c>
      <c r="K48" s="73">
        <f t="shared" si="9"/>
        <v>50270957</v>
      </c>
      <c r="L48" s="73">
        <f t="shared" si="9"/>
        <v>27507916</v>
      </c>
      <c r="M48" s="73">
        <f t="shared" si="9"/>
        <v>18387342</v>
      </c>
      <c r="N48" s="73">
        <f t="shared" si="9"/>
        <v>96166215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192775748</v>
      </c>
      <c r="X48" s="73">
        <f t="shared" si="9"/>
        <v>262194958</v>
      </c>
      <c r="Y48" s="73">
        <f t="shared" si="9"/>
        <v>-69419210</v>
      </c>
      <c r="Z48" s="170">
        <f>+IF(X48&lt;&gt;0,+(Y48/X48)*100,0)</f>
        <v>-26.476180369570645</v>
      </c>
      <c r="AA48" s="168">
        <f>+AA28+AA32+AA38+AA42+AA47</f>
        <v>524389905</v>
      </c>
    </row>
    <row r="49" spans="1:27" ht="13.5">
      <c r="A49" s="148" t="s">
        <v>49</v>
      </c>
      <c r="B49" s="149"/>
      <c r="C49" s="171">
        <f aca="true" t="shared" si="10" ref="C49:Y49">+C25-C48</f>
        <v>163336982</v>
      </c>
      <c r="D49" s="171">
        <f>+D25-D48</f>
        <v>0</v>
      </c>
      <c r="E49" s="172">
        <f t="shared" si="10"/>
        <v>1283459</v>
      </c>
      <c r="F49" s="173">
        <f t="shared" si="10"/>
        <v>1283459</v>
      </c>
      <c r="G49" s="173">
        <f t="shared" si="10"/>
        <v>132230579</v>
      </c>
      <c r="H49" s="173">
        <f t="shared" si="10"/>
        <v>12007060</v>
      </c>
      <c r="I49" s="173">
        <f t="shared" si="10"/>
        <v>-3205966</v>
      </c>
      <c r="J49" s="173">
        <f t="shared" si="10"/>
        <v>141031673</v>
      </c>
      <c r="K49" s="173">
        <f t="shared" si="10"/>
        <v>-18283987</v>
      </c>
      <c r="L49" s="173">
        <f t="shared" si="10"/>
        <v>35695508</v>
      </c>
      <c r="M49" s="173">
        <f t="shared" si="10"/>
        <v>5503050</v>
      </c>
      <c r="N49" s="173">
        <f t="shared" si="10"/>
        <v>22914571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163946244</v>
      </c>
      <c r="X49" s="173">
        <f>IF(F25=F48,0,X25-X48)</f>
        <v>641727</v>
      </c>
      <c r="Y49" s="173">
        <f t="shared" si="10"/>
        <v>163304517</v>
      </c>
      <c r="Z49" s="174">
        <f>+IF(X49&lt;&gt;0,+(Y49/X49)*100,0)</f>
        <v>25447.661856209885</v>
      </c>
      <c r="AA49" s="171">
        <f>+AA25-AA48</f>
        <v>1283459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74346903</v>
      </c>
      <c r="D5" s="155">
        <v>0</v>
      </c>
      <c r="E5" s="156">
        <v>68611374</v>
      </c>
      <c r="F5" s="60">
        <v>68611374</v>
      </c>
      <c r="G5" s="60">
        <v>74603731</v>
      </c>
      <c r="H5" s="60">
        <v>-22197</v>
      </c>
      <c r="I5" s="60">
        <v>-9587</v>
      </c>
      <c r="J5" s="60">
        <v>74571947</v>
      </c>
      <c r="K5" s="60">
        <v>11034</v>
      </c>
      <c r="L5" s="60">
        <v>-299779</v>
      </c>
      <c r="M5" s="60">
        <v>63700</v>
      </c>
      <c r="N5" s="60">
        <v>-225045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74346902</v>
      </c>
      <c r="X5" s="60">
        <v>34305687</v>
      </c>
      <c r="Y5" s="60">
        <v>40041215</v>
      </c>
      <c r="Z5" s="140">
        <v>116.72</v>
      </c>
      <c r="AA5" s="155">
        <v>68611374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83680859</v>
      </c>
      <c r="D7" s="155">
        <v>0</v>
      </c>
      <c r="E7" s="156">
        <v>165963125</v>
      </c>
      <c r="F7" s="60">
        <v>165963125</v>
      </c>
      <c r="G7" s="60">
        <v>13386701</v>
      </c>
      <c r="H7" s="60">
        <v>15513397</v>
      </c>
      <c r="I7" s="60">
        <v>13751110</v>
      </c>
      <c r="J7" s="60">
        <v>42651208</v>
      </c>
      <c r="K7" s="60">
        <v>13590880</v>
      </c>
      <c r="L7" s="60">
        <v>13126240</v>
      </c>
      <c r="M7" s="60">
        <v>14255105</v>
      </c>
      <c r="N7" s="60">
        <v>40972225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83623433</v>
      </c>
      <c r="X7" s="60">
        <v>82981563</v>
      </c>
      <c r="Y7" s="60">
        <v>641870</v>
      </c>
      <c r="Z7" s="140">
        <v>0.77</v>
      </c>
      <c r="AA7" s="155">
        <v>165963125</v>
      </c>
    </row>
    <row r="8" spans="1:27" ht="13.5">
      <c r="A8" s="183" t="s">
        <v>104</v>
      </c>
      <c r="B8" s="182"/>
      <c r="C8" s="155">
        <v>17222704</v>
      </c>
      <c r="D8" s="155">
        <v>0</v>
      </c>
      <c r="E8" s="156">
        <v>30706375</v>
      </c>
      <c r="F8" s="60">
        <v>30706375</v>
      </c>
      <c r="G8" s="60">
        <v>2964714</v>
      </c>
      <c r="H8" s="60">
        <v>2733423</v>
      </c>
      <c r="I8" s="60">
        <v>3041198</v>
      </c>
      <c r="J8" s="60">
        <v>8739335</v>
      </c>
      <c r="K8" s="60">
        <v>2706942</v>
      </c>
      <c r="L8" s="60">
        <v>2878064</v>
      </c>
      <c r="M8" s="60">
        <v>2898363</v>
      </c>
      <c r="N8" s="60">
        <v>8483369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17222704</v>
      </c>
      <c r="X8" s="60">
        <v>15353188</v>
      </c>
      <c r="Y8" s="60">
        <v>1869516</v>
      </c>
      <c r="Z8" s="140">
        <v>12.18</v>
      </c>
      <c r="AA8" s="155">
        <v>30706375</v>
      </c>
    </row>
    <row r="9" spans="1:27" ht="13.5">
      <c r="A9" s="183" t="s">
        <v>105</v>
      </c>
      <c r="B9" s="182"/>
      <c r="C9" s="155">
        <v>22543977</v>
      </c>
      <c r="D9" s="155">
        <v>0</v>
      </c>
      <c r="E9" s="156">
        <v>21556194</v>
      </c>
      <c r="F9" s="60">
        <v>21556194</v>
      </c>
      <c r="G9" s="60">
        <v>22476462</v>
      </c>
      <c r="H9" s="60">
        <v>15146</v>
      </c>
      <c r="I9" s="60">
        <v>18781</v>
      </c>
      <c r="J9" s="60">
        <v>22510389</v>
      </c>
      <c r="K9" s="60">
        <v>10496</v>
      </c>
      <c r="L9" s="60">
        <v>9472</v>
      </c>
      <c r="M9" s="60">
        <v>13621</v>
      </c>
      <c r="N9" s="60">
        <v>33589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22543978</v>
      </c>
      <c r="X9" s="60">
        <v>10778097</v>
      </c>
      <c r="Y9" s="60">
        <v>11765881</v>
      </c>
      <c r="Z9" s="140">
        <v>109.16</v>
      </c>
      <c r="AA9" s="155">
        <v>21556194</v>
      </c>
    </row>
    <row r="10" spans="1:27" ht="13.5">
      <c r="A10" s="183" t="s">
        <v>106</v>
      </c>
      <c r="B10" s="182"/>
      <c r="C10" s="155">
        <v>15197526</v>
      </c>
      <c r="D10" s="155">
        <v>0</v>
      </c>
      <c r="E10" s="156">
        <v>27985836</v>
      </c>
      <c r="F10" s="54">
        <v>27985836</v>
      </c>
      <c r="G10" s="54">
        <v>2638583</v>
      </c>
      <c r="H10" s="54">
        <v>2637812</v>
      </c>
      <c r="I10" s="54">
        <v>2638931</v>
      </c>
      <c r="J10" s="54">
        <v>7915326</v>
      </c>
      <c r="K10" s="54">
        <v>2014681</v>
      </c>
      <c r="L10" s="54">
        <v>2625637</v>
      </c>
      <c r="M10" s="54">
        <v>2641882</v>
      </c>
      <c r="N10" s="54">
        <v>7282200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15197526</v>
      </c>
      <c r="X10" s="54">
        <v>13992918</v>
      </c>
      <c r="Y10" s="54">
        <v>1204608</v>
      </c>
      <c r="Z10" s="184">
        <v>8.61</v>
      </c>
      <c r="AA10" s="130">
        <v>27985836</v>
      </c>
    </row>
    <row r="11" spans="1:27" ht="13.5">
      <c r="A11" s="183" t="s">
        <v>107</v>
      </c>
      <c r="B11" s="185"/>
      <c r="C11" s="155">
        <v>1185</v>
      </c>
      <c r="D11" s="155">
        <v>0</v>
      </c>
      <c r="E11" s="156">
        <v>92560</v>
      </c>
      <c r="F11" s="60">
        <v>92560</v>
      </c>
      <c r="G11" s="60">
        <v>1185</v>
      </c>
      <c r="H11" s="60">
        <v>3500</v>
      </c>
      <c r="I11" s="60">
        <v>0</v>
      </c>
      <c r="J11" s="60">
        <v>4685</v>
      </c>
      <c r="K11" s="60">
        <v>10580</v>
      </c>
      <c r="L11" s="60">
        <v>0</v>
      </c>
      <c r="M11" s="60">
        <v>0</v>
      </c>
      <c r="N11" s="60">
        <v>10580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15265</v>
      </c>
      <c r="X11" s="60">
        <v>46280</v>
      </c>
      <c r="Y11" s="60">
        <v>-31015</v>
      </c>
      <c r="Z11" s="140">
        <v>-67.02</v>
      </c>
      <c r="AA11" s="155">
        <v>92560</v>
      </c>
    </row>
    <row r="12" spans="1:27" ht="13.5">
      <c r="A12" s="183" t="s">
        <v>108</v>
      </c>
      <c r="B12" s="185"/>
      <c r="C12" s="155">
        <v>1192980</v>
      </c>
      <c r="D12" s="155">
        <v>0</v>
      </c>
      <c r="E12" s="156">
        <v>2476010</v>
      </c>
      <c r="F12" s="60">
        <v>2476010</v>
      </c>
      <c r="G12" s="60">
        <v>188919</v>
      </c>
      <c r="H12" s="60">
        <v>253129</v>
      </c>
      <c r="I12" s="60">
        <v>187258</v>
      </c>
      <c r="J12" s="60">
        <v>629306</v>
      </c>
      <c r="K12" s="60">
        <v>190967</v>
      </c>
      <c r="L12" s="60">
        <v>198332</v>
      </c>
      <c r="M12" s="60">
        <v>210159</v>
      </c>
      <c r="N12" s="60">
        <v>599458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1228764</v>
      </c>
      <c r="X12" s="60">
        <v>1238005</v>
      </c>
      <c r="Y12" s="60">
        <v>-9241</v>
      </c>
      <c r="Z12" s="140">
        <v>-0.75</v>
      </c>
      <c r="AA12" s="155">
        <v>2476010</v>
      </c>
    </row>
    <row r="13" spans="1:27" ht="13.5">
      <c r="A13" s="181" t="s">
        <v>109</v>
      </c>
      <c r="B13" s="185"/>
      <c r="C13" s="155">
        <v>4038724</v>
      </c>
      <c r="D13" s="155">
        <v>0</v>
      </c>
      <c r="E13" s="156">
        <v>5460000</v>
      </c>
      <c r="F13" s="60">
        <v>5460000</v>
      </c>
      <c r="G13" s="60">
        <v>0</v>
      </c>
      <c r="H13" s="60">
        <v>0</v>
      </c>
      <c r="I13" s="60">
        <v>0</v>
      </c>
      <c r="J13" s="60">
        <v>0</v>
      </c>
      <c r="K13" s="60">
        <v>2830469</v>
      </c>
      <c r="L13" s="60">
        <v>624189</v>
      </c>
      <c r="M13" s="60">
        <v>584066</v>
      </c>
      <c r="N13" s="60">
        <v>4038724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4038724</v>
      </c>
      <c r="X13" s="60">
        <v>2730000</v>
      </c>
      <c r="Y13" s="60">
        <v>1308724</v>
      </c>
      <c r="Z13" s="140">
        <v>47.94</v>
      </c>
      <c r="AA13" s="155">
        <v>5460000</v>
      </c>
    </row>
    <row r="14" spans="1:27" ht="13.5">
      <c r="A14" s="181" t="s">
        <v>110</v>
      </c>
      <c r="B14" s="185"/>
      <c r="C14" s="155">
        <v>11253760</v>
      </c>
      <c r="D14" s="155">
        <v>0</v>
      </c>
      <c r="E14" s="156">
        <v>21482170</v>
      </c>
      <c r="F14" s="60">
        <v>21482170</v>
      </c>
      <c r="G14" s="60">
        <v>-177143</v>
      </c>
      <c r="H14" s="60">
        <v>2205539</v>
      </c>
      <c r="I14" s="60">
        <v>2212236</v>
      </c>
      <c r="J14" s="60">
        <v>4240632</v>
      </c>
      <c r="K14" s="60">
        <v>2212706</v>
      </c>
      <c r="L14" s="60">
        <v>2356972</v>
      </c>
      <c r="M14" s="60">
        <v>2443452</v>
      </c>
      <c r="N14" s="60">
        <v>7013130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11253762</v>
      </c>
      <c r="X14" s="60">
        <v>10741085</v>
      </c>
      <c r="Y14" s="60">
        <v>512677</v>
      </c>
      <c r="Z14" s="140">
        <v>4.77</v>
      </c>
      <c r="AA14" s="155">
        <v>21482170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87976</v>
      </c>
      <c r="D16" s="155">
        <v>0</v>
      </c>
      <c r="E16" s="156">
        <v>347270</v>
      </c>
      <c r="F16" s="60">
        <v>347270</v>
      </c>
      <c r="G16" s="60">
        <v>19450</v>
      </c>
      <c r="H16" s="60">
        <v>3913</v>
      </c>
      <c r="I16" s="60">
        <v>11923</v>
      </c>
      <c r="J16" s="60">
        <v>35286</v>
      </c>
      <c r="K16" s="60">
        <v>27338</v>
      </c>
      <c r="L16" s="60">
        <v>10640</v>
      </c>
      <c r="M16" s="60">
        <v>14712</v>
      </c>
      <c r="N16" s="60">
        <v>52690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87976</v>
      </c>
      <c r="X16" s="60">
        <v>173635</v>
      </c>
      <c r="Y16" s="60">
        <v>-85659</v>
      </c>
      <c r="Z16" s="140">
        <v>-49.33</v>
      </c>
      <c r="AA16" s="155">
        <v>347270</v>
      </c>
    </row>
    <row r="17" spans="1:27" ht="13.5">
      <c r="A17" s="181" t="s">
        <v>113</v>
      </c>
      <c r="B17" s="185"/>
      <c r="C17" s="155">
        <v>1956317</v>
      </c>
      <c r="D17" s="155">
        <v>0</v>
      </c>
      <c r="E17" s="156">
        <v>3889400</v>
      </c>
      <c r="F17" s="60">
        <v>3889400</v>
      </c>
      <c r="G17" s="60">
        <v>254590</v>
      </c>
      <c r="H17" s="60">
        <v>308601</v>
      </c>
      <c r="I17" s="60">
        <v>329209</v>
      </c>
      <c r="J17" s="60">
        <v>892400</v>
      </c>
      <c r="K17" s="60">
        <v>456082</v>
      </c>
      <c r="L17" s="60">
        <v>346208</v>
      </c>
      <c r="M17" s="60">
        <v>261629</v>
      </c>
      <c r="N17" s="60">
        <v>1063919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1956319</v>
      </c>
      <c r="X17" s="60">
        <v>1944700</v>
      </c>
      <c r="Y17" s="60">
        <v>11619</v>
      </c>
      <c r="Z17" s="140">
        <v>0.6</v>
      </c>
      <c r="AA17" s="155">
        <v>3889400</v>
      </c>
    </row>
    <row r="18" spans="1:27" ht="13.5">
      <c r="A18" s="183" t="s">
        <v>114</v>
      </c>
      <c r="B18" s="182"/>
      <c r="C18" s="155">
        <v>7974600</v>
      </c>
      <c r="D18" s="155">
        <v>0</v>
      </c>
      <c r="E18" s="156">
        <v>43349660</v>
      </c>
      <c r="F18" s="60">
        <v>43349660</v>
      </c>
      <c r="G18" s="60">
        <v>332010</v>
      </c>
      <c r="H18" s="60">
        <v>384382</v>
      </c>
      <c r="I18" s="60">
        <v>381231</v>
      </c>
      <c r="J18" s="60">
        <v>1097623</v>
      </c>
      <c r="K18" s="60">
        <v>410075</v>
      </c>
      <c r="L18" s="60">
        <v>447354</v>
      </c>
      <c r="M18" s="60">
        <v>356287</v>
      </c>
      <c r="N18" s="60">
        <v>1213716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2311339</v>
      </c>
      <c r="X18" s="60">
        <v>21674830</v>
      </c>
      <c r="Y18" s="60">
        <v>-19363491</v>
      </c>
      <c r="Z18" s="140">
        <v>-89.34</v>
      </c>
      <c r="AA18" s="155">
        <v>43349660</v>
      </c>
    </row>
    <row r="19" spans="1:27" ht="13.5">
      <c r="A19" s="181" t="s">
        <v>34</v>
      </c>
      <c r="B19" s="185"/>
      <c r="C19" s="155">
        <v>91103803</v>
      </c>
      <c r="D19" s="155">
        <v>0</v>
      </c>
      <c r="E19" s="156">
        <v>122287563</v>
      </c>
      <c r="F19" s="60">
        <v>122287563</v>
      </c>
      <c r="G19" s="60">
        <v>48504423</v>
      </c>
      <c r="H19" s="60">
        <v>23516745</v>
      </c>
      <c r="I19" s="60">
        <v>-162058</v>
      </c>
      <c r="J19" s="60">
        <v>71859110</v>
      </c>
      <c r="K19" s="60">
        <v>6773116</v>
      </c>
      <c r="L19" s="60">
        <v>40025623</v>
      </c>
      <c r="M19" s="60">
        <v>-207925</v>
      </c>
      <c r="N19" s="60">
        <v>46590814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118449924</v>
      </c>
      <c r="X19" s="60">
        <v>61143782</v>
      </c>
      <c r="Y19" s="60">
        <v>57306142</v>
      </c>
      <c r="Z19" s="140">
        <v>93.72</v>
      </c>
      <c r="AA19" s="155">
        <v>122287563</v>
      </c>
    </row>
    <row r="20" spans="1:27" ht="13.5">
      <c r="A20" s="181" t="s">
        <v>35</v>
      </c>
      <c r="B20" s="185"/>
      <c r="C20" s="155">
        <v>4523145</v>
      </c>
      <c r="D20" s="155">
        <v>0</v>
      </c>
      <c r="E20" s="156">
        <v>11465827</v>
      </c>
      <c r="F20" s="54">
        <v>11465827</v>
      </c>
      <c r="G20" s="54">
        <v>377266</v>
      </c>
      <c r="H20" s="54">
        <v>1392500</v>
      </c>
      <c r="I20" s="54">
        <v>723693</v>
      </c>
      <c r="J20" s="54">
        <v>2493459</v>
      </c>
      <c r="K20" s="54">
        <v>741604</v>
      </c>
      <c r="L20" s="54">
        <v>854472</v>
      </c>
      <c r="M20" s="54">
        <v>351978</v>
      </c>
      <c r="N20" s="54">
        <v>1948054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4441513</v>
      </c>
      <c r="X20" s="54">
        <v>5732914</v>
      </c>
      <c r="Y20" s="54">
        <v>-1291401</v>
      </c>
      <c r="Z20" s="184">
        <v>-22.53</v>
      </c>
      <c r="AA20" s="130">
        <v>11465827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500</v>
      </c>
      <c r="I21" s="82">
        <v>0</v>
      </c>
      <c r="J21" s="60">
        <v>500</v>
      </c>
      <c r="K21" s="60">
        <v>0</v>
      </c>
      <c r="L21" s="60">
        <v>0</v>
      </c>
      <c r="M21" s="60">
        <v>3363</v>
      </c>
      <c r="N21" s="60">
        <v>3363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3863</v>
      </c>
      <c r="X21" s="60">
        <v>0</v>
      </c>
      <c r="Y21" s="60">
        <v>3863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335124459</v>
      </c>
      <c r="D22" s="188">
        <f>SUM(D5:D21)</f>
        <v>0</v>
      </c>
      <c r="E22" s="189">
        <f t="shared" si="0"/>
        <v>525673364</v>
      </c>
      <c r="F22" s="190">
        <f t="shared" si="0"/>
        <v>525673364</v>
      </c>
      <c r="G22" s="190">
        <f t="shared" si="0"/>
        <v>165570891</v>
      </c>
      <c r="H22" s="190">
        <f t="shared" si="0"/>
        <v>48946390</v>
      </c>
      <c r="I22" s="190">
        <f t="shared" si="0"/>
        <v>23123925</v>
      </c>
      <c r="J22" s="190">
        <f t="shared" si="0"/>
        <v>237641206</v>
      </c>
      <c r="K22" s="190">
        <f t="shared" si="0"/>
        <v>31986970</v>
      </c>
      <c r="L22" s="190">
        <f t="shared" si="0"/>
        <v>63203424</v>
      </c>
      <c r="M22" s="190">
        <f t="shared" si="0"/>
        <v>23890392</v>
      </c>
      <c r="N22" s="190">
        <f t="shared" si="0"/>
        <v>119080786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356721992</v>
      </c>
      <c r="X22" s="190">
        <f t="shared" si="0"/>
        <v>262836684</v>
      </c>
      <c r="Y22" s="190">
        <f t="shared" si="0"/>
        <v>93885308</v>
      </c>
      <c r="Z22" s="191">
        <f>+IF(X22&lt;&gt;0,+(Y22/X22)*100,0)</f>
        <v>35.72001692123007</v>
      </c>
      <c r="AA22" s="188">
        <f>SUM(AA5:AA21)</f>
        <v>525673364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64982812</v>
      </c>
      <c r="D25" s="155">
        <v>0</v>
      </c>
      <c r="E25" s="156">
        <v>143512515</v>
      </c>
      <c r="F25" s="60">
        <v>143512515</v>
      </c>
      <c r="G25" s="60">
        <v>9513432</v>
      </c>
      <c r="H25" s="60">
        <v>10563294</v>
      </c>
      <c r="I25" s="60">
        <v>13514943</v>
      </c>
      <c r="J25" s="60">
        <v>33591669</v>
      </c>
      <c r="K25" s="60">
        <v>10367904</v>
      </c>
      <c r="L25" s="60">
        <v>10199927</v>
      </c>
      <c r="M25" s="60">
        <v>10870389</v>
      </c>
      <c r="N25" s="60">
        <v>31438220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65029889</v>
      </c>
      <c r="X25" s="60">
        <v>71756258</v>
      </c>
      <c r="Y25" s="60">
        <v>-6726369</v>
      </c>
      <c r="Z25" s="140">
        <v>-9.37</v>
      </c>
      <c r="AA25" s="155">
        <v>143512515</v>
      </c>
    </row>
    <row r="26" spans="1:27" ht="13.5">
      <c r="A26" s="183" t="s">
        <v>38</v>
      </c>
      <c r="B26" s="182"/>
      <c r="C26" s="155">
        <v>8985395</v>
      </c>
      <c r="D26" s="155">
        <v>0</v>
      </c>
      <c r="E26" s="156">
        <v>18794720</v>
      </c>
      <c r="F26" s="60">
        <v>18794720</v>
      </c>
      <c r="G26" s="60">
        <v>1476041</v>
      </c>
      <c r="H26" s="60">
        <v>1492003</v>
      </c>
      <c r="I26" s="60">
        <v>1494713</v>
      </c>
      <c r="J26" s="60">
        <v>4462757</v>
      </c>
      <c r="K26" s="60">
        <v>1495713</v>
      </c>
      <c r="L26" s="60">
        <v>1513840</v>
      </c>
      <c r="M26" s="60">
        <v>1513085</v>
      </c>
      <c r="N26" s="60">
        <v>4522638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8985395</v>
      </c>
      <c r="X26" s="60">
        <v>9397360</v>
      </c>
      <c r="Y26" s="60">
        <v>-411965</v>
      </c>
      <c r="Z26" s="140">
        <v>-4.38</v>
      </c>
      <c r="AA26" s="155">
        <v>18794720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80342914</v>
      </c>
      <c r="F27" s="60">
        <v>80342914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40171457</v>
      </c>
      <c r="Y27" s="60">
        <v>-40171457</v>
      </c>
      <c r="Z27" s="140">
        <v>-100</v>
      </c>
      <c r="AA27" s="155">
        <v>80342914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18263169</v>
      </c>
      <c r="F28" s="60">
        <v>18263169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9131585</v>
      </c>
      <c r="Y28" s="60">
        <v>-9131585</v>
      </c>
      <c r="Z28" s="140">
        <v>-100</v>
      </c>
      <c r="AA28" s="155">
        <v>18263169</v>
      </c>
    </row>
    <row r="29" spans="1:27" ht="13.5">
      <c r="A29" s="183" t="s">
        <v>40</v>
      </c>
      <c r="B29" s="182"/>
      <c r="C29" s="155">
        <v>898312</v>
      </c>
      <c r="D29" s="155">
        <v>0</v>
      </c>
      <c r="E29" s="156">
        <v>2929727</v>
      </c>
      <c r="F29" s="60">
        <v>2929727</v>
      </c>
      <c r="G29" s="60">
        <v>35847</v>
      </c>
      <c r="H29" s="60">
        <v>35846</v>
      </c>
      <c r="I29" s="60">
        <v>35846</v>
      </c>
      <c r="J29" s="60">
        <v>107539</v>
      </c>
      <c r="K29" s="60">
        <v>489859</v>
      </c>
      <c r="L29" s="60">
        <v>168432</v>
      </c>
      <c r="M29" s="60">
        <v>132482</v>
      </c>
      <c r="N29" s="60">
        <v>790773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898312</v>
      </c>
      <c r="X29" s="60">
        <v>1464864</v>
      </c>
      <c r="Y29" s="60">
        <v>-566552</v>
      </c>
      <c r="Z29" s="140">
        <v>-38.68</v>
      </c>
      <c r="AA29" s="155">
        <v>2929727</v>
      </c>
    </row>
    <row r="30" spans="1:27" ht="13.5">
      <c r="A30" s="183" t="s">
        <v>119</v>
      </c>
      <c r="B30" s="182"/>
      <c r="C30" s="155">
        <v>77451406</v>
      </c>
      <c r="D30" s="155">
        <v>0</v>
      </c>
      <c r="E30" s="156">
        <v>131756530</v>
      </c>
      <c r="F30" s="60">
        <v>131756530</v>
      </c>
      <c r="G30" s="60">
        <v>20122559</v>
      </c>
      <c r="H30" s="60">
        <v>20670612</v>
      </c>
      <c r="I30" s="60">
        <v>175028</v>
      </c>
      <c r="J30" s="60">
        <v>40968199</v>
      </c>
      <c r="K30" s="60">
        <v>25402290</v>
      </c>
      <c r="L30" s="60">
        <v>10817808</v>
      </c>
      <c r="M30" s="60">
        <v>263110</v>
      </c>
      <c r="N30" s="60">
        <v>36483208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77451407</v>
      </c>
      <c r="X30" s="60">
        <v>65878265</v>
      </c>
      <c r="Y30" s="60">
        <v>11573142</v>
      </c>
      <c r="Z30" s="140">
        <v>17.57</v>
      </c>
      <c r="AA30" s="155">
        <v>131756530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1689814</v>
      </c>
      <c r="D32" s="155">
        <v>0</v>
      </c>
      <c r="E32" s="156">
        <v>4084440</v>
      </c>
      <c r="F32" s="60">
        <v>4084440</v>
      </c>
      <c r="G32" s="60">
        <v>127064</v>
      </c>
      <c r="H32" s="60">
        <v>205491</v>
      </c>
      <c r="I32" s="60">
        <v>76995</v>
      </c>
      <c r="J32" s="60">
        <v>409550</v>
      </c>
      <c r="K32" s="60">
        <v>674249</v>
      </c>
      <c r="L32" s="60">
        <v>166125</v>
      </c>
      <c r="M32" s="60">
        <v>439890</v>
      </c>
      <c r="N32" s="60">
        <v>1280264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1689814</v>
      </c>
      <c r="X32" s="60">
        <v>2042220</v>
      </c>
      <c r="Y32" s="60">
        <v>-352406</v>
      </c>
      <c r="Z32" s="140">
        <v>-17.26</v>
      </c>
      <c r="AA32" s="155">
        <v>4084440</v>
      </c>
    </row>
    <row r="33" spans="1:27" ht="13.5">
      <c r="A33" s="183" t="s">
        <v>42</v>
      </c>
      <c r="B33" s="182"/>
      <c r="C33" s="155">
        <v>1976665</v>
      </c>
      <c r="D33" s="155">
        <v>0</v>
      </c>
      <c r="E33" s="156">
        <v>7626640</v>
      </c>
      <c r="F33" s="60">
        <v>7626640</v>
      </c>
      <c r="G33" s="60">
        <v>256783</v>
      </c>
      <c r="H33" s="60">
        <v>333216</v>
      </c>
      <c r="I33" s="60">
        <v>157189</v>
      </c>
      <c r="J33" s="60">
        <v>747188</v>
      </c>
      <c r="K33" s="60">
        <v>358791</v>
      </c>
      <c r="L33" s="60">
        <v>202505</v>
      </c>
      <c r="M33" s="60">
        <v>671457</v>
      </c>
      <c r="N33" s="60">
        <v>1232753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1979941</v>
      </c>
      <c r="X33" s="60">
        <v>3813320</v>
      </c>
      <c r="Y33" s="60">
        <v>-1833379</v>
      </c>
      <c r="Z33" s="140">
        <v>-48.08</v>
      </c>
      <c r="AA33" s="155">
        <v>7626640</v>
      </c>
    </row>
    <row r="34" spans="1:27" ht="13.5">
      <c r="A34" s="183" t="s">
        <v>43</v>
      </c>
      <c r="B34" s="182"/>
      <c r="C34" s="155">
        <v>37400073</v>
      </c>
      <c r="D34" s="155">
        <v>0</v>
      </c>
      <c r="E34" s="156">
        <v>117079250</v>
      </c>
      <c r="F34" s="60">
        <v>117079250</v>
      </c>
      <c r="G34" s="60">
        <v>1808586</v>
      </c>
      <c r="H34" s="60">
        <v>3638868</v>
      </c>
      <c r="I34" s="60">
        <v>10875177</v>
      </c>
      <c r="J34" s="60">
        <v>16322631</v>
      </c>
      <c r="K34" s="60">
        <v>11482151</v>
      </c>
      <c r="L34" s="60">
        <v>4439279</v>
      </c>
      <c r="M34" s="60">
        <v>4496929</v>
      </c>
      <c r="N34" s="60">
        <v>20418359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36740990</v>
      </c>
      <c r="X34" s="60">
        <v>58539625</v>
      </c>
      <c r="Y34" s="60">
        <v>-21798635</v>
      </c>
      <c r="Z34" s="140">
        <v>-37.24</v>
      </c>
      <c r="AA34" s="155">
        <v>117079250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193384477</v>
      </c>
      <c r="D36" s="188">
        <f>SUM(D25:D35)</f>
        <v>0</v>
      </c>
      <c r="E36" s="189">
        <f t="shared" si="1"/>
        <v>524389905</v>
      </c>
      <c r="F36" s="190">
        <f t="shared" si="1"/>
        <v>524389905</v>
      </c>
      <c r="G36" s="190">
        <f t="shared" si="1"/>
        <v>33340312</v>
      </c>
      <c r="H36" s="190">
        <f t="shared" si="1"/>
        <v>36939330</v>
      </c>
      <c r="I36" s="190">
        <f t="shared" si="1"/>
        <v>26329891</v>
      </c>
      <c r="J36" s="190">
        <f t="shared" si="1"/>
        <v>96609533</v>
      </c>
      <c r="K36" s="190">
        <f t="shared" si="1"/>
        <v>50270957</v>
      </c>
      <c r="L36" s="190">
        <f t="shared" si="1"/>
        <v>27507916</v>
      </c>
      <c r="M36" s="190">
        <f t="shared" si="1"/>
        <v>18387342</v>
      </c>
      <c r="N36" s="190">
        <f t="shared" si="1"/>
        <v>96166215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192775748</v>
      </c>
      <c r="X36" s="190">
        <f t="shared" si="1"/>
        <v>262194954</v>
      </c>
      <c r="Y36" s="190">
        <f t="shared" si="1"/>
        <v>-69419206</v>
      </c>
      <c r="Z36" s="191">
        <f>+IF(X36&lt;&gt;0,+(Y36/X36)*100,0)</f>
        <v>-26.476179247904213</v>
      </c>
      <c r="AA36" s="188">
        <f>SUM(AA25:AA35)</f>
        <v>524389905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141739982</v>
      </c>
      <c r="D38" s="199">
        <f>+D22-D36</f>
        <v>0</v>
      </c>
      <c r="E38" s="200">
        <f t="shared" si="2"/>
        <v>1283459</v>
      </c>
      <c r="F38" s="106">
        <f t="shared" si="2"/>
        <v>1283459</v>
      </c>
      <c r="G38" s="106">
        <f t="shared" si="2"/>
        <v>132230579</v>
      </c>
      <c r="H38" s="106">
        <f t="shared" si="2"/>
        <v>12007060</v>
      </c>
      <c r="I38" s="106">
        <f t="shared" si="2"/>
        <v>-3205966</v>
      </c>
      <c r="J38" s="106">
        <f t="shared" si="2"/>
        <v>141031673</v>
      </c>
      <c r="K38" s="106">
        <f t="shared" si="2"/>
        <v>-18283987</v>
      </c>
      <c r="L38" s="106">
        <f t="shared" si="2"/>
        <v>35695508</v>
      </c>
      <c r="M38" s="106">
        <f t="shared" si="2"/>
        <v>5503050</v>
      </c>
      <c r="N38" s="106">
        <f t="shared" si="2"/>
        <v>22914571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163946244</v>
      </c>
      <c r="X38" s="106">
        <f>IF(F22=F36,0,X22-X36)</f>
        <v>641730</v>
      </c>
      <c r="Y38" s="106">
        <f t="shared" si="2"/>
        <v>163304514</v>
      </c>
      <c r="Z38" s="201">
        <f>+IF(X38&lt;&gt;0,+(Y38/X38)*100,0)</f>
        <v>25447.542424384086</v>
      </c>
      <c r="AA38" s="199">
        <f>+AA22-AA36</f>
        <v>1283459</v>
      </c>
    </row>
    <row r="39" spans="1:27" ht="13.5">
      <c r="A39" s="181" t="s">
        <v>46</v>
      </c>
      <c r="B39" s="185"/>
      <c r="C39" s="155">
        <v>21597000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163336982</v>
      </c>
      <c r="D42" s="206">
        <f>SUM(D38:D41)</f>
        <v>0</v>
      </c>
      <c r="E42" s="207">
        <f t="shared" si="3"/>
        <v>1283459</v>
      </c>
      <c r="F42" s="88">
        <f t="shared" si="3"/>
        <v>1283459</v>
      </c>
      <c r="G42" s="88">
        <f t="shared" si="3"/>
        <v>132230579</v>
      </c>
      <c r="H42" s="88">
        <f t="shared" si="3"/>
        <v>12007060</v>
      </c>
      <c r="I42" s="88">
        <f t="shared" si="3"/>
        <v>-3205966</v>
      </c>
      <c r="J42" s="88">
        <f t="shared" si="3"/>
        <v>141031673</v>
      </c>
      <c r="K42" s="88">
        <f t="shared" si="3"/>
        <v>-18283987</v>
      </c>
      <c r="L42" s="88">
        <f t="shared" si="3"/>
        <v>35695508</v>
      </c>
      <c r="M42" s="88">
        <f t="shared" si="3"/>
        <v>5503050</v>
      </c>
      <c r="N42" s="88">
        <f t="shared" si="3"/>
        <v>22914571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163946244</v>
      </c>
      <c r="X42" s="88">
        <f t="shared" si="3"/>
        <v>641730</v>
      </c>
      <c r="Y42" s="88">
        <f t="shared" si="3"/>
        <v>163304514</v>
      </c>
      <c r="Z42" s="208">
        <f>+IF(X42&lt;&gt;0,+(Y42/X42)*100,0)</f>
        <v>25447.542424384086</v>
      </c>
      <c r="AA42" s="206">
        <f>SUM(AA38:AA41)</f>
        <v>1283459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163336982</v>
      </c>
      <c r="D44" s="210">
        <f>+D42-D43</f>
        <v>0</v>
      </c>
      <c r="E44" s="211">
        <f t="shared" si="4"/>
        <v>1283459</v>
      </c>
      <c r="F44" s="77">
        <f t="shared" si="4"/>
        <v>1283459</v>
      </c>
      <c r="G44" s="77">
        <f t="shared" si="4"/>
        <v>132230579</v>
      </c>
      <c r="H44" s="77">
        <f t="shared" si="4"/>
        <v>12007060</v>
      </c>
      <c r="I44" s="77">
        <f t="shared" si="4"/>
        <v>-3205966</v>
      </c>
      <c r="J44" s="77">
        <f t="shared" si="4"/>
        <v>141031673</v>
      </c>
      <c r="K44" s="77">
        <f t="shared" si="4"/>
        <v>-18283987</v>
      </c>
      <c r="L44" s="77">
        <f t="shared" si="4"/>
        <v>35695508</v>
      </c>
      <c r="M44" s="77">
        <f t="shared" si="4"/>
        <v>5503050</v>
      </c>
      <c r="N44" s="77">
        <f t="shared" si="4"/>
        <v>22914571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163946244</v>
      </c>
      <c r="X44" s="77">
        <f t="shared" si="4"/>
        <v>641730</v>
      </c>
      <c r="Y44" s="77">
        <f t="shared" si="4"/>
        <v>163304514</v>
      </c>
      <c r="Z44" s="212">
        <f>+IF(X44&lt;&gt;0,+(Y44/X44)*100,0)</f>
        <v>25447.542424384086</v>
      </c>
      <c r="AA44" s="210">
        <f>+AA42-AA43</f>
        <v>1283459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163336982</v>
      </c>
      <c r="D46" s="206">
        <f>SUM(D44:D45)</f>
        <v>0</v>
      </c>
      <c r="E46" s="207">
        <f t="shared" si="5"/>
        <v>1283459</v>
      </c>
      <c r="F46" s="88">
        <f t="shared" si="5"/>
        <v>1283459</v>
      </c>
      <c r="G46" s="88">
        <f t="shared" si="5"/>
        <v>132230579</v>
      </c>
      <c r="H46" s="88">
        <f t="shared" si="5"/>
        <v>12007060</v>
      </c>
      <c r="I46" s="88">
        <f t="shared" si="5"/>
        <v>-3205966</v>
      </c>
      <c r="J46" s="88">
        <f t="shared" si="5"/>
        <v>141031673</v>
      </c>
      <c r="K46" s="88">
        <f t="shared" si="5"/>
        <v>-18283987</v>
      </c>
      <c r="L46" s="88">
        <f t="shared" si="5"/>
        <v>35695508</v>
      </c>
      <c r="M46" s="88">
        <f t="shared" si="5"/>
        <v>5503050</v>
      </c>
      <c r="N46" s="88">
        <f t="shared" si="5"/>
        <v>22914571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163946244</v>
      </c>
      <c r="X46" s="88">
        <f t="shared" si="5"/>
        <v>641730</v>
      </c>
      <c r="Y46" s="88">
        <f t="shared" si="5"/>
        <v>163304514</v>
      </c>
      <c r="Z46" s="208">
        <f>+IF(X46&lt;&gt;0,+(Y46/X46)*100,0)</f>
        <v>25447.542424384086</v>
      </c>
      <c r="AA46" s="206">
        <f>SUM(AA44:AA45)</f>
        <v>1283459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163336982</v>
      </c>
      <c r="D48" s="217">
        <f>SUM(D46:D47)</f>
        <v>0</v>
      </c>
      <c r="E48" s="218">
        <f t="shared" si="6"/>
        <v>1283459</v>
      </c>
      <c r="F48" s="219">
        <f t="shared" si="6"/>
        <v>1283459</v>
      </c>
      <c r="G48" s="219">
        <f t="shared" si="6"/>
        <v>132230579</v>
      </c>
      <c r="H48" s="220">
        <f t="shared" si="6"/>
        <v>12007060</v>
      </c>
      <c r="I48" s="220">
        <f t="shared" si="6"/>
        <v>-3205966</v>
      </c>
      <c r="J48" s="220">
        <f t="shared" si="6"/>
        <v>141031673</v>
      </c>
      <c r="K48" s="220">
        <f t="shared" si="6"/>
        <v>-18283987</v>
      </c>
      <c r="L48" s="220">
        <f t="shared" si="6"/>
        <v>35695508</v>
      </c>
      <c r="M48" s="219">
        <f t="shared" si="6"/>
        <v>5503050</v>
      </c>
      <c r="N48" s="219">
        <f t="shared" si="6"/>
        <v>22914571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163946244</v>
      </c>
      <c r="X48" s="220">
        <f t="shared" si="6"/>
        <v>641730</v>
      </c>
      <c r="Y48" s="220">
        <f t="shared" si="6"/>
        <v>163304514</v>
      </c>
      <c r="Z48" s="221">
        <f>+IF(X48&lt;&gt;0,+(Y48/X48)*100,0)</f>
        <v>25447.542424384086</v>
      </c>
      <c r="AA48" s="222">
        <f>SUM(AA46:AA47)</f>
        <v>1283459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2524</v>
      </c>
      <c r="N5" s="100">
        <f t="shared" si="0"/>
        <v>2524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2524</v>
      </c>
      <c r="X5" s="100">
        <f t="shared" si="0"/>
        <v>0</v>
      </c>
      <c r="Y5" s="100">
        <f t="shared" si="0"/>
        <v>2524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>
        <v>2524</v>
      </c>
      <c r="N7" s="159">
        <v>2524</v>
      </c>
      <c r="O7" s="159"/>
      <c r="P7" s="159"/>
      <c r="Q7" s="159"/>
      <c r="R7" s="159"/>
      <c r="S7" s="159"/>
      <c r="T7" s="159"/>
      <c r="U7" s="159"/>
      <c r="V7" s="159"/>
      <c r="W7" s="159">
        <v>2524</v>
      </c>
      <c r="X7" s="159"/>
      <c r="Y7" s="159">
        <v>2524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2851116</v>
      </c>
      <c r="D9" s="153">
        <f>SUM(D10:D14)</f>
        <v>0</v>
      </c>
      <c r="E9" s="154">
        <f t="shared" si="1"/>
        <v>18848370</v>
      </c>
      <c r="F9" s="100">
        <f t="shared" si="1"/>
        <v>18848370</v>
      </c>
      <c r="G9" s="100">
        <f t="shared" si="1"/>
        <v>184202</v>
      </c>
      <c r="H9" s="100">
        <f t="shared" si="1"/>
        <v>487377</v>
      </c>
      <c r="I9" s="100">
        <f t="shared" si="1"/>
        <v>405177</v>
      </c>
      <c r="J9" s="100">
        <f t="shared" si="1"/>
        <v>1076756</v>
      </c>
      <c r="K9" s="100">
        <f t="shared" si="1"/>
        <v>1331462</v>
      </c>
      <c r="L9" s="100">
        <f t="shared" si="1"/>
        <v>1418232</v>
      </c>
      <c r="M9" s="100">
        <f t="shared" si="1"/>
        <v>1593458</v>
      </c>
      <c r="N9" s="100">
        <f t="shared" si="1"/>
        <v>4343152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5419908</v>
      </c>
      <c r="X9" s="100">
        <f t="shared" si="1"/>
        <v>9424185</v>
      </c>
      <c r="Y9" s="100">
        <f t="shared" si="1"/>
        <v>-4004277</v>
      </c>
      <c r="Z9" s="137">
        <f>+IF(X9&lt;&gt;0,+(Y9/X9)*100,0)</f>
        <v>-42.48937175999835</v>
      </c>
      <c r="AA9" s="102">
        <f>SUM(AA10:AA14)</f>
        <v>18848370</v>
      </c>
    </row>
    <row r="10" spans="1:27" ht="13.5">
      <c r="A10" s="138" t="s">
        <v>79</v>
      </c>
      <c r="B10" s="136"/>
      <c r="C10" s="155">
        <v>1377211</v>
      </c>
      <c r="D10" s="155"/>
      <c r="E10" s="156">
        <v>13578038</v>
      </c>
      <c r="F10" s="60">
        <v>13578038</v>
      </c>
      <c r="G10" s="60">
        <v>184202</v>
      </c>
      <c r="H10" s="60">
        <v>487377</v>
      </c>
      <c r="I10" s="60">
        <v>335262</v>
      </c>
      <c r="J10" s="60">
        <v>1006841</v>
      </c>
      <c r="K10" s="60">
        <v>1331462</v>
      </c>
      <c r="L10" s="60">
        <v>680256</v>
      </c>
      <c r="M10" s="60">
        <v>1583365</v>
      </c>
      <c r="N10" s="60">
        <v>3595083</v>
      </c>
      <c r="O10" s="60"/>
      <c r="P10" s="60"/>
      <c r="Q10" s="60"/>
      <c r="R10" s="60"/>
      <c r="S10" s="60"/>
      <c r="T10" s="60"/>
      <c r="U10" s="60"/>
      <c r="V10" s="60"/>
      <c r="W10" s="60">
        <v>4601924</v>
      </c>
      <c r="X10" s="60">
        <v>6789019</v>
      </c>
      <c r="Y10" s="60">
        <v>-2187095</v>
      </c>
      <c r="Z10" s="140">
        <v>-32.22</v>
      </c>
      <c r="AA10" s="62">
        <v>13578038</v>
      </c>
    </row>
    <row r="11" spans="1:27" ht="13.5">
      <c r="A11" s="138" t="s">
        <v>80</v>
      </c>
      <c r="B11" s="136"/>
      <c r="C11" s="155">
        <v>893520</v>
      </c>
      <c r="D11" s="155"/>
      <c r="E11" s="156">
        <v>5000000</v>
      </c>
      <c r="F11" s="60">
        <v>5000000</v>
      </c>
      <c r="G11" s="60"/>
      <c r="H11" s="60"/>
      <c r="I11" s="60">
        <v>69915</v>
      </c>
      <c r="J11" s="60">
        <v>69915</v>
      </c>
      <c r="K11" s="60"/>
      <c r="L11" s="60">
        <v>733416</v>
      </c>
      <c r="M11" s="60"/>
      <c r="N11" s="60">
        <v>733416</v>
      </c>
      <c r="O11" s="60"/>
      <c r="P11" s="60"/>
      <c r="Q11" s="60"/>
      <c r="R11" s="60"/>
      <c r="S11" s="60"/>
      <c r="T11" s="60"/>
      <c r="U11" s="60"/>
      <c r="V11" s="60"/>
      <c r="W11" s="60">
        <v>803331</v>
      </c>
      <c r="X11" s="60">
        <v>2500000</v>
      </c>
      <c r="Y11" s="60">
        <v>-1696669</v>
      </c>
      <c r="Z11" s="140">
        <v>-67.87</v>
      </c>
      <c r="AA11" s="62">
        <v>5000000</v>
      </c>
    </row>
    <row r="12" spans="1:27" ht="13.5">
      <c r="A12" s="138" t="s">
        <v>81</v>
      </c>
      <c r="B12" s="136"/>
      <c r="C12" s="155">
        <v>580385</v>
      </c>
      <c r="D12" s="155"/>
      <c r="E12" s="156">
        <v>270332</v>
      </c>
      <c r="F12" s="60">
        <v>270332</v>
      </c>
      <c r="G12" s="60"/>
      <c r="H12" s="60"/>
      <c r="I12" s="60"/>
      <c r="J12" s="60"/>
      <c r="K12" s="60"/>
      <c r="L12" s="60">
        <v>4560</v>
      </c>
      <c r="M12" s="60">
        <v>10093</v>
      </c>
      <c r="N12" s="60">
        <v>14653</v>
      </c>
      <c r="O12" s="60"/>
      <c r="P12" s="60"/>
      <c r="Q12" s="60"/>
      <c r="R12" s="60"/>
      <c r="S12" s="60"/>
      <c r="T12" s="60"/>
      <c r="U12" s="60"/>
      <c r="V12" s="60"/>
      <c r="W12" s="60">
        <v>14653</v>
      </c>
      <c r="X12" s="60">
        <v>135166</v>
      </c>
      <c r="Y12" s="60">
        <v>-120513</v>
      </c>
      <c r="Z12" s="140">
        <v>-89.16</v>
      </c>
      <c r="AA12" s="62">
        <v>270332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32558326</v>
      </c>
      <c r="D15" s="153">
        <f>SUM(D16:D18)</f>
        <v>0</v>
      </c>
      <c r="E15" s="154">
        <f t="shared" si="2"/>
        <v>44504401</v>
      </c>
      <c r="F15" s="100">
        <f t="shared" si="2"/>
        <v>44504401</v>
      </c>
      <c r="G15" s="100">
        <f t="shared" si="2"/>
        <v>98135</v>
      </c>
      <c r="H15" s="100">
        <f t="shared" si="2"/>
        <v>5806054</v>
      </c>
      <c r="I15" s="100">
        <f t="shared" si="2"/>
        <v>18614</v>
      </c>
      <c r="J15" s="100">
        <f t="shared" si="2"/>
        <v>5922803</v>
      </c>
      <c r="K15" s="100">
        <f t="shared" si="2"/>
        <v>0</v>
      </c>
      <c r="L15" s="100">
        <f t="shared" si="2"/>
        <v>650129</v>
      </c>
      <c r="M15" s="100">
        <f t="shared" si="2"/>
        <v>3658475</v>
      </c>
      <c r="N15" s="100">
        <f t="shared" si="2"/>
        <v>4308604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10231407</v>
      </c>
      <c r="X15" s="100">
        <f t="shared" si="2"/>
        <v>22252201</v>
      </c>
      <c r="Y15" s="100">
        <f t="shared" si="2"/>
        <v>-12020794</v>
      </c>
      <c r="Z15" s="137">
        <f>+IF(X15&lt;&gt;0,+(Y15/X15)*100,0)</f>
        <v>-54.02069664928876</v>
      </c>
      <c r="AA15" s="102">
        <f>SUM(AA16:AA18)</f>
        <v>44504401</v>
      </c>
    </row>
    <row r="16" spans="1:27" ht="13.5">
      <c r="A16" s="138" t="s">
        <v>85</v>
      </c>
      <c r="B16" s="136"/>
      <c r="C16" s="155">
        <v>721711</v>
      </c>
      <c r="D16" s="155"/>
      <c r="E16" s="156">
        <v>2666128</v>
      </c>
      <c r="F16" s="60">
        <v>2666128</v>
      </c>
      <c r="G16" s="60"/>
      <c r="H16" s="60"/>
      <c r="I16" s="60"/>
      <c r="J16" s="60"/>
      <c r="K16" s="60"/>
      <c r="L16" s="60">
        <v>605912</v>
      </c>
      <c r="M16" s="60"/>
      <c r="N16" s="60">
        <v>605912</v>
      </c>
      <c r="O16" s="60"/>
      <c r="P16" s="60"/>
      <c r="Q16" s="60"/>
      <c r="R16" s="60"/>
      <c r="S16" s="60"/>
      <c r="T16" s="60"/>
      <c r="U16" s="60"/>
      <c r="V16" s="60"/>
      <c r="W16" s="60">
        <v>605912</v>
      </c>
      <c r="X16" s="60">
        <v>1333064</v>
      </c>
      <c r="Y16" s="60">
        <v>-727152</v>
      </c>
      <c r="Z16" s="140">
        <v>-54.55</v>
      </c>
      <c r="AA16" s="62">
        <v>2666128</v>
      </c>
    </row>
    <row r="17" spans="1:27" ht="13.5">
      <c r="A17" s="138" t="s">
        <v>86</v>
      </c>
      <c r="B17" s="136"/>
      <c r="C17" s="155">
        <v>31836615</v>
      </c>
      <c r="D17" s="155"/>
      <c r="E17" s="156">
        <v>41838273</v>
      </c>
      <c r="F17" s="60">
        <v>41838273</v>
      </c>
      <c r="G17" s="60">
        <v>98135</v>
      </c>
      <c r="H17" s="60">
        <v>5806054</v>
      </c>
      <c r="I17" s="60">
        <v>18614</v>
      </c>
      <c r="J17" s="60">
        <v>5922803</v>
      </c>
      <c r="K17" s="60"/>
      <c r="L17" s="60">
        <v>44217</v>
      </c>
      <c r="M17" s="60">
        <v>3658475</v>
      </c>
      <c r="N17" s="60">
        <v>3702692</v>
      </c>
      <c r="O17" s="60"/>
      <c r="P17" s="60"/>
      <c r="Q17" s="60"/>
      <c r="R17" s="60"/>
      <c r="S17" s="60"/>
      <c r="T17" s="60"/>
      <c r="U17" s="60"/>
      <c r="V17" s="60"/>
      <c r="W17" s="60">
        <v>9625495</v>
      </c>
      <c r="X17" s="60">
        <v>20919137</v>
      </c>
      <c r="Y17" s="60">
        <v>-11293642</v>
      </c>
      <c r="Z17" s="140">
        <v>-53.99</v>
      </c>
      <c r="AA17" s="62">
        <v>41838273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4796537</v>
      </c>
      <c r="D19" s="153">
        <f>SUM(D20:D23)</f>
        <v>0</v>
      </c>
      <c r="E19" s="154">
        <f t="shared" si="3"/>
        <v>6309750</v>
      </c>
      <c r="F19" s="100">
        <f t="shared" si="3"/>
        <v>6309750</v>
      </c>
      <c r="G19" s="100">
        <f t="shared" si="3"/>
        <v>923461</v>
      </c>
      <c r="H19" s="100">
        <f t="shared" si="3"/>
        <v>31741</v>
      </c>
      <c r="I19" s="100">
        <f t="shared" si="3"/>
        <v>262220</v>
      </c>
      <c r="J19" s="100">
        <f t="shared" si="3"/>
        <v>1217422</v>
      </c>
      <c r="K19" s="100">
        <f t="shared" si="3"/>
        <v>99091</v>
      </c>
      <c r="L19" s="100">
        <f t="shared" si="3"/>
        <v>84384</v>
      </c>
      <c r="M19" s="100">
        <f t="shared" si="3"/>
        <v>0</v>
      </c>
      <c r="N19" s="100">
        <f t="shared" si="3"/>
        <v>183475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1400897</v>
      </c>
      <c r="X19" s="100">
        <f t="shared" si="3"/>
        <v>3154875</v>
      </c>
      <c r="Y19" s="100">
        <f t="shared" si="3"/>
        <v>-1753978</v>
      </c>
      <c r="Z19" s="137">
        <f>+IF(X19&lt;&gt;0,+(Y19/X19)*100,0)</f>
        <v>-55.595800150560635</v>
      </c>
      <c r="AA19" s="102">
        <f>SUM(AA20:AA23)</f>
        <v>6309750</v>
      </c>
    </row>
    <row r="20" spans="1:27" ht="13.5">
      <c r="A20" s="138" t="s">
        <v>89</v>
      </c>
      <c r="B20" s="136"/>
      <c r="C20" s="155">
        <v>2894373</v>
      </c>
      <c r="D20" s="155"/>
      <c r="E20" s="156">
        <v>3881892</v>
      </c>
      <c r="F20" s="60">
        <v>3881892</v>
      </c>
      <c r="G20" s="60"/>
      <c r="H20" s="60">
        <v>345</v>
      </c>
      <c r="I20" s="60">
        <v>262220</v>
      </c>
      <c r="J20" s="60">
        <v>262565</v>
      </c>
      <c r="K20" s="60">
        <v>99091</v>
      </c>
      <c r="L20" s="60"/>
      <c r="M20" s="60"/>
      <c r="N20" s="60">
        <v>99091</v>
      </c>
      <c r="O20" s="60"/>
      <c r="P20" s="60"/>
      <c r="Q20" s="60"/>
      <c r="R20" s="60"/>
      <c r="S20" s="60"/>
      <c r="T20" s="60"/>
      <c r="U20" s="60"/>
      <c r="V20" s="60"/>
      <c r="W20" s="60">
        <v>361656</v>
      </c>
      <c r="X20" s="60">
        <v>1940946</v>
      </c>
      <c r="Y20" s="60">
        <v>-1579290</v>
      </c>
      <c r="Z20" s="140">
        <v>-81.37</v>
      </c>
      <c r="AA20" s="62">
        <v>3881892</v>
      </c>
    </row>
    <row r="21" spans="1:27" ht="13.5">
      <c r="A21" s="138" t="s">
        <v>90</v>
      </c>
      <c r="B21" s="136"/>
      <c r="C21" s="155"/>
      <c r="D21" s="155"/>
      <c r="E21" s="156">
        <v>561782</v>
      </c>
      <c r="F21" s="60">
        <v>561782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280891</v>
      </c>
      <c r="Y21" s="60">
        <v>-280891</v>
      </c>
      <c r="Z21" s="140">
        <v>-100</v>
      </c>
      <c r="AA21" s="62">
        <v>561782</v>
      </c>
    </row>
    <row r="22" spans="1:27" ht="13.5">
      <c r="A22" s="138" t="s">
        <v>91</v>
      </c>
      <c r="B22" s="136"/>
      <c r="C22" s="157">
        <v>1902164</v>
      </c>
      <c r="D22" s="157"/>
      <c r="E22" s="158">
        <v>1866076</v>
      </c>
      <c r="F22" s="159">
        <v>1866076</v>
      </c>
      <c r="G22" s="159">
        <v>923461</v>
      </c>
      <c r="H22" s="159">
        <v>31396</v>
      </c>
      <c r="I22" s="159"/>
      <c r="J22" s="159">
        <v>954857</v>
      </c>
      <c r="K22" s="159"/>
      <c r="L22" s="159">
        <v>84384</v>
      </c>
      <c r="M22" s="159"/>
      <c r="N22" s="159">
        <v>84384</v>
      </c>
      <c r="O22" s="159"/>
      <c r="P22" s="159"/>
      <c r="Q22" s="159"/>
      <c r="R22" s="159"/>
      <c r="S22" s="159"/>
      <c r="T22" s="159"/>
      <c r="U22" s="159"/>
      <c r="V22" s="159"/>
      <c r="W22" s="159">
        <v>1039241</v>
      </c>
      <c r="X22" s="159">
        <v>933038</v>
      </c>
      <c r="Y22" s="159">
        <v>106203</v>
      </c>
      <c r="Z22" s="141">
        <v>11.38</v>
      </c>
      <c r="AA22" s="225">
        <v>1866076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40205979</v>
      </c>
      <c r="D25" s="217">
        <f>+D5+D9+D15+D19+D24</f>
        <v>0</v>
      </c>
      <c r="E25" s="230">
        <f t="shared" si="4"/>
        <v>69662521</v>
      </c>
      <c r="F25" s="219">
        <f t="shared" si="4"/>
        <v>69662521</v>
      </c>
      <c r="G25" s="219">
        <f t="shared" si="4"/>
        <v>1205798</v>
      </c>
      <c r="H25" s="219">
        <f t="shared" si="4"/>
        <v>6325172</v>
      </c>
      <c r="I25" s="219">
        <f t="shared" si="4"/>
        <v>686011</v>
      </c>
      <c r="J25" s="219">
        <f t="shared" si="4"/>
        <v>8216981</v>
      </c>
      <c r="K25" s="219">
        <f t="shared" si="4"/>
        <v>1430553</v>
      </c>
      <c r="L25" s="219">
        <f t="shared" si="4"/>
        <v>2152745</v>
      </c>
      <c r="M25" s="219">
        <f t="shared" si="4"/>
        <v>5254457</v>
      </c>
      <c r="N25" s="219">
        <f t="shared" si="4"/>
        <v>8837755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17054736</v>
      </c>
      <c r="X25" s="219">
        <f t="shared" si="4"/>
        <v>34831261</v>
      </c>
      <c r="Y25" s="219">
        <f t="shared" si="4"/>
        <v>-17776525</v>
      </c>
      <c r="Z25" s="231">
        <f>+IF(X25&lt;&gt;0,+(Y25/X25)*100,0)</f>
        <v>-51.03612240739719</v>
      </c>
      <c r="AA25" s="232">
        <f>+AA5+AA9+AA15+AA19+AA24</f>
        <v>69662521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21583853</v>
      </c>
      <c r="D28" s="155"/>
      <c r="E28" s="156">
        <v>34322128</v>
      </c>
      <c r="F28" s="60">
        <v>34322128</v>
      </c>
      <c r="G28" s="60">
        <v>98135</v>
      </c>
      <c r="H28" s="60">
        <v>2891463</v>
      </c>
      <c r="I28" s="60">
        <v>357847</v>
      </c>
      <c r="J28" s="60">
        <v>3347445</v>
      </c>
      <c r="K28" s="60">
        <v>1430553</v>
      </c>
      <c r="L28" s="60">
        <v>1917125</v>
      </c>
      <c r="M28" s="60">
        <v>5241840</v>
      </c>
      <c r="N28" s="60">
        <v>8589518</v>
      </c>
      <c r="O28" s="60"/>
      <c r="P28" s="60"/>
      <c r="Q28" s="60"/>
      <c r="R28" s="60"/>
      <c r="S28" s="60"/>
      <c r="T28" s="60"/>
      <c r="U28" s="60"/>
      <c r="V28" s="60"/>
      <c r="W28" s="60">
        <v>11936963</v>
      </c>
      <c r="X28" s="60">
        <v>17161064</v>
      </c>
      <c r="Y28" s="60">
        <v>-5224101</v>
      </c>
      <c r="Z28" s="140">
        <v>-30.44</v>
      </c>
      <c r="AA28" s="155">
        <v>34322128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2038719</v>
      </c>
      <c r="D30" s="157"/>
      <c r="E30" s="158"/>
      <c r="F30" s="159"/>
      <c r="G30" s="159">
        <v>1107663</v>
      </c>
      <c r="H30" s="159">
        <v>238657</v>
      </c>
      <c r="I30" s="159">
        <v>328164</v>
      </c>
      <c r="J30" s="159">
        <v>1674484</v>
      </c>
      <c r="K30" s="159"/>
      <c r="L30" s="159">
        <v>186843</v>
      </c>
      <c r="M30" s="159"/>
      <c r="N30" s="159">
        <v>186843</v>
      </c>
      <c r="O30" s="159"/>
      <c r="P30" s="159"/>
      <c r="Q30" s="159"/>
      <c r="R30" s="159"/>
      <c r="S30" s="159"/>
      <c r="T30" s="159"/>
      <c r="U30" s="159"/>
      <c r="V30" s="159"/>
      <c r="W30" s="159">
        <v>1861327</v>
      </c>
      <c r="X30" s="159"/>
      <c r="Y30" s="159">
        <v>1861327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23622572</v>
      </c>
      <c r="D32" s="210">
        <f>SUM(D28:D31)</f>
        <v>0</v>
      </c>
      <c r="E32" s="211">
        <f t="shared" si="5"/>
        <v>34322128</v>
      </c>
      <c r="F32" s="77">
        <f t="shared" si="5"/>
        <v>34322128</v>
      </c>
      <c r="G32" s="77">
        <f t="shared" si="5"/>
        <v>1205798</v>
      </c>
      <c r="H32" s="77">
        <f t="shared" si="5"/>
        <v>3130120</v>
      </c>
      <c r="I32" s="77">
        <f t="shared" si="5"/>
        <v>686011</v>
      </c>
      <c r="J32" s="77">
        <f t="shared" si="5"/>
        <v>5021929</v>
      </c>
      <c r="K32" s="77">
        <f t="shared" si="5"/>
        <v>1430553</v>
      </c>
      <c r="L32" s="77">
        <f t="shared" si="5"/>
        <v>2103968</v>
      </c>
      <c r="M32" s="77">
        <f t="shared" si="5"/>
        <v>5241840</v>
      </c>
      <c r="N32" s="77">
        <f t="shared" si="5"/>
        <v>8776361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13798290</v>
      </c>
      <c r="X32" s="77">
        <f t="shared" si="5"/>
        <v>17161064</v>
      </c>
      <c r="Y32" s="77">
        <f t="shared" si="5"/>
        <v>-3362774</v>
      </c>
      <c r="Z32" s="212">
        <f>+IF(X32&lt;&gt;0,+(Y32/X32)*100,0)</f>
        <v>-19.595370077286585</v>
      </c>
      <c r="AA32" s="79">
        <f>SUM(AA28:AA31)</f>
        <v>34322128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16583407</v>
      </c>
      <c r="D35" s="155"/>
      <c r="E35" s="156">
        <v>35340393</v>
      </c>
      <c r="F35" s="60">
        <v>35340393</v>
      </c>
      <c r="G35" s="60"/>
      <c r="H35" s="60">
        <v>3195052</v>
      </c>
      <c r="I35" s="60"/>
      <c r="J35" s="60">
        <v>3195052</v>
      </c>
      <c r="K35" s="60"/>
      <c r="L35" s="60">
        <v>48777</v>
      </c>
      <c r="M35" s="60">
        <v>12617</v>
      </c>
      <c r="N35" s="60">
        <v>61394</v>
      </c>
      <c r="O35" s="60"/>
      <c r="P35" s="60"/>
      <c r="Q35" s="60"/>
      <c r="R35" s="60"/>
      <c r="S35" s="60"/>
      <c r="T35" s="60"/>
      <c r="U35" s="60"/>
      <c r="V35" s="60"/>
      <c r="W35" s="60">
        <v>3256446</v>
      </c>
      <c r="X35" s="60">
        <v>17670197</v>
      </c>
      <c r="Y35" s="60">
        <v>-14413751</v>
      </c>
      <c r="Z35" s="140">
        <v>-81.57</v>
      </c>
      <c r="AA35" s="62">
        <v>35340393</v>
      </c>
    </row>
    <row r="36" spans="1:27" ht="13.5">
      <c r="A36" s="238" t="s">
        <v>139</v>
      </c>
      <c r="B36" s="149"/>
      <c r="C36" s="222">
        <f aca="true" t="shared" si="6" ref="C36:Y36">SUM(C32:C35)</f>
        <v>40205979</v>
      </c>
      <c r="D36" s="222">
        <f>SUM(D32:D35)</f>
        <v>0</v>
      </c>
      <c r="E36" s="218">
        <f t="shared" si="6"/>
        <v>69662521</v>
      </c>
      <c r="F36" s="220">
        <f t="shared" si="6"/>
        <v>69662521</v>
      </c>
      <c r="G36" s="220">
        <f t="shared" si="6"/>
        <v>1205798</v>
      </c>
      <c r="H36" s="220">
        <f t="shared" si="6"/>
        <v>6325172</v>
      </c>
      <c r="I36" s="220">
        <f t="shared" si="6"/>
        <v>686011</v>
      </c>
      <c r="J36" s="220">
        <f t="shared" si="6"/>
        <v>8216981</v>
      </c>
      <c r="K36" s="220">
        <f t="shared" si="6"/>
        <v>1430553</v>
      </c>
      <c r="L36" s="220">
        <f t="shared" si="6"/>
        <v>2152745</v>
      </c>
      <c r="M36" s="220">
        <f t="shared" si="6"/>
        <v>5254457</v>
      </c>
      <c r="N36" s="220">
        <f t="shared" si="6"/>
        <v>8837755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17054736</v>
      </c>
      <c r="X36" s="220">
        <f t="shared" si="6"/>
        <v>34831261</v>
      </c>
      <c r="Y36" s="220">
        <f t="shared" si="6"/>
        <v>-17776525</v>
      </c>
      <c r="Z36" s="221">
        <f>+IF(X36&lt;&gt;0,+(Y36/X36)*100,0)</f>
        <v>-51.03612240739719</v>
      </c>
      <c r="AA36" s="239">
        <f>SUM(AA32:AA35)</f>
        <v>69662521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62394278</v>
      </c>
      <c r="D6" s="155"/>
      <c r="E6" s="59">
        <v>56405959</v>
      </c>
      <c r="F6" s="60">
        <v>56405959</v>
      </c>
      <c r="G6" s="60">
        <v>59449723</v>
      </c>
      <c r="H6" s="60">
        <v>60527824</v>
      </c>
      <c r="I6" s="60">
        <v>64452026</v>
      </c>
      <c r="J6" s="60">
        <v>64452026</v>
      </c>
      <c r="K6" s="60">
        <v>38392803</v>
      </c>
      <c r="L6" s="60">
        <v>69135833</v>
      </c>
      <c r="M6" s="60">
        <v>70996627</v>
      </c>
      <c r="N6" s="60">
        <v>70996627</v>
      </c>
      <c r="O6" s="60"/>
      <c r="P6" s="60"/>
      <c r="Q6" s="60"/>
      <c r="R6" s="60"/>
      <c r="S6" s="60"/>
      <c r="T6" s="60"/>
      <c r="U6" s="60"/>
      <c r="V6" s="60"/>
      <c r="W6" s="60">
        <v>70996627</v>
      </c>
      <c r="X6" s="60">
        <v>28202980</v>
      </c>
      <c r="Y6" s="60">
        <v>42793647</v>
      </c>
      <c r="Z6" s="140">
        <v>151.73</v>
      </c>
      <c r="AA6" s="62">
        <v>56405959</v>
      </c>
    </row>
    <row r="7" spans="1:27" ht="13.5">
      <c r="A7" s="249" t="s">
        <v>144</v>
      </c>
      <c r="B7" s="182"/>
      <c r="C7" s="155">
        <v>108111057</v>
      </c>
      <c r="D7" s="155"/>
      <c r="E7" s="59">
        <v>106241759</v>
      </c>
      <c r="F7" s="60">
        <v>106241759</v>
      </c>
      <c r="G7" s="60"/>
      <c r="H7" s="60"/>
      <c r="I7" s="60"/>
      <c r="J7" s="60"/>
      <c r="K7" s="60"/>
      <c r="L7" s="60"/>
      <c r="M7" s="60">
        <v>111069066</v>
      </c>
      <c r="N7" s="60">
        <v>111069066</v>
      </c>
      <c r="O7" s="60"/>
      <c r="P7" s="60"/>
      <c r="Q7" s="60"/>
      <c r="R7" s="60"/>
      <c r="S7" s="60"/>
      <c r="T7" s="60"/>
      <c r="U7" s="60"/>
      <c r="V7" s="60"/>
      <c r="W7" s="60">
        <v>111069066</v>
      </c>
      <c r="X7" s="60">
        <v>53120880</v>
      </c>
      <c r="Y7" s="60">
        <v>57948186</v>
      </c>
      <c r="Z7" s="140">
        <v>109.09</v>
      </c>
      <c r="AA7" s="62">
        <v>106241759</v>
      </c>
    </row>
    <row r="8" spans="1:27" ht="13.5">
      <c r="A8" s="249" t="s">
        <v>145</v>
      </c>
      <c r="B8" s="182"/>
      <c r="C8" s="155">
        <v>97623270</v>
      </c>
      <c r="D8" s="155"/>
      <c r="E8" s="59">
        <v>61864654</v>
      </c>
      <c r="F8" s="60">
        <v>61864654</v>
      </c>
      <c r="G8" s="60">
        <v>52867850</v>
      </c>
      <c r="H8" s="60">
        <v>38747408</v>
      </c>
      <c r="I8" s="60">
        <v>114403629</v>
      </c>
      <c r="J8" s="60">
        <v>114403629</v>
      </c>
      <c r="K8" s="60">
        <v>109622732</v>
      </c>
      <c r="L8" s="60">
        <v>111104279</v>
      </c>
      <c r="M8" s="60">
        <v>110800320</v>
      </c>
      <c r="N8" s="60">
        <v>110800320</v>
      </c>
      <c r="O8" s="60"/>
      <c r="P8" s="60"/>
      <c r="Q8" s="60"/>
      <c r="R8" s="60"/>
      <c r="S8" s="60"/>
      <c r="T8" s="60"/>
      <c r="U8" s="60"/>
      <c r="V8" s="60"/>
      <c r="W8" s="60">
        <v>110800320</v>
      </c>
      <c r="X8" s="60">
        <v>30932327</v>
      </c>
      <c r="Y8" s="60">
        <v>79867993</v>
      </c>
      <c r="Z8" s="140">
        <v>258.2</v>
      </c>
      <c r="AA8" s="62">
        <v>61864654</v>
      </c>
    </row>
    <row r="9" spans="1:27" ht="13.5">
      <c r="A9" s="249" t="s">
        <v>146</v>
      </c>
      <c r="B9" s="182"/>
      <c r="C9" s="155">
        <v>61163963</v>
      </c>
      <c r="D9" s="155"/>
      <c r="E9" s="59">
        <v>19605965</v>
      </c>
      <c r="F9" s="60">
        <v>19605965</v>
      </c>
      <c r="G9" s="60">
        <v>18030650</v>
      </c>
      <c r="H9" s="60">
        <v>18019365</v>
      </c>
      <c r="I9" s="60">
        <v>21433285</v>
      </c>
      <c r="J9" s="60">
        <v>21433285</v>
      </c>
      <c r="K9" s="60">
        <v>21430950</v>
      </c>
      <c r="L9" s="60">
        <v>21428703</v>
      </c>
      <c r="M9" s="60">
        <v>21421274</v>
      </c>
      <c r="N9" s="60">
        <v>21421274</v>
      </c>
      <c r="O9" s="60"/>
      <c r="P9" s="60"/>
      <c r="Q9" s="60"/>
      <c r="R9" s="60"/>
      <c r="S9" s="60"/>
      <c r="T9" s="60"/>
      <c r="U9" s="60"/>
      <c r="V9" s="60"/>
      <c r="W9" s="60">
        <v>21421274</v>
      </c>
      <c r="X9" s="60">
        <v>9802983</v>
      </c>
      <c r="Y9" s="60">
        <v>11618291</v>
      </c>
      <c r="Z9" s="140">
        <v>118.52</v>
      </c>
      <c r="AA9" s="62">
        <v>19605965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75603</v>
      </c>
      <c r="D11" s="155"/>
      <c r="E11" s="59"/>
      <c r="F11" s="60"/>
      <c r="G11" s="60"/>
      <c r="H11" s="60"/>
      <c r="I11" s="60"/>
      <c r="J11" s="60"/>
      <c r="K11" s="60">
        <v>75603</v>
      </c>
      <c r="L11" s="60">
        <v>75603</v>
      </c>
      <c r="M11" s="60">
        <v>75603</v>
      </c>
      <c r="N11" s="60">
        <v>75603</v>
      </c>
      <c r="O11" s="60"/>
      <c r="P11" s="60"/>
      <c r="Q11" s="60"/>
      <c r="R11" s="60"/>
      <c r="S11" s="60"/>
      <c r="T11" s="60"/>
      <c r="U11" s="60"/>
      <c r="V11" s="60"/>
      <c r="W11" s="60">
        <v>75603</v>
      </c>
      <c r="X11" s="60"/>
      <c r="Y11" s="60">
        <v>75603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329368171</v>
      </c>
      <c r="D12" s="168">
        <f>SUM(D6:D11)</f>
        <v>0</v>
      </c>
      <c r="E12" s="72">
        <f t="shared" si="0"/>
        <v>244118337</v>
      </c>
      <c r="F12" s="73">
        <f t="shared" si="0"/>
        <v>244118337</v>
      </c>
      <c r="G12" s="73">
        <f t="shared" si="0"/>
        <v>130348223</v>
      </c>
      <c r="H12" s="73">
        <f t="shared" si="0"/>
        <v>117294597</v>
      </c>
      <c r="I12" s="73">
        <f t="shared" si="0"/>
        <v>200288940</v>
      </c>
      <c r="J12" s="73">
        <f t="shared" si="0"/>
        <v>200288940</v>
      </c>
      <c r="K12" s="73">
        <f t="shared" si="0"/>
        <v>169522088</v>
      </c>
      <c r="L12" s="73">
        <f t="shared" si="0"/>
        <v>201744418</v>
      </c>
      <c r="M12" s="73">
        <f t="shared" si="0"/>
        <v>314362890</v>
      </c>
      <c r="N12" s="73">
        <f t="shared" si="0"/>
        <v>314362890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314362890</v>
      </c>
      <c r="X12" s="73">
        <f t="shared" si="0"/>
        <v>122059170</v>
      </c>
      <c r="Y12" s="73">
        <f t="shared" si="0"/>
        <v>192303720</v>
      </c>
      <c r="Z12" s="170">
        <f>+IF(X12&lt;&gt;0,+(Y12/X12)*100,0)</f>
        <v>157.54958844960194</v>
      </c>
      <c r="AA12" s="74">
        <f>SUM(AA6:AA11)</f>
        <v>244118337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296908</v>
      </c>
      <c r="D16" s="155"/>
      <c r="E16" s="59"/>
      <c r="F16" s="60"/>
      <c r="G16" s="159">
        <v>108016112</v>
      </c>
      <c r="H16" s="159">
        <v>108016112</v>
      </c>
      <c r="I16" s="159">
        <v>108483568</v>
      </c>
      <c r="J16" s="60">
        <v>108483568</v>
      </c>
      <c r="K16" s="159">
        <v>110179274</v>
      </c>
      <c r="L16" s="159">
        <v>110614500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91283592</v>
      </c>
      <c r="D17" s="155"/>
      <c r="E17" s="59">
        <v>105014856</v>
      </c>
      <c r="F17" s="60">
        <v>105014856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52507428</v>
      </c>
      <c r="Y17" s="60">
        <v>-52507428</v>
      </c>
      <c r="Z17" s="140">
        <v>-100</v>
      </c>
      <c r="AA17" s="62">
        <v>105014856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751547695</v>
      </c>
      <c r="D19" s="155"/>
      <c r="E19" s="59">
        <v>824566552</v>
      </c>
      <c r="F19" s="60">
        <v>824566552</v>
      </c>
      <c r="G19" s="60">
        <v>824566552</v>
      </c>
      <c r="H19" s="60">
        <v>824566552</v>
      </c>
      <c r="I19" s="60">
        <v>855436237</v>
      </c>
      <c r="J19" s="60">
        <v>855436237</v>
      </c>
      <c r="K19" s="60">
        <v>855436237</v>
      </c>
      <c r="L19" s="60">
        <v>855436237</v>
      </c>
      <c r="M19" s="60">
        <v>855436237</v>
      </c>
      <c r="N19" s="60">
        <v>855436237</v>
      </c>
      <c r="O19" s="60"/>
      <c r="P19" s="60"/>
      <c r="Q19" s="60"/>
      <c r="R19" s="60"/>
      <c r="S19" s="60"/>
      <c r="T19" s="60"/>
      <c r="U19" s="60"/>
      <c r="V19" s="60"/>
      <c r="W19" s="60">
        <v>855436237</v>
      </c>
      <c r="X19" s="60">
        <v>412283276</v>
      </c>
      <c r="Y19" s="60">
        <v>443152961</v>
      </c>
      <c r="Z19" s="140">
        <v>107.49</v>
      </c>
      <c r="AA19" s="62">
        <v>824566552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843128195</v>
      </c>
      <c r="D24" s="168">
        <f>SUM(D15:D23)</f>
        <v>0</v>
      </c>
      <c r="E24" s="76">
        <f t="shared" si="1"/>
        <v>929581408</v>
      </c>
      <c r="F24" s="77">
        <f t="shared" si="1"/>
        <v>929581408</v>
      </c>
      <c r="G24" s="77">
        <f t="shared" si="1"/>
        <v>932582664</v>
      </c>
      <c r="H24" s="77">
        <f t="shared" si="1"/>
        <v>932582664</v>
      </c>
      <c r="I24" s="77">
        <f t="shared" si="1"/>
        <v>963919805</v>
      </c>
      <c r="J24" s="77">
        <f t="shared" si="1"/>
        <v>963919805</v>
      </c>
      <c r="K24" s="77">
        <f t="shared" si="1"/>
        <v>965615511</v>
      </c>
      <c r="L24" s="77">
        <f t="shared" si="1"/>
        <v>966050737</v>
      </c>
      <c r="M24" s="77">
        <f t="shared" si="1"/>
        <v>855436237</v>
      </c>
      <c r="N24" s="77">
        <f t="shared" si="1"/>
        <v>855436237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855436237</v>
      </c>
      <c r="X24" s="77">
        <f t="shared" si="1"/>
        <v>464790704</v>
      </c>
      <c r="Y24" s="77">
        <f t="shared" si="1"/>
        <v>390645533</v>
      </c>
      <c r="Z24" s="212">
        <f>+IF(X24&lt;&gt;0,+(Y24/X24)*100,0)</f>
        <v>84.04762178720338</v>
      </c>
      <c r="AA24" s="79">
        <f>SUM(AA15:AA23)</f>
        <v>929581408</v>
      </c>
    </row>
    <row r="25" spans="1:27" ht="13.5">
      <c r="A25" s="250" t="s">
        <v>159</v>
      </c>
      <c r="B25" s="251"/>
      <c r="C25" s="168">
        <f aca="true" t="shared" si="2" ref="C25:Y25">+C12+C24</f>
        <v>1172496366</v>
      </c>
      <c r="D25" s="168">
        <f>+D12+D24</f>
        <v>0</v>
      </c>
      <c r="E25" s="72">
        <f t="shared" si="2"/>
        <v>1173699745</v>
      </c>
      <c r="F25" s="73">
        <f t="shared" si="2"/>
        <v>1173699745</v>
      </c>
      <c r="G25" s="73">
        <f t="shared" si="2"/>
        <v>1062930887</v>
      </c>
      <c r="H25" s="73">
        <f t="shared" si="2"/>
        <v>1049877261</v>
      </c>
      <c r="I25" s="73">
        <f t="shared" si="2"/>
        <v>1164208745</v>
      </c>
      <c r="J25" s="73">
        <f t="shared" si="2"/>
        <v>1164208745</v>
      </c>
      <c r="K25" s="73">
        <f t="shared" si="2"/>
        <v>1135137599</v>
      </c>
      <c r="L25" s="73">
        <f t="shared" si="2"/>
        <v>1167795155</v>
      </c>
      <c r="M25" s="73">
        <f t="shared" si="2"/>
        <v>1169799127</v>
      </c>
      <c r="N25" s="73">
        <f t="shared" si="2"/>
        <v>1169799127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1169799127</v>
      </c>
      <c r="X25" s="73">
        <f t="shared" si="2"/>
        <v>586849874</v>
      </c>
      <c r="Y25" s="73">
        <f t="shared" si="2"/>
        <v>582949253</v>
      </c>
      <c r="Z25" s="170">
        <f>+IF(X25&lt;&gt;0,+(Y25/X25)*100,0)</f>
        <v>99.33532898739278</v>
      </c>
      <c r="AA25" s="74">
        <f>+AA12+AA24</f>
        <v>1173699745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2465830</v>
      </c>
      <c r="D30" s="155"/>
      <c r="E30" s="59">
        <v>4432282</v>
      </c>
      <c r="F30" s="60">
        <v>4432282</v>
      </c>
      <c r="G30" s="60">
        <v>4432282</v>
      </c>
      <c r="H30" s="60">
        <v>4432828</v>
      </c>
      <c r="I30" s="60">
        <v>2404169</v>
      </c>
      <c r="J30" s="60">
        <v>2404169</v>
      </c>
      <c r="K30" s="60">
        <v>2404169</v>
      </c>
      <c r="L30" s="60">
        <v>2404169</v>
      </c>
      <c r="M30" s="60">
        <v>2404169</v>
      </c>
      <c r="N30" s="60">
        <v>2404169</v>
      </c>
      <c r="O30" s="60"/>
      <c r="P30" s="60"/>
      <c r="Q30" s="60"/>
      <c r="R30" s="60"/>
      <c r="S30" s="60"/>
      <c r="T30" s="60"/>
      <c r="U30" s="60"/>
      <c r="V30" s="60"/>
      <c r="W30" s="60">
        <v>2404169</v>
      </c>
      <c r="X30" s="60">
        <v>2216141</v>
      </c>
      <c r="Y30" s="60">
        <v>188028</v>
      </c>
      <c r="Z30" s="140">
        <v>8.48</v>
      </c>
      <c r="AA30" s="62">
        <v>4432282</v>
      </c>
    </row>
    <row r="31" spans="1:27" ht="13.5">
      <c r="A31" s="249" t="s">
        <v>163</v>
      </c>
      <c r="B31" s="182"/>
      <c r="C31" s="155">
        <v>8681635</v>
      </c>
      <c r="D31" s="155"/>
      <c r="E31" s="59">
        <v>8672446</v>
      </c>
      <c r="F31" s="60">
        <v>8672446</v>
      </c>
      <c r="G31" s="60">
        <v>8722528</v>
      </c>
      <c r="H31" s="60">
        <v>8732535</v>
      </c>
      <c r="I31" s="60">
        <v>8722216</v>
      </c>
      <c r="J31" s="60">
        <v>8722216</v>
      </c>
      <c r="K31" s="60">
        <v>8726365</v>
      </c>
      <c r="L31" s="60">
        <v>8755129</v>
      </c>
      <c r="M31" s="60">
        <v>8779958</v>
      </c>
      <c r="N31" s="60">
        <v>8779958</v>
      </c>
      <c r="O31" s="60"/>
      <c r="P31" s="60"/>
      <c r="Q31" s="60"/>
      <c r="R31" s="60"/>
      <c r="S31" s="60"/>
      <c r="T31" s="60"/>
      <c r="U31" s="60"/>
      <c r="V31" s="60"/>
      <c r="W31" s="60">
        <v>8779958</v>
      </c>
      <c r="X31" s="60">
        <v>4336223</v>
      </c>
      <c r="Y31" s="60">
        <v>4443735</v>
      </c>
      <c r="Z31" s="140">
        <v>102.48</v>
      </c>
      <c r="AA31" s="62">
        <v>8672446</v>
      </c>
    </row>
    <row r="32" spans="1:27" ht="13.5">
      <c r="A32" s="249" t="s">
        <v>164</v>
      </c>
      <c r="B32" s="182"/>
      <c r="C32" s="155">
        <v>51958642</v>
      </c>
      <c r="D32" s="155"/>
      <c r="E32" s="59">
        <v>33385382</v>
      </c>
      <c r="F32" s="60">
        <v>33385382</v>
      </c>
      <c r="G32" s="60">
        <v>32232537</v>
      </c>
      <c r="H32" s="60">
        <v>19125394</v>
      </c>
      <c r="I32" s="60">
        <v>10973714</v>
      </c>
      <c r="J32" s="60">
        <v>10973714</v>
      </c>
      <c r="K32" s="60">
        <v>-8294812</v>
      </c>
      <c r="L32" s="60">
        <v>14331795</v>
      </c>
      <c r="M32" s="60">
        <v>16216627</v>
      </c>
      <c r="N32" s="60">
        <v>16216627</v>
      </c>
      <c r="O32" s="60"/>
      <c r="P32" s="60"/>
      <c r="Q32" s="60"/>
      <c r="R32" s="60"/>
      <c r="S32" s="60"/>
      <c r="T32" s="60"/>
      <c r="U32" s="60"/>
      <c r="V32" s="60"/>
      <c r="W32" s="60">
        <v>16216627</v>
      </c>
      <c r="X32" s="60">
        <v>16692691</v>
      </c>
      <c r="Y32" s="60">
        <v>-476064</v>
      </c>
      <c r="Z32" s="140">
        <v>-2.85</v>
      </c>
      <c r="AA32" s="62">
        <v>33385382</v>
      </c>
    </row>
    <row r="33" spans="1:27" ht="13.5">
      <c r="A33" s="249" t="s">
        <v>165</v>
      </c>
      <c r="B33" s="182"/>
      <c r="C33" s="155">
        <v>6305175</v>
      </c>
      <c r="D33" s="155"/>
      <c r="E33" s="59">
        <v>4432282</v>
      </c>
      <c r="F33" s="60">
        <v>4432282</v>
      </c>
      <c r="G33" s="60">
        <v>60306027</v>
      </c>
      <c r="H33" s="60">
        <v>60306027</v>
      </c>
      <c r="I33" s="60">
        <v>60596933</v>
      </c>
      <c r="J33" s="60">
        <v>60596933</v>
      </c>
      <c r="K33" s="60">
        <v>60596933</v>
      </c>
      <c r="L33" s="60">
        <v>60596933</v>
      </c>
      <c r="M33" s="60">
        <v>60596933</v>
      </c>
      <c r="N33" s="60">
        <v>60596933</v>
      </c>
      <c r="O33" s="60"/>
      <c r="P33" s="60"/>
      <c r="Q33" s="60"/>
      <c r="R33" s="60"/>
      <c r="S33" s="60"/>
      <c r="T33" s="60"/>
      <c r="U33" s="60"/>
      <c r="V33" s="60"/>
      <c r="W33" s="60">
        <v>60596933</v>
      </c>
      <c r="X33" s="60">
        <v>2216141</v>
      </c>
      <c r="Y33" s="60">
        <v>58380792</v>
      </c>
      <c r="Z33" s="140">
        <v>2634.34</v>
      </c>
      <c r="AA33" s="62">
        <v>4432282</v>
      </c>
    </row>
    <row r="34" spans="1:27" ht="13.5">
      <c r="A34" s="250" t="s">
        <v>58</v>
      </c>
      <c r="B34" s="251"/>
      <c r="C34" s="168">
        <f aca="true" t="shared" si="3" ref="C34:Y34">SUM(C29:C33)</f>
        <v>69411282</v>
      </c>
      <c r="D34" s="168">
        <f>SUM(D29:D33)</f>
        <v>0</v>
      </c>
      <c r="E34" s="72">
        <f t="shared" si="3"/>
        <v>50922392</v>
      </c>
      <c r="F34" s="73">
        <f t="shared" si="3"/>
        <v>50922392</v>
      </c>
      <c r="G34" s="73">
        <f t="shared" si="3"/>
        <v>105693374</v>
      </c>
      <c r="H34" s="73">
        <f t="shared" si="3"/>
        <v>92596784</v>
      </c>
      <c r="I34" s="73">
        <f t="shared" si="3"/>
        <v>82697032</v>
      </c>
      <c r="J34" s="73">
        <f t="shared" si="3"/>
        <v>82697032</v>
      </c>
      <c r="K34" s="73">
        <f t="shared" si="3"/>
        <v>63432655</v>
      </c>
      <c r="L34" s="73">
        <f t="shared" si="3"/>
        <v>86088026</v>
      </c>
      <c r="M34" s="73">
        <f t="shared" si="3"/>
        <v>87997687</v>
      </c>
      <c r="N34" s="73">
        <f t="shared" si="3"/>
        <v>87997687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87997687</v>
      </c>
      <c r="X34" s="73">
        <f t="shared" si="3"/>
        <v>25461196</v>
      </c>
      <c r="Y34" s="73">
        <f t="shared" si="3"/>
        <v>62536491</v>
      </c>
      <c r="Z34" s="170">
        <f>+IF(X34&lt;&gt;0,+(Y34/X34)*100,0)</f>
        <v>245.61489963000952</v>
      </c>
      <c r="AA34" s="74">
        <f>SUM(AA29:AA33)</f>
        <v>50922392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3282950</v>
      </c>
      <c r="D37" s="155"/>
      <c r="E37" s="59">
        <v>3924892</v>
      </c>
      <c r="F37" s="60">
        <v>3924892</v>
      </c>
      <c r="G37" s="60">
        <v>3924892</v>
      </c>
      <c r="H37" s="60">
        <v>3924892</v>
      </c>
      <c r="I37" s="60">
        <v>3188681</v>
      </c>
      <c r="J37" s="60">
        <v>3188681</v>
      </c>
      <c r="K37" s="60">
        <v>3188681</v>
      </c>
      <c r="L37" s="60">
        <v>3188681</v>
      </c>
      <c r="M37" s="60">
        <v>3188681</v>
      </c>
      <c r="N37" s="60">
        <v>3188681</v>
      </c>
      <c r="O37" s="60"/>
      <c r="P37" s="60"/>
      <c r="Q37" s="60"/>
      <c r="R37" s="60"/>
      <c r="S37" s="60"/>
      <c r="T37" s="60"/>
      <c r="U37" s="60"/>
      <c r="V37" s="60"/>
      <c r="W37" s="60">
        <v>3188681</v>
      </c>
      <c r="X37" s="60">
        <v>1962446</v>
      </c>
      <c r="Y37" s="60">
        <v>1226235</v>
      </c>
      <c r="Z37" s="140">
        <v>62.49</v>
      </c>
      <c r="AA37" s="62">
        <v>3924892</v>
      </c>
    </row>
    <row r="38" spans="1:27" ht="13.5">
      <c r="A38" s="249" t="s">
        <v>165</v>
      </c>
      <c r="B38" s="182"/>
      <c r="C38" s="155">
        <v>68494049</v>
      </c>
      <c r="D38" s="155"/>
      <c r="E38" s="59">
        <v>73646277</v>
      </c>
      <c r="F38" s="60">
        <v>73646277</v>
      </c>
      <c r="G38" s="60">
        <v>15680427</v>
      </c>
      <c r="H38" s="60">
        <v>15680427</v>
      </c>
      <c r="I38" s="60">
        <v>25221285</v>
      </c>
      <c r="J38" s="60">
        <v>25221285</v>
      </c>
      <c r="K38" s="60">
        <v>25221285</v>
      </c>
      <c r="L38" s="60">
        <v>25221285</v>
      </c>
      <c r="M38" s="60">
        <v>25221285</v>
      </c>
      <c r="N38" s="60">
        <v>25221285</v>
      </c>
      <c r="O38" s="60"/>
      <c r="P38" s="60"/>
      <c r="Q38" s="60"/>
      <c r="R38" s="60"/>
      <c r="S38" s="60"/>
      <c r="T38" s="60"/>
      <c r="U38" s="60"/>
      <c r="V38" s="60"/>
      <c r="W38" s="60">
        <v>25221285</v>
      </c>
      <c r="X38" s="60">
        <v>36823139</v>
      </c>
      <c r="Y38" s="60">
        <v>-11601854</v>
      </c>
      <c r="Z38" s="140">
        <v>-31.51</v>
      </c>
      <c r="AA38" s="62">
        <v>73646277</v>
      </c>
    </row>
    <row r="39" spans="1:27" ht="13.5">
      <c r="A39" s="250" t="s">
        <v>59</v>
      </c>
      <c r="B39" s="253"/>
      <c r="C39" s="168">
        <f aca="true" t="shared" si="4" ref="C39:Y39">SUM(C37:C38)</f>
        <v>71776999</v>
      </c>
      <c r="D39" s="168">
        <f>SUM(D37:D38)</f>
        <v>0</v>
      </c>
      <c r="E39" s="76">
        <f t="shared" si="4"/>
        <v>77571169</v>
      </c>
      <c r="F39" s="77">
        <f t="shared" si="4"/>
        <v>77571169</v>
      </c>
      <c r="G39" s="77">
        <f t="shared" si="4"/>
        <v>19605319</v>
      </c>
      <c r="H39" s="77">
        <f t="shared" si="4"/>
        <v>19605319</v>
      </c>
      <c r="I39" s="77">
        <f t="shared" si="4"/>
        <v>28409966</v>
      </c>
      <c r="J39" s="77">
        <f t="shared" si="4"/>
        <v>28409966</v>
      </c>
      <c r="K39" s="77">
        <f t="shared" si="4"/>
        <v>28409966</v>
      </c>
      <c r="L39" s="77">
        <f t="shared" si="4"/>
        <v>28409966</v>
      </c>
      <c r="M39" s="77">
        <f t="shared" si="4"/>
        <v>28409966</v>
      </c>
      <c r="N39" s="77">
        <f t="shared" si="4"/>
        <v>28409966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28409966</v>
      </c>
      <c r="X39" s="77">
        <f t="shared" si="4"/>
        <v>38785585</v>
      </c>
      <c r="Y39" s="77">
        <f t="shared" si="4"/>
        <v>-10375619</v>
      </c>
      <c r="Z39" s="212">
        <f>+IF(X39&lt;&gt;0,+(Y39/X39)*100,0)</f>
        <v>-26.75122471402713</v>
      </c>
      <c r="AA39" s="79">
        <f>SUM(AA37:AA38)</f>
        <v>77571169</v>
      </c>
    </row>
    <row r="40" spans="1:27" ht="13.5">
      <c r="A40" s="250" t="s">
        <v>167</v>
      </c>
      <c r="B40" s="251"/>
      <c r="C40" s="168">
        <f aca="true" t="shared" si="5" ref="C40:Y40">+C34+C39</f>
        <v>141188281</v>
      </c>
      <c r="D40" s="168">
        <f>+D34+D39</f>
        <v>0</v>
      </c>
      <c r="E40" s="72">
        <f t="shared" si="5"/>
        <v>128493561</v>
      </c>
      <c r="F40" s="73">
        <f t="shared" si="5"/>
        <v>128493561</v>
      </c>
      <c r="G40" s="73">
        <f t="shared" si="5"/>
        <v>125298693</v>
      </c>
      <c r="H40" s="73">
        <f t="shared" si="5"/>
        <v>112202103</v>
      </c>
      <c r="I40" s="73">
        <f t="shared" si="5"/>
        <v>111106998</v>
      </c>
      <c r="J40" s="73">
        <f t="shared" si="5"/>
        <v>111106998</v>
      </c>
      <c r="K40" s="73">
        <f t="shared" si="5"/>
        <v>91842621</v>
      </c>
      <c r="L40" s="73">
        <f t="shared" si="5"/>
        <v>114497992</v>
      </c>
      <c r="M40" s="73">
        <f t="shared" si="5"/>
        <v>116407653</v>
      </c>
      <c r="N40" s="73">
        <f t="shared" si="5"/>
        <v>116407653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116407653</v>
      </c>
      <c r="X40" s="73">
        <f t="shared" si="5"/>
        <v>64246781</v>
      </c>
      <c r="Y40" s="73">
        <f t="shared" si="5"/>
        <v>52160872</v>
      </c>
      <c r="Z40" s="170">
        <f>+IF(X40&lt;&gt;0,+(Y40/X40)*100,0)</f>
        <v>81.18830420468848</v>
      </c>
      <c r="AA40" s="74">
        <f>+AA34+AA39</f>
        <v>128493561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1031308085</v>
      </c>
      <c r="D42" s="257">
        <f>+D25-D40</f>
        <v>0</v>
      </c>
      <c r="E42" s="258">
        <f t="shared" si="6"/>
        <v>1045206184</v>
      </c>
      <c r="F42" s="259">
        <f t="shared" si="6"/>
        <v>1045206184</v>
      </c>
      <c r="G42" s="259">
        <f t="shared" si="6"/>
        <v>937632194</v>
      </c>
      <c r="H42" s="259">
        <f t="shared" si="6"/>
        <v>937675158</v>
      </c>
      <c r="I42" s="259">
        <f t="shared" si="6"/>
        <v>1053101747</v>
      </c>
      <c r="J42" s="259">
        <f t="shared" si="6"/>
        <v>1053101747</v>
      </c>
      <c r="K42" s="259">
        <f t="shared" si="6"/>
        <v>1043294978</v>
      </c>
      <c r="L42" s="259">
        <f t="shared" si="6"/>
        <v>1053297163</v>
      </c>
      <c r="M42" s="259">
        <f t="shared" si="6"/>
        <v>1053391474</v>
      </c>
      <c r="N42" s="259">
        <f t="shared" si="6"/>
        <v>1053391474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1053391474</v>
      </c>
      <c r="X42" s="259">
        <f t="shared" si="6"/>
        <v>522603093</v>
      </c>
      <c r="Y42" s="259">
        <f t="shared" si="6"/>
        <v>530788381</v>
      </c>
      <c r="Z42" s="260">
        <f>+IF(X42&lt;&gt;0,+(Y42/X42)*100,0)</f>
        <v>101.56625326364075</v>
      </c>
      <c r="AA42" s="261">
        <f>+AA25-AA40</f>
        <v>1045206184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1031308085</v>
      </c>
      <c r="D45" s="155"/>
      <c r="E45" s="59">
        <v>1045206184</v>
      </c>
      <c r="F45" s="60">
        <v>1045206184</v>
      </c>
      <c r="G45" s="60">
        <v>937632194</v>
      </c>
      <c r="H45" s="60">
        <v>937675158</v>
      </c>
      <c r="I45" s="60">
        <v>1053101747</v>
      </c>
      <c r="J45" s="60">
        <v>1053101747</v>
      </c>
      <c r="K45" s="60">
        <v>1043294978</v>
      </c>
      <c r="L45" s="60">
        <v>1053297163</v>
      </c>
      <c r="M45" s="60">
        <v>1053391474</v>
      </c>
      <c r="N45" s="60">
        <v>1053391474</v>
      </c>
      <c r="O45" s="60"/>
      <c r="P45" s="60"/>
      <c r="Q45" s="60"/>
      <c r="R45" s="60"/>
      <c r="S45" s="60"/>
      <c r="T45" s="60"/>
      <c r="U45" s="60"/>
      <c r="V45" s="60"/>
      <c r="W45" s="60">
        <v>1053391474</v>
      </c>
      <c r="X45" s="60">
        <v>522603092</v>
      </c>
      <c r="Y45" s="60">
        <v>530788382</v>
      </c>
      <c r="Z45" s="139">
        <v>101.57</v>
      </c>
      <c r="AA45" s="62">
        <v>1045206184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1031308085</v>
      </c>
      <c r="D48" s="217">
        <f>SUM(D45:D47)</f>
        <v>0</v>
      </c>
      <c r="E48" s="264">
        <f t="shared" si="7"/>
        <v>1045206184</v>
      </c>
      <c r="F48" s="219">
        <f t="shared" si="7"/>
        <v>1045206184</v>
      </c>
      <c r="G48" s="219">
        <f t="shared" si="7"/>
        <v>937632194</v>
      </c>
      <c r="H48" s="219">
        <f t="shared" si="7"/>
        <v>937675158</v>
      </c>
      <c r="I48" s="219">
        <f t="shared" si="7"/>
        <v>1053101747</v>
      </c>
      <c r="J48" s="219">
        <f t="shared" si="7"/>
        <v>1053101747</v>
      </c>
      <c r="K48" s="219">
        <f t="shared" si="7"/>
        <v>1043294978</v>
      </c>
      <c r="L48" s="219">
        <f t="shared" si="7"/>
        <v>1053297163</v>
      </c>
      <c r="M48" s="219">
        <f t="shared" si="7"/>
        <v>1053391474</v>
      </c>
      <c r="N48" s="219">
        <f t="shared" si="7"/>
        <v>1053391474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1053391474</v>
      </c>
      <c r="X48" s="219">
        <f t="shared" si="7"/>
        <v>522603092</v>
      </c>
      <c r="Y48" s="219">
        <f t="shared" si="7"/>
        <v>530788382</v>
      </c>
      <c r="Z48" s="265">
        <f>+IF(X48&lt;&gt;0,+(Y48/X48)*100,0)</f>
        <v>101.56625364933738</v>
      </c>
      <c r="AA48" s="232">
        <f>SUM(AA45:AA47)</f>
        <v>1045206184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243030895</v>
      </c>
      <c r="D6" s="155"/>
      <c r="E6" s="59">
        <v>314497576</v>
      </c>
      <c r="F6" s="60">
        <v>314497576</v>
      </c>
      <c r="G6" s="60">
        <v>18476643</v>
      </c>
      <c r="H6" s="60">
        <v>24905630</v>
      </c>
      <c r="I6" s="60">
        <v>34101344</v>
      </c>
      <c r="J6" s="60">
        <v>77483617</v>
      </c>
      <c r="K6" s="60">
        <v>26517373</v>
      </c>
      <c r="L6" s="60">
        <v>29571142</v>
      </c>
      <c r="M6" s="60">
        <v>26785111</v>
      </c>
      <c r="N6" s="60">
        <v>82873626</v>
      </c>
      <c r="O6" s="60"/>
      <c r="P6" s="60"/>
      <c r="Q6" s="60"/>
      <c r="R6" s="60"/>
      <c r="S6" s="60"/>
      <c r="T6" s="60"/>
      <c r="U6" s="60"/>
      <c r="V6" s="60"/>
      <c r="W6" s="60">
        <v>160357243</v>
      </c>
      <c r="X6" s="60">
        <v>166654569</v>
      </c>
      <c r="Y6" s="60">
        <v>-6297326</v>
      </c>
      <c r="Z6" s="140">
        <v>-3.78</v>
      </c>
      <c r="AA6" s="62">
        <v>314497576</v>
      </c>
    </row>
    <row r="7" spans="1:27" ht="13.5">
      <c r="A7" s="249" t="s">
        <v>178</v>
      </c>
      <c r="B7" s="182"/>
      <c r="C7" s="155">
        <v>119868200</v>
      </c>
      <c r="D7" s="155"/>
      <c r="E7" s="59">
        <v>123178538</v>
      </c>
      <c r="F7" s="60">
        <v>123178538</v>
      </c>
      <c r="G7" s="60">
        <v>48504423</v>
      </c>
      <c r="H7" s="60">
        <v>1920423</v>
      </c>
      <c r="I7" s="60">
        <v>-665005</v>
      </c>
      <c r="J7" s="60">
        <v>49759841</v>
      </c>
      <c r="K7" s="60">
        <v>6773115</v>
      </c>
      <c r="L7" s="60">
        <v>40025622</v>
      </c>
      <c r="M7" s="60">
        <v>207926</v>
      </c>
      <c r="N7" s="60">
        <v>47006663</v>
      </c>
      <c r="O7" s="60"/>
      <c r="P7" s="60"/>
      <c r="Q7" s="60"/>
      <c r="R7" s="60"/>
      <c r="S7" s="60"/>
      <c r="T7" s="60"/>
      <c r="U7" s="60"/>
      <c r="V7" s="60"/>
      <c r="W7" s="60">
        <v>96766504</v>
      </c>
      <c r="X7" s="60">
        <v>91707723</v>
      </c>
      <c r="Y7" s="60">
        <v>5058781</v>
      </c>
      <c r="Z7" s="140">
        <v>5.52</v>
      </c>
      <c r="AA7" s="62">
        <v>123178538</v>
      </c>
    </row>
    <row r="8" spans="1:27" ht="13.5">
      <c r="A8" s="249" t="s">
        <v>179</v>
      </c>
      <c r="B8" s="182"/>
      <c r="C8" s="155">
        <v>25999927</v>
      </c>
      <c r="D8" s="155"/>
      <c r="E8" s="59">
        <v>34537397</v>
      </c>
      <c r="F8" s="60">
        <v>34537397</v>
      </c>
      <c r="G8" s="60">
        <v>21597000</v>
      </c>
      <c r="H8" s="60"/>
      <c r="I8" s="60"/>
      <c r="J8" s="60">
        <v>21597000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21597000</v>
      </c>
      <c r="X8" s="60">
        <v>23337397</v>
      </c>
      <c r="Y8" s="60">
        <v>-1740397</v>
      </c>
      <c r="Z8" s="140">
        <v>-7.46</v>
      </c>
      <c r="AA8" s="62">
        <v>34537397</v>
      </c>
    </row>
    <row r="9" spans="1:27" ht="13.5">
      <c r="A9" s="249" t="s">
        <v>180</v>
      </c>
      <c r="B9" s="182"/>
      <c r="C9" s="155">
        <v>27762638</v>
      </c>
      <c r="D9" s="155"/>
      <c r="E9" s="59">
        <v>7225155</v>
      </c>
      <c r="F9" s="60">
        <v>7225155</v>
      </c>
      <c r="G9" s="60">
        <v>177788</v>
      </c>
      <c r="H9" s="60">
        <v>137783</v>
      </c>
      <c r="I9" s="60">
        <v>451071</v>
      </c>
      <c r="J9" s="60">
        <v>766642</v>
      </c>
      <c r="K9" s="60">
        <v>2980719</v>
      </c>
      <c r="L9" s="60">
        <v>1081408</v>
      </c>
      <c r="M9" s="60">
        <v>905714</v>
      </c>
      <c r="N9" s="60">
        <v>4967841</v>
      </c>
      <c r="O9" s="60"/>
      <c r="P9" s="60"/>
      <c r="Q9" s="60"/>
      <c r="R9" s="60"/>
      <c r="S9" s="60"/>
      <c r="T9" s="60"/>
      <c r="U9" s="60"/>
      <c r="V9" s="60"/>
      <c r="W9" s="60">
        <v>5734483</v>
      </c>
      <c r="X9" s="60">
        <v>3612576</v>
      </c>
      <c r="Y9" s="60">
        <v>2121907</v>
      </c>
      <c r="Z9" s="140">
        <v>58.74</v>
      </c>
      <c r="AA9" s="62">
        <v>7225155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-367348649</v>
      </c>
      <c r="D12" s="155"/>
      <c r="E12" s="59">
        <v>-189772526</v>
      </c>
      <c r="F12" s="60">
        <v>-189772526</v>
      </c>
      <c r="G12" s="60">
        <v>-33047684</v>
      </c>
      <c r="H12" s="60">
        <v>-35078266</v>
      </c>
      <c r="I12" s="60">
        <v>-26136852</v>
      </c>
      <c r="J12" s="60">
        <v>-94262802</v>
      </c>
      <c r="K12" s="60">
        <v>-49403543</v>
      </c>
      <c r="L12" s="60">
        <v>-27135779</v>
      </c>
      <c r="M12" s="60">
        <v>-17583407</v>
      </c>
      <c r="N12" s="60">
        <v>-94122729</v>
      </c>
      <c r="O12" s="60"/>
      <c r="P12" s="60"/>
      <c r="Q12" s="60"/>
      <c r="R12" s="60"/>
      <c r="S12" s="60"/>
      <c r="T12" s="60"/>
      <c r="U12" s="60"/>
      <c r="V12" s="60"/>
      <c r="W12" s="60">
        <v>-188385531</v>
      </c>
      <c r="X12" s="60">
        <v>-93921180</v>
      </c>
      <c r="Y12" s="60">
        <v>-94464351</v>
      </c>
      <c r="Z12" s="140">
        <v>100.58</v>
      </c>
      <c r="AA12" s="62">
        <v>-189772526</v>
      </c>
    </row>
    <row r="13" spans="1:27" ht="13.5">
      <c r="A13" s="249" t="s">
        <v>40</v>
      </c>
      <c r="B13" s="182"/>
      <c r="C13" s="155">
        <v>-1043712</v>
      </c>
      <c r="D13" s="155"/>
      <c r="E13" s="59">
        <v>-130825730</v>
      </c>
      <c r="F13" s="60">
        <v>-130825730</v>
      </c>
      <c r="G13" s="60">
        <v>-25929</v>
      </c>
      <c r="H13" s="60">
        <v>-25831</v>
      </c>
      <c r="I13" s="60">
        <v>-26971</v>
      </c>
      <c r="J13" s="60">
        <v>-78731</v>
      </c>
      <c r="K13" s="60">
        <v>-87986</v>
      </c>
      <c r="L13" s="60">
        <v>-38729</v>
      </c>
      <c r="M13" s="60">
        <v>-27834</v>
      </c>
      <c r="N13" s="60">
        <v>-154549</v>
      </c>
      <c r="O13" s="60"/>
      <c r="P13" s="60"/>
      <c r="Q13" s="60"/>
      <c r="R13" s="60"/>
      <c r="S13" s="60"/>
      <c r="T13" s="60"/>
      <c r="U13" s="60"/>
      <c r="V13" s="60"/>
      <c r="W13" s="60">
        <v>-233280</v>
      </c>
      <c r="X13" s="60">
        <v>-78843485</v>
      </c>
      <c r="Y13" s="60">
        <v>78610205</v>
      </c>
      <c r="Z13" s="140">
        <v>-99.7</v>
      </c>
      <c r="AA13" s="62">
        <v>-130825730</v>
      </c>
    </row>
    <row r="14" spans="1:27" ht="13.5">
      <c r="A14" s="249" t="s">
        <v>42</v>
      </c>
      <c r="B14" s="182"/>
      <c r="C14" s="155">
        <v>-1660134</v>
      </c>
      <c r="D14" s="155"/>
      <c r="E14" s="59">
        <v>-73941468</v>
      </c>
      <c r="F14" s="60">
        <v>-73941468</v>
      </c>
      <c r="G14" s="60">
        <v>-256783</v>
      </c>
      <c r="H14" s="60">
        <v>-333216</v>
      </c>
      <c r="I14" s="60">
        <v>-157189</v>
      </c>
      <c r="J14" s="60">
        <v>-747188</v>
      </c>
      <c r="K14" s="60">
        <v>-355513</v>
      </c>
      <c r="L14" s="60">
        <v>-202506</v>
      </c>
      <c r="M14" s="60">
        <v>-671457</v>
      </c>
      <c r="N14" s="60">
        <v>-1229476</v>
      </c>
      <c r="O14" s="60"/>
      <c r="P14" s="60"/>
      <c r="Q14" s="60"/>
      <c r="R14" s="60"/>
      <c r="S14" s="60"/>
      <c r="T14" s="60"/>
      <c r="U14" s="60"/>
      <c r="V14" s="60"/>
      <c r="W14" s="60">
        <v>-1976664</v>
      </c>
      <c r="X14" s="60">
        <v>-36970734</v>
      </c>
      <c r="Y14" s="60">
        <v>34994070</v>
      </c>
      <c r="Z14" s="140">
        <v>-94.65</v>
      </c>
      <c r="AA14" s="62">
        <v>-73941468</v>
      </c>
    </row>
    <row r="15" spans="1:27" ht="13.5">
      <c r="A15" s="250" t="s">
        <v>184</v>
      </c>
      <c r="B15" s="251"/>
      <c r="C15" s="168">
        <f aca="true" t="shared" si="0" ref="C15:Y15">SUM(C6:C14)</f>
        <v>46609165</v>
      </c>
      <c r="D15" s="168">
        <f>SUM(D6:D14)</f>
        <v>0</v>
      </c>
      <c r="E15" s="72">
        <f t="shared" si="0"/>
        <v>84898942</v>
      </c>
      <c r="F15" s="73">
        <f t="shared" si="0"/>
        <v>84898942</v>
      </c>
      <c r="G15" s="73">
        <f t="shared" si="0"/>
        <v>55425458</v>
      </c>
      <c r="H15" s="73">
        <f t="shared" si="0"/>
        <v>-8473477</v>
      </c>
      <c r="I15" s="73">
        <f t="shared" si="0"/>
        <v>7566398</v>
      </c>
      <c r="J15" s="73">
        <f t="shared" si="0"/>
        <v>54518379</v>
      </c>
      <c r="K15" s="73">
        <f t="shared" si="0"/>
        <v>-13575835</v>
      </c>
      <c r="L15" s="73">
        <f t="shared" si="0"/>
        <v>43301158</v>
      </c>
      <c r="M15" s="73">
        <f t="shared" si="0"/>
        <v>9616053</v>
      </c>
      <c r="N15" s="73">
        <f t="shared" si="0"/>
        <v>39341376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93859755</v>
      </c>
      <c r="X15" s="73">
        <f t="shared" si="0"/>
        <v>75576866</v>
      </c>
      <c r="Y15" s="73">
        <f t="shared" si="0"/>
        <v>18282889</v>
      </c>
      <c r="Z15" s="170">
        <f>+IF(X15&lt;&gt;0,+(Y15/X15)*100,0)</f>
        <v>24.191118218635847</v>
      </c>
      <c r="AA15" s="74">
        <f>SUM(AA6:AA14)</f>
        <v>84898942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520175</v>
      </c>
      <c r="D19" s="155"/>
      <c r="E19" s="59">
        <v>35624906</v>
      </c>
      <c r="F19" s="60">
        <v>35624906</v>
      </c>
      <c r="G19" s="159"/>
      <c r="H19" s="159"/>
      <c r="I19" s="159">
        <v>500</v>
      </c>
      <c r="J19" s="60">
        <v>500</v>
      </c>
      <c r="K19" s="159"/>
      <c r="L19" s="159"/>
      <c r="M19" s="60">
        <v>3363</v>
      </c>
      <c r="N19" s="159">
        <v>3363</v>
      </c>
      <c r="O19" s="159"/>
      <c r="P19" s="159"/>
      <c r="Q19" s="60"/>
      <c r="R19" s="159"/>
      <c r="S19" s="159"/>
      <c r="T19" s="60"/>
      <c r="U19" s="159"/>
      <c r="V19" s="159"/>
      <c r="W19" s="159">
        <v>3863</v>
      </c>
      <c r="X19" s="60">
        <v>20000000</v>
      </c>
      <c r="Y19" s="159">
        <v>-19996137</v>
      </c>
      <c r="Z19" s="141">
        <v>-99.98</v>
      </c>
      <c r="AA19" s="225">
        <v>35624906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-227206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-72000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-49694267</v>
      </c>
      <c r="D24" s="155"/>
      <c r="E24" s="59">
        <v>-69662221</v>
      </c>
      <c r="F24" s="60">
        <v>-69662221</v>
      </c>
      <c r="G24" s="60">
        <v>-1205798</v>
      </c>
      <c r="H24" s="60">
        <v>-6325176</v>
      </c>
      <c r="I24" s="60">
        <v>-686010</v>
      </c>
      <c r="J24" s="60">
        <v>-8216984</v>
      </c>
      <c r="K24" s="60">
        <v>-4550193</v>
      </c>
      <c r="L24" s="60">
        <v>-1870248</v>
      </c>
      <c r="M24" s="60">
        <v>-4608191</v>
      </c>
      <c r="N24" s="60">
        <v>-11028632</v>
      </c>
      <c r="O24" s="60"/>
      <c r="P24" s="60"/>
      <c r="Q24" s="60"/>
      <c r="R24" s="60"/>
      <c r="S24" s="60"/>
      <c r="T24" s="60"/>
      <c r="U24" s="60"/>
      <c r="V24" s="60"/>
      <c r="W24" s="60">
        <v>-19245616</v>
      </c>
      <c r="X24" s="60">
        <v>-34817180</v>
      </c>
      <c r="Y24" s="60">
        <v>15571564</v>
      </c>
      <c r="Z24" s="140">
        <v>-44.72</v>
      </c>
      <c r="AA24" s="62">
        <v>-69662221</v>
      </c>
    </row>
    <row r="25" spans="1:27" ht="13.5">
      <c r="A25" s="250" t="s">
        <v>191</v>
      </c>
      <c r="B25" s="251"/>
      <c r="C25" s="168">
        <f aca="true" t="shared" si="1" ref="C25:Y25">SUM(C19:C24)</f>
        <v>-49473298</v>
      </c>
      <c r="D25" s="168">
        <f>SUM(D19:D24)</f>
        <v>0</v>
      </c>
      <c r="E25" s="72">
        <f t="shared" si="1"/>
        <v>-34037315</v>
      </c>
      <c r="F25" s="73">
        <f t="shared" si="1"/>
        <v>-34037315</v>
      </c>
      <c r="G25" s="73">
        <f t="shared" si="1"/>
        <v>-1205798</v>
      </c>
      <c r="H25" s="73">
        <f t="shared" si="1"/>
        <v>-6325176</v>
      </c>
      <c r="I25" s="73">
        <f t="shared" si="1"/>
        <v>-685510</v>
      </c>
      <c r="J25" s="73">
        <f t="shared" si="1"/>
        <v>-8216484</v>
      </c>
      <c r="K25" s="73">
        <f t="shared" si="1"/>
        <v>-4550193</v>
      </c>
      <c r="L25" s="73">
        <f t="shared" si="1"/>
        <v>-1870248</v>
      </c>
      <c r="M25" s="73">
        <f t="shared" si="1"/>
        <v>-4604828</v>
      </c>
      <c r="N25" s="73">
        <f t="shared" si="1"/>
        <v>-11025269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-19241753</v>
      </c>
      <c r="X25" s="73">
        <f t="shared" si="1"/>
        <v>-14817180</v>
      </c>
      <c r="Y25" s="73">
        <f t="shared" si="1"/>
        <v>-4424573</v>
      </c>
      <c r="Z25" s="170">
        <f>+IF(X25&lt;&gt;0,+(Y25/X25)*100,0)</f>
        <v>29.8611004253171</v>
      </c>
      <c r="AA25" s="74">
        <f>SUM(AA19:AA24)</f>
        <v>-34037315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23300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-4395802</v>
      </c>
      <c r="D33" s="155"/>
      <c r="E33" s="59">
        <v>-1714966</v>
      </c>
      <c r="F33" s="60">
        <v>-1714966</v>
      </c>
      <c r="G33" s="60">
        <v>-9918</v>
      </c>
      <c r="H33" s="60">
        <v>-10015</v>
      </c>
      <c r="I33" s="60">
        <v>-8875</v>
      </c>
      <c r="J33" s="60">
        <v>-28808</v>
      </c>
      <c r="K33" s="60">
        <v>-401875</v>
      </c>
      <c r="L33" s="60">
        <v>-129702</v>
      </c>
      <c r="M33" s="60">
        <v>-104647</v>
      </c>
      <c r="N33" s="60">
        <v>-636224</v>
      </c>
      <c r="O33" s="60"/>
      <c r="P33" s="60"/>
      <c r="Q33" s="60"/>
      <c r="R33" s="60"/>
      <c r="S33" s="60"/>
      <c r="T33" s="60"/>
      <c r="U33" s="60"/>
      <c r="V33" s="60"/>
      <c r="W33" s="60">
        <v>-665032</v>
      </c>
      <c r="X33" s="60">
        <v>-857484</v>
      </c>
      <c r="Y33" s="60">
        <v>192452</v>
      </c>
      <c r="Z33" s="140">
        <v>-22.44</v>
      </c>
      <c r="AA33" s="62">
        <v>-1714966</v>
      </c>
    </row>
    <row r="34" spans="1:27" ht="13.5">
      <c r="A34" s="250" t="s">
        <v>197</v>
      </c>
      <c r="B34" s="251"/>
      <c r="C34" s="168">
        <f aca="true" t="shared" si="2" ref="C34:Y34">SUM(C29:C33)</f>
        <v>-4372502</v>
      </c>
      <c r="D34" s="168">
        <f>SUM(D29:D33)</f>
        <v>0</v>
      </c>
      <c r="E34" s="72">
        <f t="shared" si="2"/>
        <v>-1714966</v>
      </c>
      <c r="F34" s="73">
        <f t="shared" si="2"/>
        <v>-1714966</v>
      </c>
      <c r="G34" s="73">
        <f t="shared" si="2"/>
        <v>-9918</v>
      </c>
      <c r="H34" s="73">
        <f t="shared" si="2"/>
        <v>-10015</v>
      </c>
      <c r="I34" s="73">
        <f t="shared" si="2"/>
        <v>-8875</v>
      </c>
      <c r="J34" s="73">
        <f t="shared" si="2"/>
        <v>-28808</v>
      </c>
      <c r="K34" s="73">
        <f t="shared" si="2"/>
        <v>-401875</v>
      </c>
      <c r="L34" s="73">
        <f t="shared" si="2"/>
        <v>-129702</v>
      </c>
      <c r="M34" s="73">
        <f t="shared" si="2"/>
        <v>-104647</v>
      </c>
      <c r="N34" s="73">
        <f t="shared" si="2"/>
        <v>-636224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-665032</v>
      </c>
      <c r="X34" s="73">
        <f t="shared" si="2"/>
        <v>-857484</v>
      </c>
      <c r="Y34" s="73">
        <f t="shared" si="2"/>
        <v>192452</v>
      </c>
      <c r="Z34" s="170">
        <f>+IF(X34&lt;&gt;0,+(Y34/X34)*100,0)</f>
        <v>-22.443800700654474</v>
      </c>
      <c r="AA34" s="74">
        <f>SUM(AA29:AA33)</f>
        <v>-1714966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-7236635</v>
      </c>
      <c r="D36" s="153">
        <f>+D15+D25+D34</f>
        <v>0</v>
      </c>
      <c r="E36" s="99">
        <f t="shared" si="3"/>
        <v>49146661</v>
      </c>
      <c r="F36" s="100">
        <f t="shared" si="3"/>
        <v>49146661</v>
      </c>
      <c r="G36" s="100">
        <f t="shared" si="3"/>
        <v>54209742</v>
      </c>
      <c r="H36" s="100">
        <f t="shared" si="3"/>
        <v>-14808668</v>
      </c>
      <c r="I36" s="100">
        <f t="shared" si="3"/>
        <v>6872013</v>
      </c>
      <c r="J36" s="100">
        <f t="shared" si="3"/>
        <v>46273087</v>
      </c>
      <c r="K36" s="100">
        <f t="shared" si="3"/>
        <v>-18527903</v>
      </c>
      <c r="L36" s="100">
        <f t="shared" si="3"/>
        <v>41301208</v>
      </c>
      <c r="M36" s="100">
        <f t="shared" si="3"/>
        <v>4906578</v>
      </c>
      <c r="N36" s="100">
        <f t="shared" si="3"/>
        <v>27679883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73952970</v>
      </c>
      <c r="X36" s="100">
        <f t="shared" si="3"/>
        <v>59902202</v>
      </c>
      <c r="Y36" s="100">
        <f t="shared" si="3"/>
        <v>14050768</v>
      </c>
      <c r="Z36" s="137">
        <f>+IF(X36&lt;&gt;0,+(Y36/X36)*100,0)</f>
        <v>23.45617945730943</v>
      </c>
      <c r="AA36" s="102">
        <f>+AA15+AA25+AA34</f>
        <v>49146661</v>
      </c>
    </row>
    <row r="37" spans="1:27" ht="13.5">
      <c r="A37" s="249" t="s">
        <v>199</v>
      </c>
      <c r="B37" s="182"/>
      <c r="C37" s="153">
        <v>177741969</v>
      </c>
      <c r="D37" s="153"/>
      <c r="E37" s="99">
        <v>56405959</v>
      </c>
      <c r="F37" s="100">
        <v>56405959</v>
      </c>
      <c r="G37" s="100">
        <v>124434854</v>
      </c>
      <c r="H37" s="100">
        <v>178644596</v>
      </c>
      <c r="I37" s="100">
        <v>163835928</v>
      </c>
      <c r="J37" s="100">
        <v>124434854</v>
      </c>
      <c r="K37" s="100">
        <v>170707941</v>
      </c>
      <c r="L37" s="100">
        <v>152180038</v>
      </c>
      <c r="M37" s="100">
        <v>193481246</v>
      </c>
      <c r="N37" s="100">
        <v>170707941</v>
      </c>
      <c r="O37" s="100"/>
      <c r="P37" s="100"/>
      <c r="Q37" s="100"/>
      <c r="R37" s="100"/>
      <c r="S37" s="100"/>
      <c r="T37" s="100"/>
      <c r="U37" s="100"/>
      <c r="V37" s="100"/>
      <c r="W37" s="100">
        <v>124434854</v>
      </c>
      <c r="X37" s="100">
        <v>56405959</v>
      </c>
      <c r="Y37" s="100">
        <v>68028895</v>
      </c>
      <c r="Z37" s="137">
        <v>120.61</v>
      </c>
      <c r="AA37" s="102">
        <v>56405959</v>
      </c>
    </row>
    <row r="38" spans="1:27" ht="13.5">
      <c r="A38" s="269" t="s">
        <v>200</v>
      </c>
      <c r="B38" s="256"/>
      <c r="C38" s="257">
        <v>170505334</v>
      </c>
      <c r="D38" s="257"/>
      <c r="E38" s="258">
        <v>105552621</v>
      </c>
      <c r="F38" s="259">
        <v>105552621</v>
      </c>
      <c r="G38" s="259">
        <v>178644596</v>
      </c>
      <c r="H38" s="259">
        <v>163835928</v>
      </c>
      <c r="I38" s="259">
        <v>170707941</v>
      </c>
      <c r="J38" s="259">
        <v>170707941</v>
      </c>
      <c r="K38" s="259">
        <v>152180038</v>
      </c>
      <c r="L38" s="259">
        <v>193481246</v>
      </c>
      <c r="M38" s="259">
        <v>198387824</v>
      </c>
      <c r="N38" s="259">
        <v>198387824</v>
      </c>
      <c r="O38" s="259"/>
      <c r="P38" s="259"/>
      <c r="Q38" s="259"/>
      <c r="R38" s="259"/>
      <c r="S38" s="259"/>
      <c r="T38" s="259"/>
      <c r="U38" s="259"/>
      <c r="V38" s="259"/>
      <c r="W38" s="259">
        <v>198387824</v>
      </c>
      <c r="X38" s="259">
        <v>116308162</v>
      </c>
      <c r="Y38" s="259">
        <v>82079662</v>
      </c>
      <c r="Z38" s="260">
        <v>70.57</v>
      </c>
      <c r="AA38" s="261">
        <v>105552621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32540352</v>
      </c>
      <c r="D5" s="200">
        <f t="shared" si="0"/>
        <v>0</v>
      </c>
      <c r="E5" s="106">
        <f t="shared" si="0"/>
        <v>68680629</v>
      </c>
      <c r="F5" s="106">
        <f t="shared" si="0"/>
        <v>68680629</v>
      </c>
      <c r="G5" s="106">
        <f t="shared" si="0"/>
        <v>1194932</v>
      </c>
      <c r="H5" s="106">
        <f t="shared" si="0"/>
        <v>3714170</v>
      </c>
      <c r="I5" s="106">
        <f t="shared" si="0"/>
        <v>667397</v>
      </c>
      <c r="J5" s="106">
        <f t="shared" si="0"/>
        <v>5576499</v>
      </c>
      <c r="K5" s="106">
        <f t="shared" si="0"/>
        <v>1430553</v>
      </c>
      <c r="L5" s="106">
        <f t="shared" si="0"/>
        <v>2108528</v>
      </c>
      <c r="M5" s="106">
        <f t="shared" si="0"/>
        <v>5254457</v>
      </c>
      <c r="N5" s="106">
        <f t="shared" si="0"/>
        <v>8793538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14370037</v>
      </c>
      <c r="X5" s="106">
        <f t="shared" si="0"/>
        <v>34340315</v>
      </c>
      <c r="Y5" s="106">
        <f t="shared" si="0"/>
        <v>-19970278</v>
      </c>
      <c r="Z5" s="201">
        <f>+IF(X5&lt;&gt;0,+(Y5/X5)*100,0)</f>
        <v>-58.15403265811627</v>
      </c>
      <c r="AA5" s="199">
        <f>SUM(AA11:AA18)</f>
        <v>68680629</v>
      </c>
    </row>
    <row r="6" spans="1:27" ht="13.5">
      <c r="A6" s="291" t="s">
        <v>204</v>
      </c>
      <c r="B6" s="142"/>
      <c r="C6" s="62">
        <v>3129738</v>
      </c>
      <c r="D6" s="156"/>
      <c r="E6" s="60">
        <v>35338273</v>
      </c>
      <c r="F6" s="60">
        <v>35338273</v>
      </c>
      <c r="G6" s="60"/>
      <c r="H6" s="60">
        <v>3195052</v>
      </c>
      <c r="I6" s="60"/>
      <c r="J6" s="60">
        <v>3195052</v>
      </c>
      <c r="K6" s="60"/>
      <c r="L6" s="60"/>
      <c r="M6" s="60">
        <v>3658475</v>
      </c>
      <c r="N6" s="60">
        <v>3658475</v>
      </c>
      <c r="O6" s="60"/>
      <c r="P6" s="60"/>
      <c r="Q6" s="60"/>
      <c r="R6" s="60"/>
      <c r="S6" s="60"/>
      <c r="T6" s="60"/>
      <c r="U6" s="60"/>
      <c r="V6" s="60"/>
      <c r="W6" s="60">
        <v>6853527</v>
      </c>
      <c r="X6" s="60">
        <v>17669137</v>
      </c>
      <c r="Y6" s="60">
        <v>-10815610</v>
      </c>
      <c r="Z6" s="140">
        <v>-61.21</v>
      </c>
      <c r="AA6" s="155">
        <v>35338273</v>
      </c>
    </row>
    <row r="7" spans="1:27" ht="13.5">
      <c r="A7" s="291" t="s">
        <v>205</v>
      </c>
      <c r="B7" s="142"/>
      <c r="C7" s="62">
        <v>2687522</v>
      </c>
      <c r="D7" s="156"/>
      <c r="E7" s="60">
        <v>2900000</v>
      </c>
      <c r="F7" s="60">
        <v>2900000</v>
      </c>
      <c r="G7" s="60"/>
      <c r="H7" s="60">
        <v>345</v>
      </c>
      <c r="I7" s="60">
        <v>262220</v>
      </c>
      <c r="J7" s="60">
        <v>262565</v>
      </c>
      <c r="K7" s="60">
        <v>99091</v>
      </c>
      <c r="L7" s="60"/>
      <c r="M7" s="60"/>
      <c r="N7" s="60">
        <v>99091</v>
      </c>
      <c r="O7" s="60"/>
      <c r="P7" s="60"/>
      <c r="Q7" s="60"/>
      <c r="R7" s="60"/>
      <c r="S7" s="60"/>
      <c r="T7" s="60"/>
      <c r="U7" s="60"/>
      <c r="V7" s="60"/>
      <c r="W7" s="60">
        <v>361656</v>
      </c>
      <c r="X7" s="60">
        <v>1450000</v>
      </c>
      <c r="Y7" s="60">
        <v>-1088344</v>
      </c>
      <c r="Z7" s="140">
        <v>-75.06</v>
      </c>
      <c r="AA7" s="155">
        <v>2900000</v>
      </c>
    </row>
    <row r="8" spans="1:27" ht="13.5">
      <c r="A8" s="291" t="s">
        <v>206</v>
      </c>
      <c r="B8" s="142"/>
      <c r="C8" s="62"/>
      <c r="D8" s="156"/>
      <c r="E8" s="60">
        <v>561782</v>
      </c>
      <c r="F8" s="60">
        <v>561782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280891</v>
      </c>
      <c r="Y8" s="60">
        <v>-280891</v>
      </c>
      <c r="Z8" s="140">
        <v>-100</v>
      </c>
      <c r="AA8" s="155">
        <v>561782</v>
      </c>
    </row>
    <row r="9" spans="1:27" ht="13.5">
      <c r="A9" s="291" t="s">
        <v>207</v>
      </c>
      <c r="B9" s="142"/>
      <c r="C9" s="62">
        <v>1603471</v>
      </c>
      <c r="D9" s="156"/>
      <c r="E9" s="60">
        <v>1866076</v>
      </c>
      <c r="F9" s="60">
        <v>1866076</v>
      </c>
      <c r="G9" s="60">
        <v>923461</v>
      </c>
      <c r="H9" s="60">
        <v>31396</v>
      </c>
      <c r="I9" s="60"/>
      <c r="J9" s="60">
        <v>954857</v>
      </c>
      <c r="K9" s="60"/>
      <c r="L9" s="60">
        <v>84384</v>
      </c>
      <c r="M9" s="60"/>
      <c r="N9" s="60">
        <v>84384</v>
      </c>
      <c r="O9" s="60"/>
      <c r="P9" s="60"/>
      <c r="Q9" s="60"/>
      <c r="R9" s="60"/>
      <c r="S9" s="60"/>
      <c r="T9" s="60"/>
      <c r="U9" s="60"/>
      <c r="V9" s="60"/>
      <c r="W9" s="60">
        <v>1039241</v>
      </c>
      <c r="X9" s="60">
        <v>933038</v>
      </c>
      <c r="Y9" s="60">
        <v>106203</v>
      </c>
      <c r="Z9" s="140">
        <v>11.38</v>
      </c>
      <c r="AA9" s="155">
        <v>1866076</v>
      </c>
    </row>
    <row r="10" spans="1:27" ht="13.5">
      <c r="A10" s="291" t="s">
        <v>208</v>
      </c>
      <c r="B10" s="142"/>
      <c r="C10" s="62">
        <v>4923133</v>
      </c>
      <c r="D10" s="156"/>
      <c r="E10" s="60">
        <v>6500000</v>
      </c>
      <c r="F10" s="60">
        <v>6500000</v>
      </c>
      <c r="G10" s="60">
        <v>87269</v>
      </c>
      <c r="H10" s="60"/>
      <c r="I10" s="60"/>
      <c r="J10" s="60">
        <v>87269</v>
      </c>
      <c r="K10" s="60">
        <v>1259289</v>
      </c>
      <c r="L10" s="60">
        <v>605912</v>
      </c>
      <c r="M10" s="60"/>
      <c r="N10" s="60">
        <v>1865201</v>
      </c>
      <c r="O10" s="60"/>
      <c r="P10" s="60"/>
      <c r="Q10" s="60"/>
      <c r="R10" s="60"/>
      <c r="S10" s="60"/>
      <c r="T10" s="60"/>
      <c r="U10" s="60"/>
      <c r="V10" s="60"/>
      <c r="W10" s="60">
        <v>1952470</v>
      </c>
      <c r="X10" s="60">
        <v>3250000</v>
      </c>
      <c r="Y10" s="60">
        <v>-1297530</v>
      </c>
      <c r="Z10" s="140">
        <v>-39.92</v>
      </c>
      <c r="AA10" s="155">
        <v>6500000</v>
      </c>
    </row>
    <row r="11" spans="1:27" ht="13.5">
      <c r="A11" s="292" t="s">
        <v>209</v>
      </c>
      <c r="B11" s="142"/>
      <c r="C11" s="293">
        <f aca="true" t="shared" si="1" ref="C11:Y11">SUM(C6:C10)</f>
        <v>12343864</v>
      </c>
      <c r="D11" s="294">
        <f t="shared" si="1"/>
        <v>0</v>
      </c>
      <c r="E11" s="295">
        <f t="shared" si="1"/>
        <v>47166131</v>
      </c>
      <c r="F11" s="295">
        <f t="shared" si="1"/>
        <v>47166131</v>
      </c>
      <c r="G11" s="295">
        <f t="shared" si="1"/>
        <v>1010730</v>
      </c>
      <c r="H11" s="295">
        <f t="shared" si="1"/>
        <v>3226793</v>
      </c>
      <c r="I11" s="295">
        <f t="shared" si="1"/>
        <v>262220</v>
      </c>
      <c r="J11" s="295">
        <f t="shared" si="1"/>
        <v>4499743</v>
      </c>
      <c r="K11" s="295">
        <f t="shared" si="1"/>
        <v>1358380</v>
      </c>
      <c r="L11" s="295">
        <f t="shared" si="1"/>
        <v>690296</v>
      </c>
      <c r="M11" s="295">
        <f t="shared" si="1"/>
        <v>3658475</v>
      </c>
      <c r="N11" s="295">
        <f t="shared" si="1"/>
        <v>5707151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10206894</v>
      </c>
      <c r="X11" s="295">
        <f t="shared" si="1"/>
        <v>23583066</v>
      </c>
      <c r="Y11" s="295">
        <f t="shared" si="1"/>
        <v>-13376172</v>
      </c>
      <c r="Z11" s="296">
        <f>+IF(X11&lt;&gt;0,+(Y11/X11)*100,0)</f>
        <v>-56.71939348344274</v>
      </c>
      <c r="AA11" s="297">
        <f>SUM(AA6:AA10)</f>
        <v>47166131</v>
      </c>
    </row>
    <row r="12" spans="1:27" ht="13.5">
      <c r="A12" s="298" t="s">
        <v>210</v>
      </c>
      <c r="B12" s="136"/>
      <c r="C12" s="62">
        <v>2415868</v>
      </c>
      <c r="D12" s="156"/>
      <c r="E12" s="60">
        <v>18375000</v>
      </c>
      <c r="F12" s="60">
        <v>18375000</v>
      </c>
      <c r="G12" s="60">
        <v>184202</v>
      </c>
      <c r="H12" s="60">
        <v>487377</v>
      </c>
      <c r="I12" s="60">
        <v>77013</v>
      </c>
      <c r="J12" s="60">
        <v>748592</v>
      </c>
      <c r="K12" s="60">
        <v>72173</v>
      </c>
      <c r="L12" s="60">
        <v>1418232</v>
      </c>
      <c r="M12" s="60">
        <v>1583925</v>
      </c>
      <c r="N12" s="60">
        <v>3074330</v>
      </c>
      <c r="O12" s="60"/>
      <c r="P12" s="60"/>
      <c r="Q12" s="60"/>
      <c r="R12" s="60"/>
      <c r="S12" s="60"/>
      <c r="T12" s="60"/>
      <c r="U12" s="60"/>
      <c r="V12" s="60"/>
      <c r="W12" s="60">
        <v>3822922</v>
      </c>
      <c r="X12" s="60">
        <v>9187500</v>
      </c>
      <c r="Y12" s="60">
        <v>-5364578</v>
      </c>
      <c r="Z12" s="140">
        <v>-58.39</v>
      </c>
      <c r="AA12" s="155">
        <v>18375000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17780620</v>
      </c>
      <c r="D15" s="156"/>
      <c r="E15" s="60">
        <v>3139498</v>
      </c>
      <c r="F15" s="60">
        <v>3139498</v>
      </c>
      <c r="G15" s="60"/>
      <c r="H15" s="60"/>
      <c r="I15" s="60">
        <v>328164</v>
      </c>
      <c r="J15" s="60">
        <v>328164</v>
      </c>
      <c r="K15" s="60"/>
      <c r="L15" s="60"/>
      <c r="M15" s="60">
        <v>2524</v>
      </c>
      <c r="N15" s="60">
        <v>2524</v>
      </c>
      <c r="O15" s="60"/>
      <c r="P15" s="60"/>
      <c r="Q15" s="60"/>
      <c r="R15" s="60"/>
      <c r="S15" s="60"/>
      <c r="T15" s="60"/>
      <c r="U15" s="60"/>
      <c r="V15" s="60"/>
      <c r="W15" s="60">
        <v>330688</v>
      </c>
      <c r="X15" s="60">
        <v>1569749</v>
      </c>
      <c r="Y15" s="60">
        <v>-1239061</v>
      </c>
      <c r="Z15" s="140">
        <v>-78.93</v>
      </c>
      <c r="AA15" s="155">
        <v>3139498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>
        <v>9533</v>
      </c>
      <c r="N16" s="60">
        <v>9533</v>
      </c>
      <c r="O16" s="60"/>
      <c r="P16" s="60"/>
      <c r="Q16" s="60"/>
      <c r="R16" s="60"/>
      <c r="S16" s="60"/>
      <c r="T16" s="60"/>
      <c r="U16" s="60"/>
      <c r="V16" s="60"/>
      <c r="W16" s="60">
        <v>9533</v>
      </c>
      <c r="X16" s="60"/>
      <c r="Y16" s="60">
        <v>9533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7665627</v>
      </c>
      <c r="D20" s="154">
        <f t="shared" si="2"/>
        <v>0</v>
      </c>
      <c r="E20" s="100">
        <f t="shared" si="2"/>
        <v>981892</v>
      </c>
      <c r="F20" s="100">
        <f t="shared" si="2"/>
        <v>981892</v>
      </c>
      <c r="G20" s="100">
        <f t="shared" si="2"/>
        <v>10866</v>
      </c>
      <c r="H20" s="100">
        <f t="shared" si="2"/>
        <v>2611002</v>
      </c>
      <c r="I20" s="100">
        <f t="shared" si="2"/>
        <v>18614</v>
      </c>
      <c r="J20" s="100">
        <f t="shared" si="2"/>
        <v>2640482</v>
      </c>
      <c r="K20" s="100">
        <f t="shared" si="2"/>
        <v>0</v>
      </c>
      <c r="L20" s="100">
        <f t="shared" si="2"/>
        <v>44217</v>
      </c>
      <c r="M20" s="100">
        <f t="shared" si="2"/>
        <v>0</v>
      </c>
      <c r="N20" s="100">
        <f t="shared" si="2"/>
        <v>44217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2684699</v>
      </c>
      <c r="X20" s="100">
        <f t="shared" si="2"/>
        <v>490946</v>
      </c>
      <c r="Y20" s="100">
        <f t="shared" si="2"/>
        <v>2193753</v>
      </c>
      <c r="Z20" s="137">
        <f>+IF(X20&lt;&gt;0,+(Y20/X20)*100,0)</f>
        <v>446.8420152114489</v>
      </c>
      <c r="AA20" s="153">
        <f>SUM(AA26:AA33)</f>
        <v>981892</v>
      </c>
    </row>
    <row r="21" spans="1:27" ht="13.5">
      <c r="A21" s="291" t="s">
        <v>204</v>
      </c>
      <c r="B21" s="142"/>
      <c r="C21" s="62">
        <v>7458776</v>
      </c>
      <c r="D21" s="156"/>
      <c r="E21" s="60"/>
      <c r="F21" s="60"/>
      <c r="G21" s="60">
        <v>10866</v>
      </c>
      <c r="H21" s="60">
        <v>2611002</v>
      </c>
      <c r="I21" s="60">
        <v>18614</v>
      </c>
      <c r="J21" s="60">
        <v>2640482</v>
      </c>
      <c r="K21" s="60"/>
      <c r="L21" s="60">
        <v>44217</v>
      </c>
      <c r="M21" s="60"/>
      <c r="N21" s="60">
        <v>44217</v>
      </c>
      <c r="O21" s="60"/>
      <c r="P21" s="60"/>
      <c r="Q21" s="60"/>
      <c r="R21" s="60"/>
      <c r="S21" s="60"/>
      <c r="T21" s="60"/>
      <c r="U21" s="60"/>
      <c r="V21" s="60"/>
      <c r="W21" s="60">
        <v>2684699</v>
      </c>
      <c r="X21" s="60"/>
      <c r="Y21" s="60">
        <v>2684699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981892</v>
      </c>
      <c r="F22" s="60">
        <v>981892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490946</v>
      </c>
      <c r="Y22" s="60">
        <v>-490946</v>
      </c>
      <c r="Z22" s="140">
        <v>-100</v>
      </c>
      <c r="AA22" s="155">
        <v>981892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7458776</v>
      </c>
      <c r="D26" s="294">
        <f t="shared" si="3"/>
        <v>0</v>
      </c>
      <c r="E26" s="295">
        <f t="shared" si="3"/>
        <v>981892</v>
      </c>
      <c r="F26" s="295">
        <f t="shared" si="3"/>
        <v>981892</v>
      </c>
      <c r="G26" s="295">
        <f t="shared" si="3"/>
        <v>10866</v>
      </c>
      <c r="H26" s="295">
        <f t="shared" si="3"/>
        <v>2611002</v>
      </c>
      <c r="I26" s="295">
        <f t="shared" si="3"/>
        <v>18614</v>
      </c>
      <c r="J26" s="295">
        <f t="shared" si="3"/>
        <v>2640482</v>
      </c>
      <c r="K26" s="295">
        <f t="shared" si="3"/>
        <v>0</v>
      </c>
      <c r="L26" s="295">
        <f t="shared" si="3"/>
        <v>44217</v>
      </c>
      <c r="M26" s="295">
        <f t="shared" si="3"/>
        <v>0</v>
      </c>
      <c r="N26" s="295">
        <f t="shared" si="3"/>
        <v>44217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2684699</v>
      </c>
      <c r="X26" s="295">
        <f t="shared" si="3"/>
        <v>490946</v>
      </c>
      <c r="Y26" s="295">
        <f t="shared" si="3"/>
        <v>2193753</v>
      </c>
      <c r="Z26" s="296">
        <f>+IF(X26&lt;&gt;0,+(Y26/X26)*100,0)</f>
        <v>446.8420152114489</v>
      </c>
      <c r="AA26" s="297">
        <f>SUM(AA21:AA25)</f>
        <v>981892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206851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10588514</v>
      </c>
      <c r="D36" s="156">
        <f t="shared" si="4"/>
        <v>0</v>
      </c>
      <c r="E36" s="60">
        <f t="shared" si="4"/>
        <v>35338273</v>
      </c>
      <c r="F36" s="60">
        <f t="shared" si="4"/>
        <v>35338273</v>
      </c>
      <c r="G36" s="60">
        <f t="shared" si="4"/>
        <v>10866</v>
      </c>
      <c r="H36" s="60">
        <f t="shared" si="4"/>
        <v>5806054</v>
      </c>
      <c r="I36" s="60">
        <f t="shared" si="4"/>
        <v>18614</v>
      </c>
      <c r="J36" s="60">
        <f t="shared" si="4"/>
        <v>5835534</v>
      </c>
      <c r="K36" s="60">
        <f t="shared" si="4"/>
        <v>0</v>
      </c>
      <c r="L36" s="60">
        <f t="shared" si="4"/>
        <v>44217</v>
      </c>
      <c r="M36" s="60">
        <f t="shared" si="4"/>
        <v>3658475</v>
      </c>
      <c r="N36" s="60">
        <f t="shared" si="4"/>
        <v>3702692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9538226</v>
      </c>
      <c r="X36" s="60">
        <f t="shared" si="4"/>
        <v>17669137</v>
      </c>
      <c r="Y36" s="60">
        <f t="shared" si="4"/>
        <v>-8130911</v>
      </c>
      <c r="Z36" s="140">
        <f aca="true" t="shared" si="5" ref="Z36:Z49">+IF(X36&lt;&gt;0,+(Y36/X36)*100,0)</f>
        <v>-46.0175898800264</v>
      </c>
      <c r="AA36" s="155">
        <f>AA6+AA21</f>
        <v>35338273</v>
      </c>
    </row>
    <row r="37" spans="1:27" ht="13.5">
      <c r="A37" s="291" t="s">
        <v>205</v>
      </c>
      <c r="B37" s="142"/>
      <c r="C37" s="62">
        <f t="shared" si="4"/>
        <v>2687522</v>
      </c>
      <c r="D37" s="156">
        <f t="shared" si="4"/>
        <v>0</v>
      </c>
      <c r="E37" s="60">
        <f t="shared" si="4"/>
        <v>3881892</v>
      </c>
      <c r="F37" s="60">
        <f t="shared" si="4"/>
        <v>3881892</v>
      </c>
      <c r="G37" s="60">
        <f t="shared" si="4"/>
        <v>0</v>
      </c>
      <c r="H37" s="60">
        <f t="shared" si="4"/>
        <v>345</v>
      </c>
      <c r="I37" s="60">
        <f t="shared" si="4"/>
        <v>262220</v>
      </c>
      <c r="J37" s="60">
        <f t="shared" si="4"/>
        <v>262565</v>
      </c>
      <c r="K37" s="60">
        <f t="shared" si="4"/>
        <v>99091</v>
      </c>
      <c r="L37" s="60">
        <f t="shared" si="4"/>
        <v>0</v>
      </c>
      <c r="M37" s="60">
        <f t="shared" si="4"/>
        <v>0</v>
      </c>
      <c r="N37" s="60">
        <f t="shared" si="4"/>
        <v>99091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361656</v>
      </c>
      <c r="X37" s="60">
        <f t="shared" si="4"/>
        <v>1940946</v>
      </c>
      <c r="Y37" s="60">
        <f t="shared" si="4"/>
        <v>-1579290</v>
      </c>
      <c r="Z37" s="140">
        <f t="shared" si="5"/>
        <v>-81.36702412122749</v>
      </c>
      <c r="AA37" s="155">
        <f>AA7+AA22</f>
        <v>3881892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561782</v>
      </c>
      <c r="F38" s="60">
        <f t="shared" si="4"/>
        <v>561782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280891</v>
      </c>
      <c r="Y38" s="60">
        <f t="shared" si="4"/>
        <v>-280891</v>
      </c>
      <c r="Z38" s="140">
        <f t="shared" si="5"/>
        <v>-100</v>
      </c>
      <c r="AA38" s="155">
        <f>AA8+AA23</f>
        <v>561782</v>
      </c>
    </row>
    <row r="39" spans="1:27" ht="13.5">
      <c r="A39" s="291" t="s">
        <v>207</v>
      </c>
      <c r="B39" s="142"/>
      <c r="C39" s="62">
        <f t="shared" si="4"/>
        <v>1603471</v>
      </c>
      <c r="D39" s="156">
        <f t="shared" si="4"/>
        <v>0</v>
      </c>
      <c r="E39" s="60">
        <f t="shared" si="4"/>
        <v>1866076</v>
      </c>
      <c r="F39" s="60">
        <f t="shared" si="4"/>
        <v>1866076</v>
      </c>
      <c r="G39" s="60">
        <f t="shared" si="4"/>
        <v>923461</v>
      </c>
      <c r="H39" s="60">
        <f t="shared" si="4"/>
        <v>31396</v>
      </c>
      <c r="I39" s="60">
        <f t="shared" si="4"/>
        <v>0</v>
      </c>
      <c r="J39" s="60">
        <f t="shared" si="4"/>
        <v>954857</v>
      </c>
      <c r="K39" s="60">
        <f t="shared" si="4"/>
        <v>0</v>
      </c>
      <c r="L39" s="60">
        <f t="shared" si="4"/>
        <v>84384</v>
      </c>
      <c r="M39" s="60">
        <f t="shared" si="4"/>
        <v>0</v>
      </c>
      <c r="N39" s="60">
        <f t="shared" si="4"/>
        <v>84384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1039241</v>
      </c>
      <c r="X39" s="60">
        <f t="shared" si="4"/>
        <v>933038</v>
      </c>
      <c r="Y39" s="60">
        <f t="shared" si="4"/>
        <v>106203</v>
      </c>
      <c r="Z39" s="140">
        <f t="shared" si="5"/>
        <v>11.382494603649583</v>
      </c>
      <c r="AA39" s="155">
        <f>AA9+AA24</f>
        <v>1866076</v>
      </c>
    </row>
    <row r="40" spans="1:27" ht="13.5">
      <c r="A40" s="291" t="s">
        <v>208</v>
      </c>
      <c r="B40" s="142"/>
      <c r="C40" s="62">
        <f t="shared" si="4"/>
        <v>4923133</v>
      </c>
      <c r="D40" s="156">
        <f t="shared" si="4"/>
        <v>0</v>
      </c>
      <c r="E40" s="60">
        <f t="shared" si="4"/>
        <v>6500000</v>
      </c>
      <c r="F40" s="60">
        <f t="shared" si="4"/>
        <v>6500000</v>
      </c>
      <c r="G40" s="60">
        <f t="shared" si="4"/>
        <v>87269</v>
      </c>
      <c r="H40" s="60">
        <f t="shared" si="4"/>
        <v>0</v>
      </c>
      <c r="I40" s="60">
        <f t="shared" si="4"/>
        <v>0</v>
      </c>
      <c r="J40" s="60">
        <f t="shared" si="4"/>
        <v>87269</v>
      </c>
      <c r="K40" s="60">
        <f t="shared" si="4"/>
        <v>1259289</v>
      </c>
      <c r="L40" s="60">
        <f t="shared" si="4"/>
        <v>605912</v>
      </c>
      <c r="M40" s="60">
        <f t="shared" si="4"/>
        <v>0</v>
      </c>
      <c r="N40" s="60">
        <f t="shared" si="4"/>
        <v>1865201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1952470</v>
      </c>
      <c r="X40" s="60">
        <f t="shared" si="4"/>
        <v>3250000</v>
      </c>
      <c r="Y40" s="60">
        <f t="shared" si="4"/>
        <v>-1297530</v>
      </c>
      <c r="Z40" s="140">
        <f t="shared" si="5"/>
        <v>-39.924</v>
      </c>
      <c r="AA40" s="155">
        <f>AA10+AA25</f>
        <v>6500000</v>
      </c>
    </row>
    <row r="41" spans="1:27" ht="13.5">
      <c r="A41" s="292" t="s">
        <v>209</v>
      </c>
      <c r="B41" s="142"/>
      <c r="C41" s="293">
        <f aca="true" t="shared" si="6" ref="C41:Y41">SUM(C36:C40)</f>
        <v>19802640</v>
      </c>
      <c r="D41" s="294">
        <f t="shared" si="6"/>
        <v>0</v>
      </c>
      <c r="E41" s="295">
        <f t="shared" si="6"/>
        <v>48148023</v>
      </c>
      <c r="F41" s="295">
        <f t="shared" si="6"/>
        <v>48148023</v>
      </c>
      <c r="G41" s="295">
        <f t="shared" si="6"/>
        <v>1021596</v>
      </c>
      <c r="H41" s="295">
        <f t="shared" si="6"/>
        <v>5837795</v>
      </c>
      <c r="I41" s="295">
        <f t="shared" si="6"/>
        <v>280834</v>
      </c>
      <c r="J41" s="295">
        <f t="shared" si="6"/>
        <v>7140225</v>
      </c>
      <c r="K41" s="295">
        <f t="shared" si="6"/>
        <v>1358380</v>
      </c>
      <c r="L41" s="295">
        <f t="shared" si="6"/>
        <v>734513</v>
      </c>
      <c r="M41" s="295">
        <f t="shared" si="6"/>
        <v>3658475</v>
      </c>
      <c r="N41" s="295">
        <f t="shared" si="6"/>
        <v>5751368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12891593</v>
      </c>
      <c r="X41" s="295">
        <f t="shared" si="6"/>
        <v>24074012</v>
      </c>
      <c r="Y41" s="295">
        <f t="shared" si="6"/>
        <v>-11182419</v>
      </c>
      <c r="Z41" s="296">
        <f t="shared" si="5"/>
        <v>-46.450167923817595</v>
      </c>
      <c r="AA41" s="297">
        <f>SUM(AA36:AA40)</f>
        <v>48148023</v>
      </c>
    </row>
    <row r="42" spans="1:27" ht="13.5">
      <c r="A42" s="298" t="s">
        <v>210</v>
      </c>
      <c r="B42" s="136"/>
      <c r="C42" s="95">
        <f aca="true" t="shared" si="7" ref="C42:Y48">C12+C27</f>
        <v>2415868</v>
      </c>
      <c r="D42" s="129">
        <f t="shared" si="7"/>
        <v>0</v>
      </c>
      <c r="E42" s="54">
        <f t="shared" si="7"/>
        <v>18375000</v>
      </c>
      <c r="F42" s="54">
        <f t="shared" si="7"/>
        <v>18375000</v>
      </c>
      <c r="G42" s="54">
        <f t="shared" si="7"/>
        <v>184202</v>
      </c>
      <c r="H42" s="54">
        <f t="shared" si="7"/>
        <v>487377</v>
      </c>
      <c r="I42" s="54">
        <f t="shared" si="7"/>
        <v>77013</v>
      </c>
      <c r="J42" s="54">
        <f t="shared" si="7"/>
        <v>748592</v>
      </c>
      <c r="K42" s="54">
        <f t="shared" si="7"/>
        <v>72173</v>
      </c>
      <c r="L42" s="54">
        <f t="shared" si="7"/>
        <v>1418232</v>
      </c>
      <c r="M42" s="54">
        <f t="shared" si="7"/>
        <v>1583925</v>
      </c>
      <c r="N42" s="54">
        <f t="shared" si="7"/>
        <v>3074330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3822922</v>
      </c>
      <c r="X42" s="54">
        <f t="shared" si="7"/>
        <v>9187500</v>
      </c>
      <c r="Y42" s="54">
        <f t="shared" si="7"/>
        <v>-5364578</v>
      </c>
      <c r="Z42" s="184">
        <f t="shared" si="5"/>
        <v>-58.38996462585035</v>
      </c>
      <c r="AA42" s="130">
        <f aca="true" t="shared" si="8" ref="AA42:AA48">AA12+AA27</f>
        <v>18375000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17987471</v>
      </c>
      <c r="D45" s="129">
        <f t="shared" si="7"/>
        <v>0</v>
      </c>
      <c r="E45" s="54">
        <f t="shared" si="7"/>
        <v>3139498</v>
      </c>
      <c r="F45" s="54">
        <f t="shared" si="7"/>
        <v>3139498</v>
      </c>
      <c r="G45" s="54">
        <f t="shared" si="7"/>
        <v>0</v>
      </c>
      <c r="H45" s="54">
        <f t="shared" si="7"/>
        <v>0</v>
      </c>
      <c r="I45" s="54">
        <f t="shared" si="7"/>
        <v>328164</v>
      </c>
      <c r="J45" s="54">
        <f t="shared" si="7"/>
        <v>328164</v>
      </c>
      <c r="K45" s="54">
        <f t="shared" si="7"/>
        <v>0</v>
      </c>
      <c r="L45" s="54">
        <f t="shared" si="7"/>
        <v>0</v>
      </c>
      <c r="M45" s="54">
        <f t="shared" si="7"/>
        <v>2524</v>
      </c>
      <c r="N45" s="54">
        <f t="shared" si="7"/>
        <v>2524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330688</v>
      </c>
      <c r="X45" s="54">
        <f t="shared" si="7"/>
        <v>1569749</v>
      </c>
      <c r="Y45" s="54">
        <f t="shared" si="7"/>
        <v>-1239061</v>
      </c>
      <c r="Z45" s="184">
        <f t="shared" si="5"/>
        <v>-78.93370213964144</v>
      </c>
      <c r="AA45" s="130">
        <f t="shared" si="8"/>
        <v>3139498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9533</v>
      </c>
      <c r="N46" s="54">
        <f t="shared" si="7"/>
        <v>9533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9533</v>
      </c>
      <c r="X46" s="54">
        <f t="shared" si="7"/>
        <v>0</v>
      </c>
      <c r="Y46" s="54">
        <f t="shared" si="7"/>
        <v>9533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40205979</v>
      </c>
      <c r="D49" s="218">
        <f t="shared" si="9"/>
        <v>0</v>
      </c>
      <c r="E49" s="220">
        <f t="shared" si="9"/>
        <v>69662521</v>
      </c>
      <c r="F49" s="220">
        <f t="shared" si="9"/>
        <v>69662521</v>
      </c>
      <c r="G49" s="220">
        <f t="shared" si="9"/>
        <v>1205798</v>
      </c>
      <c r="H49" s="220">
        <f t="shared" si="9"/>
        <v>6325172</v>
      </c>
      <c r="I49" s="220">
        <f t="shared" si="9"/>
        <v>686011</v>
      </c>
      <c r="J49" s="220">
        <f t="shared" si="9"/>
        <v>8216981</v>
      </c>
      <c r="K49" s="220">
        <f t="shared" si="9"/>
        <v>1430553</v>
      </c>
      <c r="L49" s="220">
        <f t="shared" si="9"/>
        <v>2152745</v>
      </c>
      <c r="M49" s="220">
        <f t="shared" si="9"/>
        <v>5254457</v>
      </c>
      <c r="N49" s="220">
        <f t="shared" si="9"/>
        <v>8837755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17054736</v>
      </c>
      <c r="X49" s="220">
        <f t="shared" si="9"/>
        <v>34831261</v>
      </c>
      <c r="Y49" s="220">
        <f t="shared" si="9"/>
        <v>-17776525</v>
      </c>
      <c r="Z49" s="221">
        <f t="shared" si="5"/>
        <v>-51.03612240739719</v>
      </c>
      <c r="AA49" s="222">
        <f>SUM(AA41:AA48)</f>
        <v>69662521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50807</v>
      </c>
      <c r="L51" s="54">
        <f t="shared" si="10"/>
        <v>0</v>
      </c>
      <c r="M51" s="54">
        <f t="shared" si="10"/>
        <v>0</v>
      </c>
      <c r="N51" s="54">
        <f t="shared" si="10"/>
        <v>50807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50807</v>
      </c>
      <c r="X51" s="54">
        <f t="shared" si="10"/>
        <v>0</v>
      </c>
      <c r="Y51" s="54">
        <f t="shared" si="10"/>
        <v>50807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>
        <v>50807</v>
      </c>
      <c r="L52" s="60"/>
      <c r="M52" s="60"/>
      <c r="N52" s="60">
        <v>50807</v>
      </c>
      <c r="O52" s="60"/>
      <c r="P52" s="60"/>
      <c r="Q52" s="60"/>
      <c r="R52" s="60"/>
      <c r="S52" s="60"/>
      <c r="T52" s="60"/>
      <c r="U52" s="60"/>
      <c r="V52" s="60"/>
      <c r="W52" s="60">
        <v>50807</v>
      </c>
      <c r="X52" s="60"/>
      <c r="Y52" s="60">
        <v>50807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50807</v>
      </c>
      <c r="L57" s="295">
        <f t="shared" si="11"/>
        <v>0</v>
      </c>
      <c r="M57" s="295">
        <f t="shared" si="11"/>
        <v>0</v>
      </c>
      <c r="N57" s="295">
        <f t="shared" si="11"/>
        <v>50807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50807</v>
      </c>
      <c r="X57" s="295">
        <f t="shared" si="11"/>
        <v>0</v>
      </c>
      <c r="Y57" s="295">
        <f t="shared" si="11"/>
        <v>50807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22925172</v>
      </c>
      <c r="F68" s="60"/>
      <c r="G68" s="60">
        <v>16430</v>
      </c>
      <c r="H68" s="60">
        <v>325692</v>
      </c>
      <c r="I68" s="60">
        <v>696660</v>
      </c>
      <c r="J68" s="60">
        <v>1038782</v>
      </c>
      <c r="K68" s="60">
        <v>747051</v>
      </c>
      <c r="L68" s="60">
        <v>659898</v>
      </c>
      <c r="M68" s="60">
        <v>999563</v>
      </c>
      <c r="N68" s="60">
        <v>2406512</v>
      </c>
      <c r="O68" s="60"/>
      <c r="P68" s="60"/>
      <c r="Q68" s="60"/>
      <c r="R68" s="60"/>
      <c r="S68" s="60"/>
      <c r="T68" s="60"/>
      <c r="U68" s="60"/>
      <c r="V68" s="60"/>
      <c r="W68" s="60">
        <v>3445294</v>
      </c>
      <c r="X68" s="60"/>
      <c r="Y68" s="60">
        <v>3445294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22925172</v>
      </c>
      <c r="F69" s="220">
        <f t="shared" si="12"/>
        <v>0</v>
      </c>
      <c r="G69" s="220">
        <f t="shared" si="12"/>
        <v>16430</v>
      </c>
      <c r="H69" s="220">
        <f t="shared" si="12"/>
        <v>325692</v>
      </c>
      <c r="I69" s="220">
        <f t="shared" si="12"/>
        <v>696660</v>
      </c>
      <c r="J69" s="220">
        <f t="shared" si="12"/>
        <v>1038782</v>
      </c>
      <c r="K69" s="220">
        <f t="shared" si="12"/>
        <v>747051</v>
      </c>
      <c r="L69" s="220">
        <f t="shared" si="12"/>
        <v>659898</v>
      </c>
      <c r="M69" s="220">
        <f t="shared" si="12"/>
        <v>999563</v>
      </c>
      <c r="N69" s="220">
        <f t="shared" si="12"/>
        <v>2406512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3445294</v>
      </c>
      <c r="X69" s="220">
        <f t="shared" si="12"/>
        <v>0</v>
      </c>
      <c r="Y69" s="220">
        <f t="shared" si="12"/>
        <v>3445294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12343864</v>
      </c>
      <c r="D5" s="357">
        <f t="shared" si="0"/>
        <v>0</v>
      </c>
      <c r="E5" s="356">
        <f t="shared" si="0"/>
        <v>47166131</v>
      </c>
      <c r="F5" s="358">
        <f t="shared" si="0"/>
        <v>47166131</v>
      </c>
      <c r="G5" s="358">
        <f t="shared" si="0"/>
        <v>1010730</v>
      </c>
      <c r="H5" s="356">
        <f t="shared" si="0"/>
        <v>3226793</v>
      </c>
      <c r="I5" s="356">
        <f t="shared" si="0"/>
        <v>262220</v>
      </c>
      <c r="J5" s="358">
        <f t="shared" si="0"/>
        <v>4499743</v>
      </c>
      <c r="K5" s="358">
        <f t="shared" si="0"/>
        <v>1358380</v>
      </c>
      <c r="L5" s="356">
        <f t="shared" si="0"/>
        <v>690296</v>
      </c>
      <c r="M5" s="356">
        <f t="shared" si="0"/>
        <v>3658475</v>
      </c>
      <c r="N5" s="358">
        <f t="shared" si="0"/>
        <v>5707151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10206894</v>
      </c>
      <c r="X5" s="356">
        <f t="shared" si="0"/>
        <v>23583066</v>
      </c>
      <c r="Y5" s="358">
        <f t="shared" si="0"/>
        <v>-13376172</v>
      </c>
      <c r="Z5" s="359">
        <f>+IF(X5&lt;&gt;0,+(Y5/X5)*100,0)</f>
        <v>-56.71939348344274</v>
      </c>
      <c r="AA5" s="360">
        <f>+AA6+AA8+AA11+AA13+AA15</f>
        <v>47166131</v>
      </c>
    </row>
    <row r="6" spans="1:27" ht="13.5">
      <c r="A6" s="361" t="s">
        <v>204</v>
      </c>
      <c r="B6" s="142"/>
      <c r="C6" s="60">
        <f>+C7</f>
        <v>3129738</v>
      </c>
      <c r="D6" s="340">
        <f aca="true" t="shared" si="1" ref="D6:AA6">+D7</f>
        <v>0</v>
      </c>
      <c r="E6" s="60">
        <f t="shared" si="1"/>
        <v>35338273</v>
      </c>
      <c r="F6" s="59">
        <f t="shared" si="1"/>
        <v>35338273</v>
      </c>
      <c r="G6" s="59">
        <f t="shared" si="1"/>
        <v>0</v>
      </c>
      <c r="H6" s="60">
        <f t="shared" si="1"/>
        <v>3195052</v>
      </c>
      <c r="I6" s="60">
        <f t="shared" si="1"/>
        <v>0</v>
      </c>
      <c r="J6" s="59">
        <f t="shared" si="1"/>
        <v>3195052</v>
      </c>
      <c r="K6" s="59">
        <f t="shared" si="1"/>
        <v>0</v>
      </c>
      <c r="L6" s="60">
        <f t="shared" si="1"/>
        <v>0</v>
      </c>
      <c r="M6" s="60">
        <f t="shared" si="1"/>
        <v>3658475</v>
      </c>
      <c r="N6" s="59">
        <f t="shared" si="1"/>
        <v>3658475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6853527</v>
      </c>
      <c r="X6" s="60">
        <f t="shared" si="1"/>
        <v>17669137</v>
      </c>
      <c r="Y6" s="59">
        <f t="shared" si="1"/>
        <v>-10815610</v>
      </c>
      <c r="Z6" s="61">
        <f>+IF(X6&lt;&gt;0,+(Y6/X6)*100,0)</f>
        <v>-61.21187469427623</v>
      </c>
      <c r="AA6" s="62">
        <f t="shared" si="1"/>
        <v>35338273</v>
      </c>
    </row>
    <row r="7" spans="1:27" ht="13.5">
      <c r="A7" s="291" t="s">
        <v>228</v>
      </c>
      <c r="B7" s="142"/>
      <c r="C7" s="60">
        <v>3129738</v>
      </c>
      <c r="D7" s="340"/>
      <c r="E7" s="60">
        <v>35338273</v>
      </c>
      <c r="F7" s="59">
        <v>35338273</v>
      </c>
      <c r="G7" s="59"/>
      <c r="H7" s="60">
        <v>3195052</v>
      </c>
      <c r="I7" s="60"/>
      <c r="J7" s="59">
        <v>3195052</v>
      </c>
      <c r="K7" s="59"/>
      <c r="L7" s="60"/>
      <c r="M7" s="60">
        <v>3658475</v>
      </c>
      <c r="N7" s="59">
        <v>3658475</v>
      </c>
      <c r="O7" s="59"/>
      <c r="P7" s="60"/>
      <c r="Q7" s="60"/>
      <c r="R7" s="59"/>
      <c r="S7" s="59"/>
      <c r="T7" s="60"/>
      <c r="U7" s="60"/>
      <c r="V7" s="59"/>
      <c r="W7" s="59">
        <v>6853527</v>
      </c>
      <c r="X7" s="60">
        <v>17669137</v>
      </c>
      <c r="Y7" s="59">
        <v>-10815610</v>
      </c>
      <c r="Z7" s="61">
        <v>-61.21</v>
      </c>
      <c r="AA7" s="62">
        <v>35338273</v>
      </c>
    </row>
    <row r="8" spans="1:27" ht="13.5">
      <c r="A8" s="361" t="s">
        <v>205</v>
      </c>
      <c r="B8" s="142"/>
      <c r="C8" s="60">
        <f aca="true" t="shared" si="2" ref="C8:Y8">SUM(C9:C10)</f>
        <v>2687522</v>
      </c>
      <c r="D8" s="340">
        <f t="shared" si="2"/>
        <v>0</v>
      </c>
      <c r="E8" s="60">
        <f t="shared" si="2"/>
        <v>2900000</v>
      </c>
      <c r="F8" s="59">
        <f t="shared" si="2"/>
        <v>2900000</v>
      </c>
      <c r="G8" s="59">
        <f t="shared" si="2"/>
        <v>0</v>
      </c>
      <c r="H8" s="60">
        <f t="shared" si="2"/>
        <v>345</v>
      </c>
      <c r="I8" s="60">
        <f t="shared" si="2"/>
        <v>262220</v>
      </c>
      <c r="J8" s="59">
        <f t="shared" si="2"/>
        <v>262565</v>
      </c>
      <c r="K8" s="59">
        <f t="shared" si="2"/>
        <v>99091</v>
      </c>
      <c r="L8" s="60">
        <f t="shared" si="2"/>
        <v>0</v>
      </c>
      <c r="M8" s="60">
        <f t="shared" si="2"/>
        <v>0</v>
      </c>
      <c r="N8" s="59">
        <f t="shared" si="2"/>
        <v>99091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361656</v>
      </c>
      <c r="X8" s="60">
        <f t="shared" si="2"/>
        <v>1450000</v>
      </c>
      <c r="Y8" s="59">
        <f t="shared" si="2"/>
        <v>-1088344</v>
      </c>
      <c r="Z8" s="61">
        <f>+IF(X8&lt;&gt;0,+(Y8/X8)*100,0)</f>
        <v>-75.05820689655172</v>
      </c>
      <c r="AA8" s="62">
        <f>SUM(AA9:AA10)</f>
        <v>2900000</v>
      </c>
    </row>
    <row r="9" spans="1:27" ht="13.5">
      <c r="A9" s="291" t="s">
        <v>229</v>
      </c>
      <c r="B9" s="142"/>
      <c r="C9" s="60"/>
      <c r="D9" s="340"/>
      <c r="E9" s="60">
        <v>2900000</v>
      </c>
      <c r="F9" s="59">
        <v>2900000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1450000</v>
      </c>
      <c r="Y9" s="59">
        <v>-1450000</v>
      </c>
      <c r="Z9" s="61">
        <v>-100</v>
      </c>
      <c r="AA9" s="62">
        <v>2900000</v>
      </c>
    </row>
    <row r="10" spans="1:27" ht="13.5">
      <c r="A10" s="291" t="s">
        <v>230</v>
      </c>
      <c r="B10" s="142"/>
      <c r="C10" s="60">
        <v>2687522</v>
      </c>
      <c r="D10" s="340"/>
      <c r="E10" s="60"/>
      <c r="F10" s="59"/>
      <c r="G10" s="59"/>
      <c r="H10" s="60">
        <v>345</v>
      </c>
      <c r="I10" s="60">
        <v>262220</v>
      </c>
      <c r="J10" s="59">
        <v>262565</v>
      </c>
      <c r="K10" s="59">
        <v>99091</v>
      </c>
      <c r="L10" s="60"/>
      <c r="M10" s="60"/>
      <c r="N10" s="59">
        <v>99091</v>
      </c>
      <c r="O10" s="59"/>
      <c r="P10" s="60"/>
      <c r="Q10" s="60"/>
      <c r="R10" s="59"/>
      <c r="S10" s="59"/>
      <c r="T10" s="60"/>
      <c r="U10" s="60"/>
      <c r="V10" s="59"/>
      <c r="W10" s="59">
        <v>361656</v>
      </c>
      <c r="X10" s="60"/>
      <c r="Y10" s="59">
        <v>361656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561782</v>
      </c>
      <c r="F11" s="364">
        <f t="shared" si="3"/>
        <v>561782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280891</v>
      </c>
      <c r="Y11" s="364">
        <f t="shared" si="3"/>
        <v>-280891</v>
      </c>
      <c r="Z11" s="365">
        <f>+IF(X11&lt;&gt;0,+(Y11/X11)*100,0)</f>
        <v>-100</v>
      </c>
      <c r="AA11" s="366">
        <f t="shared" si="3"/>
        <v>561782</v>
      </c>
    </row>
    <row r="12" spans="1:27" ht="13.5">
      <c r="A12" s="291" t="s">
        <v>231</v>
      </c>
      <c r="B12" s="136"/>
      <c r="C12" s="60"/>
      <c r="D12" s="340"/>
      <c r="E12" s="60">
        <v>561782</v>
      </c>
      <c r="F12" s="59">
        <v>561782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280891</v>
      </c>
      <c r="Y12" s="59">
        <v>-280891</v>
      </c>
      <c r="Z12" s="61">
        <v>-100</v>
      </c>
      <c r="AA12" s="62">
        <v>561782</v>
      </c>
    </row>
    <row r="13" spans="1:27" ht="13.5">
      <c r="A13" s="361" t="s">
        <v>207</v>
      </c>
      <c r="B13" s="136"/>
      <c r="C13" s="275">
        <f>+C14</f>
        <v>1603471</v>
      </c>
      <c r="D13" s="341">
        <f aca="true" t="shared" si="4" ref="D13:AA13">+D14</f>
        <v>0</v>
      </c>
      <c r="E13" s="275">
        <f t="shared" si="4"/>
        <v>1866076</v>
      </c>
      <c r="F13" s="342">
        <f t="shared" si="4"/>
        <v>1866076</v>
      </c>
      <c r="G13" s="342">
        <f t="shared" si="4"/>
        <v>923461</v>
      </c>
      <c r="H13" s="275">
        <f t="shared" si="4"/>
        <v>31396</v>
      </c>
      <c r="I13" s="275">
        <f t="shared" si="4"/>
        <v>0</v>
      </c>
      <c r="J13" s="342">
        <f t="shared" si="4"/>
        <v>954857</v>
      </c>
      <c r="K13" s="342">
        <f t="shared" si="4"/>
        <v>0</v>
      </c>
      <c r="L13" s="275">
        <f t="shared" si="4"/>
        <v>84384</v>
      </c>
      <c r="M13" s="275">
        <f t="shared" si="4"/>
        <v>0</v>
      </c>
      <c r="N13" s="342">
        <f t="shared" si="4"/>
        <v>84384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1039241</v>
      </c>
      <c r="X13" s="275">
        <f t="shared" si="4"/>
        <v>933038</v>
      </c>
      <c r="Y13" s="342">
        <f t="shared" si="4"/>
        <v>106203</v>
      </c>
      <c r="Z13" s="335">
        <f>+IF(X13&lt;&gt;0,+(Y13/X13)*100,0)</f>
        <v>11.382494603649583</v>
      </c>
      <c r="AA13" s="273">
        <f t="shared" si="4"/>
        <v>1866076</v>
      </c>
    </row>
    <row r="14" spans="1:27" ht="13.5">
      <c r="A14" s="291" t="s">
        <v>232</v>
      </c>
      <c r="B14" s="136"/>
      <c r="C14" s="60">
        <v>1603471</v>
      </c>
      <c r="D14" s="340"/>
      <c r="E14" s="60">
        <v>1866076</v>
      </c>
      <c r="F14" s="59">
        <v>1866076</v>
      </c>
      <c r="G14" s="59">
        <v>923461</v>
      </c>
      <c r="H14" s="60">
        <v>31396</v>
      </c>
      <c r="I14" s="60"/>
      <c r="J14" s="59">
        <v>954857</v>
      </c>
      <c r="K14" s="59"/>
      <c r="L14" s="60">
        <v>84384</v>
      </c>
      <c r="M14" s="60"/>
      <c r="N14" s="59">
        <v>84384</v>
      </c>
      <c r="O14" s="59"/>
      <c r="P14" s="60"/>
      <c r="Q14" s="60"/>
      <c r="R14" s="59"/>
      <c r="S14" s="59"/>
      <c r="T14" s="60"/>
      <c r="U14" s="60"/>
      <c r="V14" s="59"/>
      <c r="W14" s="59">
        <v>1039241</v>
      </c>
      <c r="X14" s="60">
        <v>933038</v>
      </c>
      <c r="Y14" s="59">
        <v>106203</v>
      </c>
      <c r="Z14" s="61">
        <v>11.38</v>
      </c>
      <c r="AA14" s="62">
        <v>1866076</v>
      </c>
    </row>
    <row r="15" spans="1:27" ht="13.5">
      <c r="A15" s="361" t="s">
        <v>208</v>
      </c>
      <c r="B15" s="136"/>
      <c r="C15" s="60">
        <f aca="true" t="shared" si="5" ref="C15:Y15">SUM(C16:C20)</f>
        <v>4923133</v>
      </c>
      <c r="D15" s="340">
        <f t="shared" si="5"/>
        <v>0</v>
      </c>
      <c r="E15" s="60">
        <f t="shared" si="5"/>
        <v>6500000</v>
      </c>
      <c r="F15" s="59">
        <f t="shared" si="5"/>
        <v>6500000</v>
      </c>
      <c r="G15" s="59">
        <f t="shared" si="5"/>
        <v>87269</v>
      </c>
      <c r="H15" s="60">
        <f t="shared" si="5"/>
        <v>0</v>
      </c>
      <c r="I15" s="60">
        <f t="shared" si="5"/>
        <v>0</v>
      </c>
      <c r="J15" s="59">
        <f t="shared" si="5"/>
        <v>87269</v>
      </c>
      <c r="K15" s="59">
        <f t="shared" si="5"/>
        <v>1259289</v>
      </c>
      <c r="L15" s="60">
        <f t="shared" si="5"/>
        <v>605912</v>
      </c>
      <c r="M15" s="60">
        <f t="shared" si="5"/>
        <v>0</v>
      </c>
      <c r="N15" s="59">
        <f t="shared" si="5"/>
        <v>1865201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1952470</v>
      </c>
      <c r="X15" s="60">
        <f t="shared" si="5"/>
        <v>3250000</v>
      </c>
      <c r="Y15" s="59">
        <f t="shared" si="5"/>
        <v>-1297530</v>
      </c>
      <c r="Z15" s="61">
        <f>+IF(X15&lt;&gt;0,+(Y15/X15)*100,0)</f>
        <v>-39.924</v>
      </c>
      <c r="AA15" s="62">
        <f>SUM(AA16:AA20)</f>
        <v>6500000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4923133</v>
      </c>
      <c r="D17" s="340"/>
      <c r="E17" s="60">
        <v>6500000</v>
      </c>
      <c r="F17" s="59">
        <v>6500000</v>
      </c>
      <c r="G17" s="59">
        <v>87269</v>
      </c>
      <c r="H17" s="60"/>
      <c r="I17" s="60"/>
      <c r="J17" s="59">
        <v>87269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87269</v>
      </c>
      <c r="X17" s="60">
        <v>3250000</v>
      </c>
      <c r="Y17" s="59">
        <v>-3162731</v>
      </c>
      <c r="Z17" s="61">
        <v>-97.31</v>
      </c>
      <c r="AA17" s="62">
        <v>6500000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1259289</v>
      </c>
      <c r="L20" s="60">
        <v>605912</v>
      </c>
      <c r="M20" s="60"/>
      <c r="N20" s="59">
        <v>1865201</v>
      </c>
      <c r="O20" s="59"/>
      <c r="P20" s="60"/>
      <c r="Q20" s="60"/>
      <c r="R20" s="59"/>
      <c r="S20" s="59"/>
      <c r="T20" s="60"/>
      <c r="U20" s="60"/>
      <c r="V20" s="59"/>
      <c r="W20" s="59">
        <v>1865201</v>
      </c>
      <c r="X20" s="60"/>
      <c r="Y20" s="59">
        <v>1865201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2415868</v>
      </c>
      <c r="D22" s="344">
        <f t="shared" si="6"/>
        <v>0</v>
      </c>
      <c r="E22" s="343">
        <f t="shared" si="6"/>
        <v>18375000</v>
      </c>
      <c r="F22" s="345">
        <f t="shared" si="6"/>
        <v>18375000</v>
      </c>
      <c r="G22" s="345">
        <f t="shared" si="6"/>
        <v>184202</v>
      </c>
      <c r="H22" s="343">
        <f t="shared" si="6"/>
        <v>487377</v>
      </c>
      <c r="I22" s="343">
        <f t="shared" si="6"/>
        <v>77013</v>
      </c>
      <c r="J22" s="345">
        <f t="shared" si="6"/>
        <v>748592</v>
      </c>
      <c r="K22" s="345">
        <f t="shared" si="6"/>
        <v>72173</v>
      </c>
      <c r="L22" s="343">
        <f t="shared" si="6"/>
        <v>1418232</v>
      </c>
      <c r="M22" s="343">
        <f t="shared" si="6"/>
        <v>1583925</v>
      </c>
      <c r="N22" s="345">
        <f t="shared" si="6"/>
        <v>3074330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3822922</v>
      </c>
      <c r="X22" s="343">
        <f t="shared" si="6"/>
        <v>9187500</v>
      </c>
      <c r="Y22" s="345">
        <f t="shared" si="6"/>
        <v>-5364578</v>
      </c>
      <c r="Z22" s="336">
        <f>+IF(X22&lt;&gt;0,+(Y22/X22)*100,0)</f>
        <v>-58.38996462585035</v>
      </c>
      <c r="AA22" s="350">
        <f>SUM(AA23:AA32)</f>
        <v>18375000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893520</v>
      </c>
      <c r="D24" s="340"/>
      <c r="E24" s="60">
        <v>5000000</v>
      </c>
      <c r="F24" s="59">
        <v>5000000</v>
      </c>
      <c r="G24" s="59"/>
      <c r="H24" s="60"/>
      <c r="I24" s="60">
        <v>69915</v>
      </c>
      <c r="J24" s="59">
        <v>69915</v>
      </c>
      <c r="K24" s="59"/>
      <c r="L24" s="60">
        <v>733416</v>
      </c>
      <c r="M24" s="60">
        <v>300503</v>
      </c>
      <c r="N24" s="59">
        <v>1033919</v>
      </c>
      <c r="O24" s="59"/>
      <c r="P24" s="60"/>
      <c r="Q24" s="60"/>
      <c r="R24" s="59"/>
      <c r="S24" s="59"/>
      <c r="T24" s="60"/>
      <c r="U24" s="60"/>
      <c r="V24" s="59"/>
      <c r="W24" s="59">
        <v>1103834</v>
      </c>
      <c r="X24" s="60">
        <v>2500000</v>
      </c>
      <c r="Y24" s="59">
        <v>-1396166</v>
      </c>
      <c r="Z24" s="61">
        <v>-55.85</v>
      </c>
      <c r="AA24" s="62">
        <v>5000000</v>
      </c>
    </row>
    <row r="25" spans="1:27" ht="13.5">
      <c r="A25" s="361" t="s">
        <v>238</v>
      </c>
      <c r="B25" s="142"/>
      <c r="C25" s="60">
        <v>941963</v>
      </c>
      <c r="D25" s="340"/>
      <c r="E25" s="60">
        <v>9600000</v>
      </c>
      <c r="F25" s="59">
        <v>9600000</v>
      </c>
      <c r="G25" s="59"/>
      <c r="H25" s="60">
        <v>280116</v>
      </c>
      <c r="I25" s="60"/>
      <c r="J25" s="59">
        <v>280116</v>
      </c>
      <c r="K25" s="59">
        <v>72173</v>
      </c>
      <c r="L25" s="60">
        <v>423455</v>
      </c>
      <c r="M25" s="60">
        <v>1030026</v>
      </c>
      <c r="N25" s="59">
        <v>1525654</v>
      </c>
      <c r="O25" s="59"/>
      <c r="P25" s="60"/>
      <c r="Q25" s="60"/>
      <c r="R25" s="59"/>
      <c r="S25" s="59"/>
      <c r="T25" s="60"/>
      <c r="U25" s="60"/>
      <c r="V25" s="59"/>
      <c r="W25" s="59">
        <v>1805770</v>
      </c>
      <c r="X25" s="60">
        <v>4800000</v>
      </c>
      <c r="Y25" s="59">
        <v>-2994230</v>
      </c>
      <c r="Z25" s="61">
        <v>-62.38</v>
      </c>
      <c r="AA25" s="62">
        <v>9600000</v>
      </c>
    </row>
    <row r="26" spans="1:27" ht="13.5">
      <c r="A26" s="361" t="s">
        <v>239</v>
      </c>
      <c r="B26" s="302"/>
      <c r="C26" s="362"/>
      <c r="D26" s="363"/>
      <c r="E26" s="362">
        <v>175000</v>
      </c>
      <c r="F26" s="364">
        <v>175000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87500</v>
      </c>
      <c r="Y26" s="364">
        <v>-87500</v>
      </c>
      <c r="Z26" s="365">
        <v>-100</v>
      </c>
      <c r="AA26" s="366">
        <v>175000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580385</v>
      </c>
      <c r="D32" s="340"/>
      <c r="E32" s="60">
        <v>3600000</v>
      </c>
      <c r="F32" s="59">
        <v>3600000</v>
      </c>
      <c r="G32" s="59">
        <v>184202</v>
      </c>
      <c r="H32" s="60">
        <v>207261</v>
      </c>
      <c r="I32" s="60">
        <v>7098</v>
      </c>
      <c r="J32" s="59">
        <v>398561</v>
      </c>
      <c r="K32" s="59"/>
      <c r="L32" s="60">
        <v>261361</v>
      </c>
      <c r="M32" s="60">
        <v>253396</v>
      </c>
      <c r="N32" s="59">
        <v>514757</v>
      </c>
      <c r="O32" s="59"/>
      <c r="P32" s="60"/>
      <c r="Q32" s="60"/>
      <c r="R32" s="59"/>
      <c r="S32" s="59"/>
      <c r="T32" s="60"/>
      <c r="U32" s="60"/>
      <c r="V32" s="59"/>
      <c r="W32" s="59">
        <v>913318</v>
      </c>
      <c r="X32" s="60">
        <v>1800000</v>
      </c>
      <c r="Y32" s="59">
        <v>-886682</v>
      </c>
      <c r="Z32" s="61">
        <v>-49.26</v>
      </c>
      <c r="AA32" s="62">
        <v>3600000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17780620</v>
      </c>
      <c r="D40" s="344">
        <f t="shared" si="9"/>
        <v>0</v>
      </c>
      <c r="E40" s="343">
        <f t="shared" si="9"/>
        <v>3139498</v>
      </c>
      <c r="F40" s="345">
        <f t="shared" si="9"/>
        <v>3139498</v>
      </c>
      <c r="G40" s="345">
        <f t="shared" si="9"/>
        <v>0</v>
      </c>
      <c r="H40" s="343">
        <f t="shared" si="9"/>
        <v>0</v>
      </c>
      <c r="I40" s="343">
        <f t="shared" si="9"/>
        <v>328164</v>
      </c>
      <c r="J40" s="345">
        <f t="shared" si="9"/>
        <v>328164</v>
      </c>
      <c r="K40" s="345">
        <f t="shared" si="9"/>
        <v>0</v>
      </c>
      <c r="L40" s="343">
        <f t="shared" si="9"/>
        <v>0</v>
      </c>
      <c r="M40" s="343">
        <f t="shared" si="9"/>
        <v>2524</v>
      </c>
      <c r="N40" s="345">
        <f t="shared" si="9"/>
        <v>2524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330688</v>
      </c>
      <c r="X40" s="343">
        <f t="shared" si="9"/>
        <v>1569749</v>
      </c>
      <c r="Y40" s="345">
        <f t="shared" si="9"/>
        <v>-1239061</v>
      </c>
      <c r="Z40" s="336">
        <f>+IF(X40&lt;&gt;0,+(Y40/X40)*100,0)</f>
        <v>-78.93370213964144</v>
      </c>
      <c r="AA40" s="350">
        <f>SUM(AA41:AA49)</f>
        <v>3139498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2524</v>
      </c>
      <c r="N41" s="364">
        <v>2524</v>
      </c>
      <c r="O41" s="364"/>
      <c r="P41" s="362"/>
      <c r="Q41" s="362"/>
      <c r="R41" s="364"/>
      <c r="S41" s="364"/>
      <c r="T41" s="362"/>
      <c r="U41" s="362"/>
      <c r="V41" s="364"/>
      <c r="W41" s="364">
        <v>2524</v>
      </c>
      <c r="X41" s="362"/>
      <c r="Y41" s="364">
        <v>2524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16324968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1455652</v>
      </c>
      <c r="D49" s="368"/>
      <c r="E49" s="54">
        <v>3139498</v>
      </c>
      <c r="F49" s="53">
        <v>3139498</v>
      </c>
      <c r="G49" s="53"/>
      <c r="H49" s="54"/>
      <c r="I49" s="54">
        <v>328164</v>
      </c>
      <c r="J49" s="53">
        <v>328164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328164</v>
      </c>
      <c r="X49" s="54">
        <v>1569749</v>
      </c>
      <c r="Y49" s="53">
        <v>-1241585</v>
      </c>
      <c r="Z49" s="94">
        <v>-79.09</v>
      </c>
      <c r="AA49" s="95">
        <v>3139498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9533</v>
      </c>
      <c r="N51" s="358">
        <f t="shared" si="11"/>
        <v>9533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9533</v>
      </c>
      <c r="X51" s="356">
        <f t="shared" si="11"/>
        <v>0</v>
      </c>
      <c r="Y51" s="358">
        <f t="shared" si="11"/>
        <v>9533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>
        <v>9533</v>
      </c>
      <c r="N52" s="59">
        <v>9533</v>
      </c>
      <c r="O52" s="59"/>
      <c r="P52" s="60"/>
      <c r="Q52" s="60"/>
      <c r="R52" s="59"/>
      <c r="S52" s="59"/>
      <c r="T52" s="60"/>
      <c r="U52" s="60"/>
      <c r="V52" s="59"/>
      <c r="W52" s="59">
        <v>9533</v>
      </c>
      <c r="X52" s="60"/>
      <c r="Y52" s="59">
        <v>9533</v>
      </c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32540352</v>
      </c>
      <c r="D60" s="346">
        <f t="shared" si="14"/>
        <v>0</v>
      </c>
      <c r="E60" s="219">
        <f t="shared" si="14"/>
        <v>68680629</v>
      </c>
      <c r="F60" s="264">
        <f t="shared" si="14"/>
        <v>68680629</v>
      </c>
      <c r="G60" s="264">
        <f t="shared" si="14"/>
        <v>1194932</v>
      </c>
      <c r="H60" s="219">
        <f t="shared" si="14"/>
        <v>3714170</v>
      </c>
      <c r="I60" s="219">
        <f t="shared" si="14"/>
        <v>667397</v>
      </c>
      <c r="J60" s="264">
        <f t="shared" si="14"/>
        <v>5576499</v>
      </c>
      <c r="K60" s="264">
        <f t="shared" si="14"/>
        <v>1430553</v>
      </c>
      <c r="L60" s="219">
        <f t="shared" si="14"/>
        <v>2108528</v>
      </c>
      <c r="M60" s="219">
        <f t="shared" si="14"/>
        <v>5254457</v>
      </c>
      <c r="N60" s="264">
        <f t="shared" si="14"/>
        <v>8793538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14370037</v>
      </c>
      <c r="X60" s="219">
        <f t="shared" si="14"/>
        <v>34340315</v>
      </c>
      <c r="Y60" s="264">
        <f t="shared" si="14"/>
        <v>-19970278</v>
      </c>
      <c r="Z60" s="337">
        <f>+IF(X60&lt;&gt;0,+(Y60/X60)*100,0)</f>
        <v>-58.15403265811627</v>
      </c>
      <c r="AA60" s="232">
        <f>+AA57+AA54+AA51+AA40+AA37+AA34+AA22+AA5</f>
        <v>68680629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7458776</v>
      </c>
      <c r="D5" s="357">
        <f t="shared" si="0"/>
        <v>0</v>
      </c>
      <c r="E5" s="356">
        <f t="shared" si="0"/>
        <v>981892</v>
      </c>
      <c r="F5" s="358">
        <f t="shared" si="0"/>
        <v>981892</v>
      </c>
      <c r="G5" s="358">
        <f t="shared" si="0"/>
        <v>10866</v>
      </c>
      <c r="H5" s="356">
        <f t="shared" si="0"/>
        <v>2611002</v>
      </c>
      <c r="I5" s="356">
        <f t="shared" si="0"/>
        <v>18614</v>
      </c>
      <c r="J5" s="358">
        <f t="shared" si="0"/>
        <v>2640482</v>
      </c>
      <c r="K5" s="358">
        <f t="shared" si="0"/>
        <v>0</v>
      </c>
      <c r="L5" s="356">
        <f t="shared" si="0"/>
        <v>44217</v>
      </c>
      <c r="M5" s="356">
        <f t="shared" si="0"/>
        <v>0</v>
      </c>
      <c r="N5" s="358">
        <f t="shared" si="0"/>
        <v>44217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2684699</v>
      </c>
      <c r="X5" s="356">
        <f t="shared" si="0"/>
        <v>490946</v>
      </c>
      <c r="Y5" s="358">
        <f t="shared" si="0"/>
        <v>2193753</v>
      </c>
      <c r="Z5" s="359">
        <f>+IF(X5&lt;&gt;0,+(Y5/X5)*100,0)</f>
        <v>446.8420152114489</v>
      </c>
      <c r="AA5" s="360">
        <f>+AA6+AA8+AA11+AA13+AA15</f>
        <v>981892</v>
      </c>
    </row>
    <row r="6" spans="1:27" ht="13.5">
      <c r="A6" s="361" t="s">
        <v>204</v>
      </c>
      <c r="B6" s="142"/>
      <c r="C6" s="60">
        <f>+C7</f>
        <v>7458776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10866</v>
      </c>
      <c r="H6" s="60">
        <f t="shared" si="1"/>
        <v>2611002</v>
      </c>
      <c r="I6" s="60">
        <f t="shared" si="1"/>
        <v>18614</v>
      </c>
      <c r="J6" s="59">
        <f t="shared" si="1"/>
        <v>2640482</v>
      </c>
      <c r="K6" s="59">
        <f t="shared" si="1"/>
        <v>0</v>
      </c>
      <c r="L6" s="60">
        <f t="shared" si="1"/>
        <v>44217</v>
      </c>
      <c r="M6" s="60">
        <f t="shared" si="1"/>
        <v>0</v>
      </c>
      <c r="N6" s="59">
        <f t="shared" si="1"/>
        <v>44217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2684699</v>
      </c>
      <c r="X6" s="60">
        <f t="shared" si="1"/>
        <v>0</v>
      </c>
      <c r="Y6" s="59">
        <f t="shared" si="1"/>
        <v>2684699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7458776</v>
      </c>
      <c r="D7" s="340"/>
      <c r="E7" s="60"/>
      <c r="F7" s="59"/>
      <c r="G7" s="59">
        <v>10866</v>
      </c>
      <c r="H7" s="60">
        <v>2611002</v>
      </c>
      <c r="I7" s="60">
        <v>18614</v>
      </c>
      <c r="J7" s="59">
        <v>2640482</v>
      </c>
      <c r="K7" s="59"/>
      <c r="L7" s="60">
        <v>44217</v>
      </c>
      <c r="M7" s="60"/>
      <c r="N7" s="59">
        <v>44217</v>
      </c>
      <c r="O7" s="59"/>
      <c r="P7" s="60"/>
      <c r="Q7" s="60"/>
      <c r="R7" s="59"/>
      <c r="S7" s="59"/>
      <c r="T7" s="60"/>
      <c r="U7" s="60"/>
      <c r="V7" s="59"/>
      <c r="W7" s="59">
        <v>2684699</v>
      </c>
      <c r="X7" s="60"/>
      <c r="Y7" s="59">
        <v>2684699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981892</v>
      </c>
      <c r="F8" s="59">
        <f t="shared" si="2"/>
        <v>981892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490946</v>
      </c>
      <c r="Y8" s="59">
        <f t="shared" si="2"/>
        <v>-490946</v>
      </c>
      <c r="Z8" s="61">
        <f>+IF(X8&lt;&gt;0,+(Y8/X8)*100,0)</f>
        <v>-100</v>
      </c>
      <c r="AA8" s="62">
        <f>SUM(AA9:AA10)</f>
        <v>981892</v>
      </c>
    </row>
    <row r="9" spans="1:27" ht="13.5">
      <c r="A9" s="291" t="s">
        <v>229</v>
      </c>
      <c r="B9" s="142"/>
      <c r="C9" s="60"/>
      <c r="D9" s="340"/>
      <c r="E9" s="60">
        <v>981892</v>
      </c>
      <c r="F9" s="59">
        <v>981892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490946</v>
      </c>
      <c r="Y9" s="59">
        <v>-490946</v>
      </c>
      <c r="Z9" s="61">
        <v>-100</v>
      </c>
      <c r="AA9" s="62">
        <v>981892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206851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206851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7665627</v>
      </c>
      <c r="D60" s="346">
        <f t="shared" si="14"/>
        <v>0</v>
      </c>
      <c r="E60" s="219">
        <f t="shared" si="14"/>
        <v>981892</v>
      </c>
      <c r="F60" s="264">
        <f t="shared" si="14"/>
        <v>981892</v>
      </c>
      <c r="G60" s="264">
        <f t="shared" si="14"/>
        <v>10866</v>
      </c>
      <c r="H60" s="219">
        <f t="shared" si="14"/>
        <v>2611002</v>
      </c>
      <c r="I60" s="219">
        <f t="shared" si="14"/>
        <v>18614</v>
      </c>
      <c r="J60" s="264">
        <f t="shared" si="14"/>
        <v>2640482</v>
      </c>
      <c r="K60" s="264">
        <f t="shared" si="14"/>
        <v>0</v>
      </c>
      <c r="L60" s="219">
        <f t="shared" si="14"/>
        <v>44217</v>
      </c>
      <c r="M60" s="219">
        <f t="shared" si="14"/>
        <v>0</v>
      </c>
      <c r="N60" s="264">
        <f t="shared" si="14"/>
        <v>44217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2684699</v>
      </c>
      <c r="X60" s="219">
        <f t="shared" si="14"/>
        <v>490946</v>
      </c>
      <c r="Y60" s="264">
        <f t="shared" si="14"/>
        <v>2193753</v>
      </c>
      <c r="Z60" s="337">
        <f>+IF(X60&lt;&gt;0,+(Y60/X60)*100,0)</f>
        <v>446.8420152114489</v>
      </c>
      <c r="AA60" s="232">
        <f>+AA57+AA54+AA51+AA40+AA37+AA34+AA22+AA5</f>
        <v>981892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2014-02-04T08:16:12Z</dcterms:created>
  <dcterms:modified xsi:type="dcterms:W3CDTF">2014-02-04T08:16:16Z</dcterms:modified>
  <cp:category/>
  <cp:version/>
  <cp:contentType/>
  <cp:contentStatus/>
</cp:coreProperties>
</file>