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<sst xmlns="http://schemas.openxmlformats.org/spreadsheetml/2006/main" count="855" uniqueCount="302">
  <si>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Emalahleni (Ec)(EC136)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</si>
  <si>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</si>
  <si>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</si>
  <si>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</si>
  <si>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</si>
  <si>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</si>
  <si>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</si>
  <si>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</si>
  <si>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</si>
  <si>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</si>
  <si>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</si>
  <si>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</si>
  <si>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</si>
  <si>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</si>
  <si>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</si>
  <si>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</si>
  <si>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</si>
  <si>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</si>
  <si>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</si>
  <si>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</si>
  <si>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</si>
  <si>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</si>
  <si>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</si>
  <si>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</si>
  <si>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</si>
  <si>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</si>
  <si>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</si>
  <si>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</si>
  <si>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</si>
  <si>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</si>
  <si>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</si>
  <si>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</si>
  <si>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</si>
  <si>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</si>
  <si>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</si>
  <si>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</si>
  <si>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</si>
  <si>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</si>
  <si>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</si>
  <si>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</si>
  <si>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</si>
  <si>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</si>
  <si>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</si>
  <si>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</si>
  <si>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</si>
  <si>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</si>
  <si>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</si>
  <si>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</si>
  <si>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</si>
  <si>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</si>
  <si>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</si>
  <si>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</si>
  <si>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</si>
  <si>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</si>
  <si>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</si>
  <si>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</si>
  <si>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</si>
  <si>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</si>
  <si>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</si>
  <si>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</si>
  <si>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</si>
  <si>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</si>
  <si>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</si>
  <si>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</si>
  <si>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</si>
  <si>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</si>
  <si>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</si>
  <si>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</si>
  <si>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</si>
  <si>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</si>
  <si>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Emalahleni (Ec)(EC136)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</si>
  <si>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</si>
  <si>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</si>
  <si>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</si>
  <si>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</si>
  <si>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</si>
  <si>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</si>
  <si>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</si>
  <si>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</si>
  <si>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</si>
  <si>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</si>
  <si>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</si>
  <si>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</si>
  <si>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</si>
  <si>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</si>
  <si>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</si>
  <si>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</si>
  <si>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</si>
  <si>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</si>
  <si>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</si>
  <si>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</si>
  <si>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</si>
  <si>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</si>
  <si>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</si>
  <si>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</si>
  <si>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</si>
  <si>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</si>
  <si>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</si>
  <si>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</si>
  <si>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</si>
  <si>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Emalahleni (Ec)(EC136)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</si>
  <si>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</si>
  <si>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</si>
  <si>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</si>
  <si>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</si>
  <si>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</si>
  <si>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</si>
  <si>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</si>
  <si>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</si>
  <si>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</si>
  <si>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</si>
  <si>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</si>
  <si>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</si>
  <si>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</si>
  <si>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</si>
  <si>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</si>
  <si>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</si>
  <si>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</si>
  <si>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</si>
  <si>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</si>
  <si>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</si>
  <si>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</si>
  <si>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</si>
  <si>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</si>
  <si>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</si>
  <si>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</si>
  <si>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</si>
  <si>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</si>
  <si>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</si>
  <si>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Emalahleni (Ec)(EC136)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</si>
  <si>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</si>
  <si>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</si>
  <si>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</si>
  <si>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</si>
  <si>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</si>
  <si>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</si>
  <si>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</si>
  <si>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</si>
  <si>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</si>
  <si>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</si>
  <si>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Emalahleni (Ec)(EC136)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</si>
  <si>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</si>
  <si>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</si>
  <si>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</si>
  <si>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</si>
  <si>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</si>
  <si>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</si>
  <si>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</si>
  <si>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</si>
  <si>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</si>
  <si>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</si>
  <si>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</si>
  <si>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</si>
  <si>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</si>
  <si>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</si>
  <si>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</si>
  <si>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</si>
  <si>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</si>
  <si>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</si>
  <si>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</si>
  <si>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</si>
  <si>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</si>
  <si>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</si>
  <si>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</si>
  <si>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</si>
  <si>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</si>
  <si>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</si>
  <si>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</si>
  <si>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</si>
  <si>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</si>
  <si>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</si>
  <si>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</si>
  <si>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</si>
  <si>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</si>
  <si>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Emalahleni (Ec)(EC136)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</si>
  <si>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</si>
  <si>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</si>
  <si>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</si>
  <si>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</si>
  <si>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</si>
  <si>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</si>
  <si>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</si>
  <si>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</si>
  <si>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</si>
  <si>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</si>
  <si>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</si>
  <si>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</si>
  <si>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</si>
  <si>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</si>
  <si>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</si>
  <si>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</si>
  <si>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</si>
  <si>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</si>
  <si>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</si>
  <si>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</si>
  <si>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</si>
  <si>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</si>
  <si>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</si>
  <si>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</si>
  <si>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</si>
  <si>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</si>
  <si>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Emalahleni (Ec)(EC136)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</si>
  <si>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</si>
  <si>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</si>
  <si>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</si>
  <si>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</si>
  <si>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</si>
  <si>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</si>
  <si>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</si>
  <si>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</si>
  <si>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</si>
  <si>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</si>
  <si>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</si>
  <si>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</si>
  <si>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</si>
  <si>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</si>
  <si>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</si>
  <si>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</si>
  <si>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</si>
  <si>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</si>
  <si>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</si>
  <si>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</si>
  <si>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</si>
  <si>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</si>
  <si>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</si>
  <si>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</si>
  <si>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Emalahleni (Ec)(EC136)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</si>
  <si>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</si>
  <si>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</si>
  <si>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</si>
  <si>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</si>
  <si>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</si>
  <si>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</si>
  <si>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</si>
  <si>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</si>
  <si>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</si>
  <si>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</si>
  <si>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</si>
  <si>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</si>
  <si>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</si>
  <si>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</si>
  <si>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</si>
  <si>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</si>
  <si>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</si>
  <si>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</si>
  <si>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</si>
  <si>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</si>
  <si>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</si>
  <si>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</si>
  <si>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</si>
  <si>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</si>
  <si>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</si>
  <si>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</si>
  <si>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</si>
  <si>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</si>
  <si>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</si>
  <si>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</si>
  <si>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</si>
  <si>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</si>
  <si>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</si>
  <si>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</si>
  <si>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</si>
  <si>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Emalahleni (Ec)(EC136)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</si>
  <si>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</si>
  <si>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</si>
  <si>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Emalahleni (Ec)(EC136)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</si>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</sst>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3529711</v>
      </c>
      <c r="C5" s="19">
        <v>0</v>
      </c>
      <c r="D5" s="59">
        <v>5200000</v>
      </c>
      <c r="E5" s="60">
        <v>5200000</v>
      </c>
      <c r="F5" s="60">
        <v>4346035</v>
      </c>
      <c r="G5" s="60">
        <v>0</v>
      </c>
      <c r="H5" s="60">
        <v>-2219180</v>
      </c>
      <c r="I5" s="60">
        <v>2126855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2126855</v>
      </c>
      <c r="W5" s="60">
        <v>2600000</v>
      </c>
      <c r="X5" s="60">
        <v>-473145</v>
      </c>
      <c r="Y5" s="61">
        <v>-18.2</v>
      </c>
      <c r="Z5" s="62">
        <v>5200000</v>
      </c>
    </row>
    <row r="6" spans="1:26" ht="13.5">
      <c r="A6" s="58" t="s">
        <v>32</v>
      </c>
      <c r="B6" s="19">
        <v>14913989</v>
      </c>
      <c r="C6" s="19">
        <v>0</v>
      </c>
      <c r="D6" s="59">
        <v>17937273</v>
      </c>
      <c r="E6" s="60">
        <v>17937273</v>
      </c>
      <c r="F6" s="60">
        <v>1902833</v>
      </c>
      <c r="G6" s="60">
        <v>1867433</v>
      </c>
      <c r="H6" s="60">
        <v>1668667</v>
      </c>
      <c r="I6" s="60">
        <v>5438933</v>
      </c>
      <c r="J6" s="60">
        <v>1733254</v>
      </c>
      <c r="K6" s="60">
        <v>1661206</v>
      </c>
      <c r="L6" s="60">
        <v>1783083</v>
      </c>
      <c r="M6" s="60">
        <v>5177543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10616476</v>
      </c>
      <c r="W6" s="60">
        <v>8968637</v>
      </c>
      <c r="X6" s="60">
        <v>1647839</v>
      </c>
      <c r="Y6" s="61">
        <v>18.37</v>
      </c>
      <c r="Z6" s="62">
        <v>17937273</v>
      </c>
    </row>
    <row r="7" spans="1:26" ht="13.5">
      <c r="A7" s="58" t="s">
        <v>33</v>
      </c>
      <c r="B7" s="19">
        <v>2861731</v>
      </c>
      <c r="C7" s="19">
        <v>0</v>
      </c>
      <c r="D7" s="59">
        <v>1515614</v>
      </c>
      <c r="E7" s="60">
        <v>1515614</v>
      </c>
      <c r="F7" s="60">
        <v>2740</v>
      </c>
      <c r="G7" s="60">
        <v>3001</v>
      </c>
      <c r="H7" s="60">
        <v>331950</v>
      </c>
      <c r="I7" s="60">
        <v>337691</v>
      </c>
      <c r="J7" s="60">
        <v>206554</v>
      </c>
      <c r="K7" s="60">
        <v>373554</v>
      </c>
      <c r="L7" s="60">
        <v>3484</v>
      </c>
      <c r="M7" s="60">
        <v>583592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921283</v>
      </c>
      <c r="W7" s="60">
        <v>757807</v>
      </c>
      <c r="X7" s="60">
        <v>163476</v>
      </c>
      <c r="Y7" s="61">
        <v>21.57</v>
      </c>
      <c r="Z7" s="62">
        <v>1515614</v>
      </c>
    </row>
    <row r="8" spans="1:26" ht="13.5">
      <c r="A8" s="58" t="s">
        <v>34</v>
      </c>
      <c r="B8" s="19">
        <v>85415248</v>
      </c>
      <c r="C8" s="19">
        <v>0</v>
      </c>
      <c r="D8" s="59">
        <v>104225050</v>
      </c>
      <c r="E8" s="60">
        <v>104225050</v>
      </c>
      <c r="F8" s="60">
        <v>32886785</v>
      </c>
      <c r="G8" s="60">
        <v>118046</v>
      </c>
      <c r="H8" s="60">
        <v>2882378</v>
      </c>
      <c r="I8" s="60">
        <v>35887209</v>
      </c>
      <c r="J8" s="60">
        <v>169778</v>
      </c>
      <c r="K8" s="60">
        <v>28388967</v>
      </c>
      <c r="L8" s="60">
        <v>2043842</v>
      </c>
      <c r="M8" s="60">
        <v>30602587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66489796</v>
      </c>
      <c r="W8" s="60">
        <v>52112525</v>
      </c>
      <c r="X8" s="60">
        <v>14377271</v>
      </c>
      <c r="Y8" s="61">
        <v>27.59</v>
      </c>
      <c r="Z8" s="62">
        <v>104225050</v>
      </c>
    </row>
    <row r="9" spans="1:26" ht="13.5">
      <c r="A9" s="58" t="s">
        <v>35</v>
      </c>
      <c r="B9" s="19">
        <v>29138714</v>
      </c>
      <c r="C9" s="19">
        <v>0</v>
      </c>
      <c r="D9" s="59">
        <v>39447859</v>
      </c>
      <c r="E9" s="60">
        <v>39447859</v>
      </c>
      <c r="F9" s="60">
        <v>693564</v>
      </c>
      <c r="G9" s="60">
        <v>829758</v>
      </c>
      <c r="H9" s="60">
        <v>640241</v>
      </c>
      <c r="I9" s="60">
        <v>2163563</v>
      </c>
      <c r="J9" s="60">
        <v>4128519</v>
      </c>
      <c r="K9" s="60">
        <v>1884944</v>
      </c>
      <c r="L9" s="60">
        <v>3371211</v>
      </c>
      <c r="M9" s="60">
        <v>9384674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11548237</v>
      </c>
      <c r="W9" s="60">
        <v>19723930</v>
      </c>
      <c r="X9" s="60">
        <v>-8175693</v>
      </c>
      <c r="Y9" s="61">
        <v>-41.45</v>
      </c>
      <c r="Z9" s="62">
        <v>39447859</v>
      </c>
    </row>
    <row r="10" spans="1:26" ht="25.5">
      <c r="A10" s="63" t="s">
        <v>277</v>
      </c>
      <c r="B10" s="64">
        <f>SUM(B5:B9)</f>
        <v>135859393</v>
      </c>
      <c r="C10" s="64">
        <f>SUM(C5:C9)</f>
        <v>0</v>
      </c>
      <c r="D10" s="65">
        <f aca="true" t="shared" si="0" ref="D10:Z10">SUM(D5:D9)</f>
        <v>168325796</v>
      </c>
      <c r="E10" s="66">
        <f t="shared" si="0"/>
        <v>168325796</v>
      </c>
      <c r="F10" s="66">
        <f t="shared" si="0"/>
        <v>39831957</v>
      </c>
      <c r="G10" s="66">
        <f t="shared" si="0"/>
        <v>2818238</v>
      </c>
      <c r="H10" s="66">
        <f t="shared" si="0"/>
        <v>3304056</v>
      </c>
      <c r="I10" s="66">
        <f t="shared" si="0"/>
        <v>45954251</v>
      </c>
      <c r="J10" s="66">
        <f t="shared" si="0"/>
        <v>6238105</v>
      </c>
      <c r="K10" s="66">
        <f t="shared" si="0"/>
        <v>32308671</v>
      </c>
      <c r="L10" s="66">
        <f t="shared" si="0"/>
        <v>7201620</v>
      </c>
      <c r="M10" s="66">
        <f t="shared" si="0"/>
        <v>45748396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91702647</v>
      </c>
      <c r="W10" s="66">
        <f t="shared" si="0"/>
        <v>84162899</v>
      </c>
      <c r="X10" s="66">
        <f t="shared" si="0"/>
        <v>7539748</v>
      </c>
      <c r="Y10" s="67">
        <f>+IF(W10&lt;&gt;0,(X10/W10)*100,0)</f>
        <v>8.958517457912185</v>
      </c>
      <c r="Z10" s="68">
        <f t="shared" si="0"/>
        <v>168325796</v>
      </c>
    </row>
    <row r="11" spans="1:26" ht="13.5">
      <c r="A11" s="58" t="s">
        <v>37</v>
      </c>
      <c r="B11" s="19">
        <v>43422871</v>
      </c>
      <c r="C11" s="19">
        <v>0</v>
      </c>
      <c r="D11" s="59">
        <v>39224214</v>
      </c>
      <c r="E11" s="60">
        <v>39224214</v>
      </c>
      <c r="F11" s="60">
        <v>3033409</v>
      </c>
      <c r="G11" s="60">
        <v>3955194</v>
      </c>
      <c r="H11" s="60">
        <v>3284541</v>
      </c>
      <c r="I11" s="60">
        <v>10273144</v>
      </c>
      <c r="J11" s="60">
        <v>3079530</v>
      </c>
      <c r="K11" s="60">
        <v>2609510</v>
      </c>
      <c r="L11" s="60">
        <v>3672935</v>
      </c>
      <c r="M11" s="60">
        <v>9361975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19635119</v>
      </c>
      <c r="W11" s="60">
        <v>19612107</v>
      </c>
      <c r="X11" s="60">
        <v>23012</v>
      </c>
      <c r="Y11" s="61">
        <v>0.12</v>
      </c>
      <c r="Z11" s="62">
        <v>39224214</v>
      </c>
    </row>
    <row r="12" spans="1:26" ht="13.5">
      <c r="A12" s="58" t="s">
        <v>38</v>
      </c>
      <c r="B12" s="19">
        <v>9099276</v>
      </c>
      <c r="C12" s="19">
        <v>0</v>
      </c>
      <c r="D12" s="59">
        <v>10070219</v>
      </c>
      <c r="E12" s="60">
        <v>10070219</v>
      </c>
      <c r="F12" s="60">
        <v>772705</v>
      </c>
      <c r="G12" s="60">
        <v>740775</v>
      </c>
      <c r="H12" s="60">
        <v>772468</v>
      </c>
      <c r="I12" s="60">
        <v>2285948</v>
      </c>
      <c r="J12" s="60">
        <v>788213</v>
      </c>
      <c r="K12" s="60">
        <v>786324</v>
      </c>
      <c r="L12" s="60">
        <v>790050</v>
      </c>
      <c r="M12" s="60">
        <v>2364587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4650535</v>
      </c>
      <c r="W12" s="60">
        <v>5035110</v>
      </c>
      <c r="X12" s="60">
        <v>-384575</v>
      </c>
      <c r="Y12" s="61">
        <v>-7.64</v>
      </c>
      <c r="Z12" s="62">
        <v>10070219</v>
      </c>
    </row>
    <row r="13" spans="1:26" ht="13.5">
      <c r="A13" s="58" t="s">
        <v>278</v>
      </c>
      <c r="B13" s="19">
        <v>19650381</v>
      </c>
      <c r="C13" s="19">
        <v>0</v>
      </c>
      <c r="D13" s="59">
        <v>22695044</v>
      </c>
      <c r="E13" s="60">
        <v>22695044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11347522</v>
      </c>
      <c r="X13" s="60">
        <v>-11347522</v>
      </c>
      <c r="Y13" s="61">
        <v>-100</v>
      </c>
      <c r="Z13" s="62">
        <v>22695044</v>
      </c>
    </row>
    <row r="14" spans="1:26" ht="13.5">
      <c r="A14" s="58" t="s">
        <v>40</v>
      </c>
      <c r="B14" s="19">
        <v>0</v>
      </c>
      <c r="C14" s="19">
        <v>0</v>
      </c>
      <c r="D14" s="59">
        <v>389416</v>
      </c>
      <c r="E14" s="60">
        <v>389416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194708</v>
      </c>
      <c r="X14" s="60">
        <v>-194708</v>
      </c>
      <c r="Y14" s="61">
        <v>-100</v>
      </c>
      <c r="Z14" s="62">
        <v>389416</v>
      </c>
    </row>
    <row r="15" spans="1:26" ht="13.5">
      <c r="A15" s="58" t="s">
        <v>41</v>
      </c>
      <c r="B15" s="19">
        <v>11232474</v>
      </c>
      <c r="C15" s="19">
        <v>0</v>
      </c>
      <c r="D15" s="59">
        <v>13432040</v>
      </c>
      <c r="E15" s="60">
        <v>13432040</v>
      </c>
      <c r="F15" s="60">
        <v>19233</v>
      </c>
      <c r="G15" s="60">
        <v>1819973</v>
      </c>
      <c r="H15" s="60">
        <v>1465986</v>
      </c>
      <c r="I15" s="60">
        <v>3305192</v>
      </c>
      <c r="J15" s="60">
        <v>1169896</v>
      </c>
      <c r="K15" s="60">
        <v>1043356</v>
      </c>
      <c r="L15" s="60">
        <v>1654733</v>
      </c>
      <c r="M15" s="60">
        <v>3867985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7173177</v>
      </c>
      <c r="W15" s="60">
        <v>6716020</v>
      </c>
      <c r="X15" s="60">
        <v>457157</v>
      </c>
      <c r="Y15" s="61">
        <v>6.81</v>
      </c>
      <c r="Z15" s="62">
        <v>13432040</v>
      </c>
    </row>
    <row r="16" spans="1:26" ht="13.5">
      <c r="A16" s="69" t="s">
        <v>42</v>
      </c>
      <c r="B16" s="19">
        <v>15091757</v>
      </c>
      <c r="C16" s="19">
        <v>0</v>
      </c>
      <c r="D16" s="59">
        <v>5222500</v>
      </c>
      <c r="E16" s="60">
        <v>5222500</v>
      </c>
      <c r="F16" s="60">
        <v>180582</v>
      </c>
      <c r="G16" s="60">
        <v>279166</v>
      </c>
      <c r="H16" s="60">
        <v>2512852</v>
      </c>
      <c r="I16" s="60">
        <v>2972600</v>
      </c>
      <c r="J16" s="60">
        <v>393304</v>
      </c>
      <c r="K16" s="60">
        <v>1998071</v>
      </c>
      <c r="L16" s="60">
        <v>2238389</v>
      </c>
      <c r="M16" s="60">
        <v>4629764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7602364</v>
      </c>
      <c r="W16" s="60">
        <v>2611250</v>
      </c>
      <c r="X16" s="60">
        <v>4991114</v>
      </c>
      <c r="Y16" s="61">
        <v>191.14</v>
      </c>
      <c r="Z16" s="62">
        <v>5222500</v>
      </c>
    </row>
    <row r="17" spans="1:26" ht="13.5">
      <c r="A17" s="58" t="s">
        <v>43</v>
      </c>
      <c r="B17" s="19">
        <v>55730557</v>
      </c>
      <c r="C17" s="19">
        <v>0</v>
      </c>
      <c r="D17" s="59">
        <v>98223573</v>
      </c>
      <c r="E17" s="60">
        <v>98223573</v>
      </c>
      <c r="F17" s="60">
        <v>1061465</v>
      </c>
      <c r="G17" s="60">
        <v>2763409</v>
      </c>
      <c r="H17" s="60">
        <v>2063022</v>
      </c>
      <c r="I17" s="60">
        <v>5887896</v>
      </c>
      <c r="J17" s="60">
        <v>4076395</v>
      </c>
      <c r="K17" s="60">
        <v>8179058</v>
      </c>
      <c r="L17" s="60">
        <v>2901614</v>
      </c>
      <c r="M17" s="60">
        <v>15157067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21044963</v>
      </c>
      <c r="W17" s="60">
        <v>49111787</v>
      </c>
      <c r="X17" s="60">
        <v>-28066824</v>
      </c>
      <c r="Y17" s="61">
        <v>-57.15</v>
      </c>
      <c r="Z17" s="62">
        <v>98223573</v>
      </c>
    </row>
    <row r="18" spans="1:26" ht="13.5">
      <c r="A18" s="70" t="s">
        <v>44</v>
      </c>
      <c r="B18" s="71">
        <f>SUM(B11:B17)</f>
        <v>154227316</v>
      </c>
      <c r="C18" s="71">
        <f>SUM(C11:C17)</f>
        <v>0</v>
      </c>
      <c r="D18" s="72">
        <f aca="true" t="shared" si="1" ref="D18:Z18">SUM(D11:D17)</f>
        <v>189257006</v>
      </c>
      <c r="E18" s="73">
        <f t="shared" si="1"/>
        <v>189257006</v>
      </c>
      <c r="F18" s="73">
        <f t="shared" si="1"/>
        <v>5067394</v>
      </c>
      <c r="G18" s="73">
        <f t="shared" si="1"/>
        <v>9558517</v>
      </c>
      <c r="H18" s="73">
        <f t="shared" si="1"/>
        <v>10098869</v>
      </c>
      <c r="I18" s="73">
        <f t="shared" si="1"/>
        <v>24724780</v>
      </c>
      <c r="J18" s="73">
        <f t="shared" si="1"/>
        <v>9507338</v>
      </c>
      <c r="K18" s="73">
        <f t="shared" si="1"/>
        <v>14616319</v>
      </c>
      <c r="L18" s="73">
        <f t="shared" si="1"/>
        <v>11257721</v>
      </c>
      <c r="M18" s="73">
        <f t="shared" si="1"/>
        <v>35381378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60106158</v>
      </c>
      <c r="W18" s="73">
        <f t="shared" si="1"/>
        <v>94628504</v>
      </c>
      <c r="X18" s="73">
        <f t="shared" si="1"/>
        <v>-34522346</v>
      </c>
      <c r="Y18" s="67">
        <f>+IF(W18&lt;&gt;0,(X18/W18)*100,0)</f>
        <v>-36.4819737613098</v>
      </c>
      <c r="Z18" s="74">
        <f t="shared" si="1"/>
        <v>189257006</v>
      </c>
    </row>
    <row r="19" spans="1:26" ht="13.5">
      <c r="A19" s="70" t="s">
        <v>45</v>
      </c>
      <c r="B19" s="75">
        <f>+B10-B18</f>
        <v>-18367923</v>
      </c>
      <c r="C19" s="75">
        <f>+C10-C18</f>
        <v>0</v>
      </c>
      <c r="D19" s="76">
        <f aca="true" t="shared" si="2" ref="D19:Z19">+D10-D18</f>
        <v>-20931210</v>
      </c>
      <c r="E19" s="77">
        <f t="shared" si="2"/>
        <v>-20931210</v>
      </c>
      <c r="F19" s="77">
        <f t="shared" si="2"/>
        <v>34764563</v>
      </c>
      <c r="G19" s="77">
        <f t="shared" si="2"/>
        <v>-6740279</v>
      </c>
      <c r="H19" s="77">
        <f t="shared" si="2"/>
        <v>-6794813</v>
      </c>
      <c r="I19" s="77">
        <f t="shared" si="2"/>
        <v>21229471</v>
      </c>
      <c r="J19" s="77">
        <f t="shared" si="2"/>
        <v>-3269233</v>
      </c>
      <c r="K19" s="77">
        <f t="shared" si="2"/>
        <v>17692352</v>
      </c>
      <c r="L19" s="77">
        <f t="shared" si="2"/>
        <v>-4056101</v>
      </c>
      <c r="M19" s="77">
        <f t="shared" si="2"/>
        <v>10367018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31596489</v>
      </c>
      <c r="W19" s="77">
        <f>IF(E10=E18,0,W10-W18)</f>
        <v>-10465605</v>
      </c>
      <c r="X19" s="77">
        <f t="shared" si="2"/>
        <v>42062094</v>
      </c>
      <c r="Y19" s="78">
        <f>+IF(W19&lt;&gt;0,(X19/W19)*100,0)</f>
        <v>-401.9079069007478</v>
      </c>
      <c r="Z19" s="79">
        <f t="shared" si="2"/>
        <v>-20931210</v>
      </c>
    </row>
    <row r="20" spans="1:26" ht="13.5">
      <c r="A20" s="58" t="s">
        <v>46</v>
      </c>
      <c r="B20" s="19">
        <v>20792761</v>
      </c>
      <c r="C20" s="19">
        <v>0</v>
      </c>
      <c r="D20" s="59">
        <v>25916950</v>
      </c>
      <c r="E20" s="60">
        <v>25916950</v>
      </c>
      <c r="F20" s="60">
        <v>10116</v>
      </c>
      <c r="G20" s="60">
        <v>352160</v>
      </c>
      <c r="H20" s="60">
        <v>6505995</v>
      </c>
      <c r="I20" s="60">
        <v>6868271</v>
      </c>
      <c r="J20" s="60">
        <v>786769</v>
      </c>
      <c r="K20" s="60">
        <v>4964917</v>
      </c>
      <c r="L20" s="60">
        <v>0</v>
      </c>
      <c r="M20" s="60">
        <v>5751686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12619957</v>
      </c>
      <c r="W20" s="60">
        <v>12958475</v>
      </c>
      <c r="X20" s="60">
        <v>-338518</v>
      </c>
      <c r="Y20" s="61">
        <v>-2.61</v>
      </c>
      <c r="Z20" s="62">
        <v>25916950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2424838</v>
      </c>
      <c r="C22" s="86">
        <f>SUM(C19:C21)</f>
        <v>0</v>
      </c>
      <c r="D22" s="87">
        <f aca="true" t="shared" si="3" ref="D22:Z22">SUM(D19:D21)</f>
        <v>4985740</v>
      </c>
      <c r="E22" s="88">
        <f t="shared" si="3"/>
        <v>4985740</v>
      </c>
      <c r="F22" s="88">
        <f t="shared" si="3"/>
        <v>34774679</v>
      </c>
      <c r="G22" s="88">
        <f t="shared" si="3"/>
        <v>-6388119</v>
      </c>
      <c r="H22" s="88">
        <f t="shared" si="3"/>
        <v>-288818</v>
      </c>
      <c r="I22" s="88">
        <f t="shared" si="3"/>
        <v>28097742</v>
      </c>
      <c r="J22" s="88">
        <f t="shared" si="3"/>
        <v>-2482464</v>
      </c>
      <c r="K22" s="88">
        <f t="shared" si="3"/>
        <v>22657269</v>
      </c>
      <c r="L22" s="88">
        <f t="shared" si="3"/>
        <v>-4056101</v>
      </c>
      <c r="M22" s="88">
        <f t="shared" si="3"/>
        <v>16118704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44216446</v>
      </c>
      <c r="W22" s="88">
        <f t="shared" si="3"/>
        <v>2492870</v>
      </c>
      <c r="X22" s="88">
        <f t="shared" si="3"/>
        <v>41723576</v>
      </c>
      <c r="Y22" s="89">
        <f>+IF(W22&lt;&gt;0,(X22/W22)*100,0)</f>
        <v>1673.7164793992467</v>
      </c>
      <c r="Z22" s="90">
        <f t="shared" si="3"/>
        <v>4985740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2424838</v>
      </c>
      <c r="C24" s="75">
        <f>SUM(C22:C23)</f>
        <v>0</v>
      </c>
      <c r="D24" s="76">
        <f aca="true" t="shared" si="4" ref="D24:Z24">SUM(D22:D23)</f>
        <v>4985740</v>
      </c>
      <c r="E24" s="77">
        <f t="shared" si="4"/>
        <v>4985740</v>
      </c>
      <c r="F24" s="77">
        <f t="shared" si="4"/>
        <v>34774679</v>
      </c>
      <c r="G24" s="77">
        <f t="shared" si="4"/>
        <v>-6388119</v>
      </c>
      <c r="H24" s="77">
        <f t="shared" si="4"/>
        <v>-288818</v>
      </c>
      <c r="I24" s="77">
        <f t="shared" si="4"/>
        <v>28097742</v>
      </c>
      <c r="J24" s="77">
        <f t="shared" si="4"/>
        <v>-2482464</v>
      </c>
      <c r="K24" s="77">
        <f t="shared" si="4"/>
        <v>22657269</v>
      </c>
      <c r="L24" s="77">
        <f t="shared" si="4"/>
        <v>-4056101</v>
      </c>
      <c r="M24" s="77">
        <f t="shared" si="4"/>
        <v>16118704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44216446</v>
      </c>
      <c r="W24" s="77">
        <f t="shared" si="4"/>
        <v>2492870</v>
      </c>
      <c r="X24" s="77">
        <f t="shared" si="4"/>
        <v>41723576</v>
      </c>
      <c r="Y24" s="78">
        <f>+IF(W24&lt;&gt;0,(X24/W24)*100,0)</f>
        <v>1673.7164793992467</v>
      </c>
      <c r="Z24" s="79">
        <f t="shared" si="4"/>
        <v>4985740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17070236</v>
      </c>
      <c r="C27" s="22">
        <v>0</v>
      </c>
      <c r="D27" s="99">
        <v>39741700</v>
      </c>
      <c r="E27" s="100">
        <v>39741700</v>
      </c>
      <c r="F27" s="100">
        <v>0</v>
      </c>
      <c r="G27" s="100">
        <v>229371</v>
      </c>
      <c r="H27" s="100">
        <v>5677568</v>
      </c>
      <c r="I27" s="100">
        <v>5906939</v>
      </c>
      <c r="J27" s="100">
        <v>416018</v>
      </c>
      <c r="K27" s="100">
        <v>4926076</v>
      </c>
      <c r="L27" s="100">
        <v>2389653</v>
      </c>
      <c r="M27" s="100">
        <v>7731747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13638686</v>
      </c>
      <c r="W27" s="100">
        <v>19870850</v>
      </c>
      <c r="X27" s="100">
        <v>-6232164</v>
      </c>
      <c r="Y27" s="101">
        <v>-31.36</v>
      </c>
      <c r="Z27" s="102">
        <v>39741700</v>
      </c>
    </row>
    <row r="28" spans="1:26" ht="13.5">
      <c r="A28" s="103" t="s">
        <v>46</v>
      </c>
      <c r="B28" s="19">
        <v>15248630</v>
      </c>
      <c r="C28" s="19">
        <v>0</v>
      </c>
      <c r="D28" s="59">
        <v>25916700</v>
      </c>
      <c r="E28" s="60">
        <v>25916700</v>
      </c>
      <c r="F28" s="60">
        <v>0</v>
      </c>
      <c r="G28" s="60">
        <v>226301</v>
      </c>
      <c r="H28" s="60">
        <v>5655372</v>
      </c>
      <c r="I28" s="60">
        <v>5881673</v>
      </c>
      <c r="J28" s="60">
        <v>169729</v>
      </c>
      <c r="K28" s="60">
        <v>4825823</v>
      </c>
      <c r="L28" s="60">
        <v>-59907</v>
      </c>
      <c r="M28" s="60">
        <v>4935645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10817318</v>
      </c>
      <c r="W28" s="60">
        <v>12958350</v>
      </c>
      <c r="X28" s="60">
        <v>-2141032</v>
      </c>
      <c r="Y28" s="61">
        <v>-16.52</v>
      </c>
      <c r="Z28" s="62">
        <v>25916700</v>
      </c>
    </row>
    <row r="29" spans="1:26" ht="13.5">
      <c r="A29" s="58" t="s">
        <v>282</v>
      </c>
      <c r="B29" s="19">
        <v>238316</v>
      </c>
      <c r="C29" s="19">
        <v>0</v>
      </c>
      <c r="D29" s="59">
        <v>0</v>
      </c>
      <c r="E29" s="60">
        <v>0</v>
      </c>
      <c r="F29" s="60">
        <v>0</v>
      </c>
      <c r="G29" s="60">
        <v>3070</v>
      </c>
      <c r="H29" s="60">
        <v>22196</v>
      </c>
      <c r="I29" s="60">
        <v>25266</v>
      </c>
      <c r="J29" s="60">
        <v>175020</v>
      </c>
      <c r="K29" s="60">
        <v>100253</v>
      </c>
      <c r="L29" s="60">
        <v>2449560</v>
      </c>
      <c r="M29" s="60">
        <v>2724833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2750099</v>
      </c>
      <c r="W29" s="60">
        <v>0</v>
      </c>
      <c r="X29" s="60">
        <v>2750099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71269</v>
      </c>
      <c r="K30" s="60">
        <v>0</v>
      </c>
      <c r="L30" s="60">
        <v>0</v>
      </c>
      <c r="M30" s="60">
        <v>71269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71269</v>
      </c>
      <c r="W30" s="60">
        <v>0</v>
      </c>
      <c r="X30" s="60">
        <v>71269</v>
      </c>
      <c r="Y30" s="61">
        <v>0</v>
      </c>
      <c r="Z30" s="62">
        <v>0</v>
      </c>
    </row>
    <row r="31" spans="1:26" ht="13.5">
      <c r="A31" s="58" t="s">
        <v>53</v>
      </c>
      <c r="B31" s="19">
        <v>1583290</v>
      </c>
      <c r="C31" s="19">
        <v>0</v>
      </c>
      <c r="D31" s="59">
        <v>13825000</v>
      </c>
      <c r="E31" s="60">
        <v>13825000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6912500</v>
      </c>
      <c r="X31" s="60">
        <v>-6912500</v>
      </c>
      <c r="Y31" s="61">
        <v>-100</v>
      </c>
      <c r="Z31" s="62">
        <v>13825000</v>
      </c>
    </row>
    <row r="32" spans="1:26" ht="13.5">
      <c r="A32" s="70" t="s">
        <v>54</v>
      </c>
      <c r="B32" s="22">
        <f>SUM(B28:B31)</f>
        <v>17070236</v>
      </c>
      <c r="C32" s="22">
        <f>SUM(C28:C31)</f>
        <v>0</v>
      </c>
      <c r="D32" s="99">
        <f aca="true" t="shared" si="5" ref="D32:Z32">SUM(D28:D31)</f>
        <v>39741700</v>
      </c>
      <c r="E32" s="100">
        <f t="shared" si="5"/>
        <v>39741700</v>
      </c>
      <c r="F32" s="100">
        <f t="shared" si="5"/>
        <v>0</v>
      </c>
      <c r="G32" s="100">
        <f t="shared" si="5"/>
        <v>229371</v>
      </c>
      <c r="H32" s="100">
        <f t="shared" si="5"/>
        <v>5677568</v>
      </c>
      <c r="I32" s="100">
        <f t="shared" si="5"/>
        <v>5906939</v>
      </c>
      <c r="J32" s="100">
        <f t="shared" si="5"/>
        <v>416018</v>
      </c>
      <c r="K32" s="100">
        <f t="shared" si="5"/>
        <v>4926076</v>
      </c>
      <c r="L32" s="100">
        <f t="shared" si="5"/>
        <v>2389653</v>
      </c>
      <c r="M32" s="100">
        <f t="shared" si="5"/>
        <v>7731747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13638686</v>
      </c>
      <c r="W32" s="100">
        <f t="shared" si="5"/>
        <v>19870850</v>
      </c>
      <c r="X32" s="100">
        <f t="shared" si="5"/>
        <v>-6232164</v>
      </c>
      <c r="Y32" s="101">
        <f>+IF(W32&lt;&gt;0,(X32/W32)*100,0)</f>
        <v>-31.36334882503768</v>
      </c>
      <c r="Z32" s="102">
        <f t="shared" si="5"/>
        <v>39741700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72569145</v>
      </c>
      <c r="C35" s="19">
        <v>0</v>
      </c>
      <c r="D35" s="59">
        <v>99216423</v>
      </c>
      <c r="E35" s="60">
        <v>99216423</v>
      </c>
      <c r="F35" s="60">
        <v>61781960</v>
      </c>
      <c r="G35" s="60">
        <v>88021416</v>
      </c>
      <c r="H35" s="60">
        <v>21331173</v>
      </c>
      <c r="I35" s="60">
        <v>21331173</v>
      </c>
      <c r="J35" s="60">
        <v>74242001</v>
      </c>
      <c r="K35" s="60">
        <v>97832397</v>
      </c>
      <c r="L35" s="60">
        <v>109508778</v>
      </c>
      <c r="M35" s="60">
        <v>109508778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109508778</v>
      </c>
      <c r="W35" s="60">
        <v>49608212</v>
      </c>
      <c r="X35" s="60">
        <v>59900566</v>
      </c>
      <c r="Y35" s="61">
        <v>120.75</v>
      </c>
      <c r="Z35" s="62">
        <v>99216423</v>
      </c>
    </row>
    <row r="36" spans="1:26" ht="13.5">
      <c r="A36" s="58" t="s">
        <v>57</v>
      </c>
      <c r="B36" s="19">
        <v>386605584</v>
      </c>
      <c r="C36" s="19">
        <v>0</v>
      </c>
      <c r="D36" s="59">
        <v>256787700</v>
      </c>
      <c r="E36" s="60">
        <v>256787700</v>
      </c>
      <c r="F36" s="60">
        <v>0</v>
      </c>
      <c r="G36" s="60">
        <v>0</v>
      </c>
      <c r="H36" s="60">
        <v>5932127</v>
      </c>
      <c r="I36" s="60">
        <v>5932127</v>
      </c>
      <c r="J36" s="60">
        <v>416018</v>
      </c>
      <c r="K36" s="60">
        <v>11282199</v>
      </c>
      <c r="L36" s="60">
        <v>397213771</v>
      </c>
      <c r="M36" s="60">
        <v>397213771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397213771</v>
      </c>
      <c r="W36" s="60">
        <v>128393850</v>
      </c>
      <c r="X36" s="60">
        <v>268819921</v>
      </c>
      <c r="Y36" s="61">
        <v>209.37</v>
      </c>
      <c r="Z36" s="62">
        <v>256787700</v>
      </c>
    </row>
    <row r="37" spans="1:26" ht="13.5">
      <c r="A37" s="58" t="s">
        <v>58</v>
      </c>
      <c r="B37" s="19">
        <v>22903361</v>
      </c>
      <c r="C37" s="19">
        <v>0</v>
      </c>
      <c r="D37" s="59">
        <v>16417953</v>
      </c>
      <c r="E37" s="60">
        <v>16417953</v>
      </c>
      <c r="F37" s="60">
        <v>4361085</v>
      </c>
      <c r="G37" s="60">
        <v>715460</v>
      </c>
      <c r="H37" s="60">
        <v>2830625</v>
      </c>
      <c r="I37" s="60">
        <v>2830625</v>
      </c>
      <c r="J37" s="60">
        <v>4299001</v>
      </c>
      <c r="K37" s="60">
        <v>9736118</v>
      </c>
      <c r="L37" s="60">
        <v>29502190</v>
      </c>
      <c r="M37" s="60">
        <v>29502190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29502190</v>
      </c>
      <c r="W37" s="60">
        <v>8208977</v>
      </c>
      <c r="X37" s="60">
        <v>21293213</v>
      </c>
      <c r="Y37" s="61">
        <v>259.39</v>
      </c>
      <c r="Z37" s="62">
        <v>16417953</v>
      </c>
    </row>
    <row r="38" spans="1:26" ht="13.5">
      <c r="A38" s="58" t="s">
        <v>59</v>
      </c>
      <c r="B38" s="19">
        <v>10005202</v>
      </c>
      <c r="C38" s="19">
        <v>0</v>
      </c>
      <c r="D38" s="59">
        <v>7305656</v>
      </c>
      <c r="E38" s="60">
        <v>7305656</v>
      </c>
      <c r="F38" s="60">
        <v>0</v>
      </c>
      <c r="G38" s="60">
        <v>11224</v>
      </c>
      <c r="H38" s="60">
        <v>-510146</v>
      </c>
      <c r="I38" s="60">
        <v>-510146</v>
      </c>
      <c r="J38" s="60">
        <v>41760</v>
      </c>
      <c r="K38" s="60">
        <v>-1002035</v>
      </c>
      <c r="L38" s="60">
        <v>10164006</v>
      </c>
      <c r="M38" s="60">
        <v>10164006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10164006</v>
      </c>
      <c r="W38" s="60">
        <v>3652828</v>
      </c>
      <c r="X38" s="60">
        <v>6511178</v>
      </c>
      <c r="Y38" s="61">
        <v>178.25</v>
      </c>
      <c r="Z38" s="62">
        <v>7305656</v>
      </c>
    </row>
    <row r="39" spans="1:26" ht="13.5">
      <c r="A39" s="58" t="s">
        <v>60</v>
      </c>
      <c r="B39" s="19">
        <v>426266166</v>
      </c>
      <c r="C39" s="19">
        <v>0</v>
      </c>
      <c r="D39" s="59">
        <v>332280514</v>
      </c>
      <c r="E39" s="60">
        <v>332280514</v>
      </c>
      <c r="F39" s="60">
        <v>57420875</v>
      </c>
      <c r="G39" s="60">
        <v>87294732</v>
      </c>
      <c r="H39" s="60">
        <v>24942821</v>
      </c>
      <c r="I39" s="60">
        <v>24942821</v>
      </c>
      <c r="J39" s="60">
        <v>70317258</v>
      </c>
      <c r="K39" s="60">
        <v>100380513</v>
      </c>
      <c r="L39" s="60">
        <v>467056353</v>
      </c>
      <c r="M39" s="60">
        <v>467056353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467056353</v>
      </c>
      <c r="W39" s="60">
        <v>166140257</v>
      </c>
      <c r="X39" s="60">
        <v>300916096</v>
      </c>
      <c r="Y39" s="61">
        <v>181.12</v>
      </c>
      <c r="Z39" s="62">
        <v>332280514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40632151</v>
      </c>
      <c r="C42" s="19">
        <v>0</v>
      </c>
      <c r="D42" s="59">
        <v>31749396</v>
      </c>
      <c r="E42" s="60">
        <v>31749396</v>
      </c>
      <c r="F42" s="60">
        <v>38040256</v>
      </c>
      <c r="G42" s="60">
        <v>-4414744</v>
      </c>
      <c r="H42" s="60">
        <v>-4782575</v>
      </c>
      <c r="I42" s="60">
        <v>28842937</v>
      </c>
      <c r="J42" s="60">
        <v>1084190</v>
      </c>
      <c r="K42" s="60">
        <v>26692960</v>
      </c>
      <c r="L42" s="60">
        <v>-4056104</v>
      </c>
      <c r="M42" s="60">
        <v>23721046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52563983</v>
      </c>
      <c r="W42" s="60">
        <v>15799698</v>
      </c>
      <c r="X42" s="60">
        <v>36764285</v>
      </c>
      <c r="Y42" s="61">
        <v>232.69</v>
      </c>
      <c r="Z42" s="62">
        <v>31749396</v>
      </c>
    </row>
    <row r="43" spans="1:26" ht="13.5">
      <c r="A43" s="58" t="s">
        <v>63</v>
      </c>
      <c r="B43" s="19">
        <v>-33045206</v>
      </c>
      <c r="C43" s="19">
        <v>0</v>
      </c>
      <c r="D43" s="59">
        <v>-31741700</v>
      </c>
      <c r="E43" s="60">
        <v>-31741700</v>
      </c>
      <c r="F43" s="60">
        <v>0</v>
      </c>
      <c r="G43" s="60">
        <v>-7229372</v>
      </c>
      <c r="H43" s="60">
        <v>-5677568</v>
      </c>
      <c r="I43" s="60">
        <v>-12906940</v>
      </c>
      <c r="J43" s="60">
        <v>857182</v>
      </c>
      <c r="K43" s="60">
        <v>-7376866</v>
      </c>
      <c r="L43" s="60">
        <v>-2389653</v>
      </c>
      <c r="M43" s="60">
        <v>-8909337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-21816277</v>
      </c>
      <c r="W43" s="60">
        <v>-19870848</v>
      </c>
      <c r="X43" s="60">
        <v>-1945429</v>
      </c>
      <c r="Y43" s="61">
        <v>9.79</v>
      </c>
      <c r="Z43" s="62">
        <v>-31741700</v>
      </c>
    </row>
    <row r="44" spans="1:26" ht="13.5">
      <c r="A44" s="58" t="s">
        <v>64</v>
      </c>
      <c r="B44" s="19">
        <v>-536022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-240338</v>
      </c>
      <c r="I44" s="60">
        <v>-240338</v>
      </c>
      <c r="J44" s="60">
        <v>-40917</v>
      </c>
      <c r="K44" s="60">
        <v>-40724</v>
      </c>
      <c r="L44" s="60">
        <v>0</v>
      </c>
      <c r="M44" s="60">
        <v>-81641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-321979</v>
      </c>
      <c r="W44" s="60">
        <v>0</v>
      </c>
      <c r="X44" s="60">
        <v>-321979</v>
      </c>
      <c r="Y44" s="61">
        <v>0</v>
      </c>
      <c r="Z44" s="62">
        <v>0</v>
      </c>
    </row>
    <row r="45" spans="1:26" ht="13.5">
      <c r="A45" s="70" t="s">
        <v>65</v>
      </c>
      <c r="B45" s="22">
        <v>53115160</v>
      </c>
      <c r="C45" s="22">
        <v>0</v>
      </c>
      <c r="D45" s="99">
        <v>42960680</v>
      </c>
      <c r="E45" s="100">
        <v>42960680</v>
      </c>
      <c r="F45" s="100">
        <v>48581083</v>
      </c>
      <c r="G45" s="100">
        <v>36936967</v>
      </c>
      <c r="H45" s="100">
        <v>26236486</v>
      </c>
      <c r="I45" s="100">
        <v>26236486</v>
      </c>
      <c r="J45" s="100">
        <v>28136941</v>
      </c>
      <c r="K45" s="100">
        <v>47412311</v>
      </c>
      <c r="L45" s="100">
        <v>40966554</v>
      </c>
      <c r="M45" s="100">
        <v>40966554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40966554</v>
      </c>
      <c r="W45" s="100">
        <v>38881834</v>
      </c>
      <c r="X45" s="100">
        <v>2084720</v>
      </c>
      <c r="Y45" s="101">
        <v>5.36</v>
      </c>
      <c r="Z45" s="102">
        <v>42960680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2137349</v>
      </c>
      <c r="C49" s="52">
        <v>0</v>
      </c>
      <c r="D49" s="129">
        <v>1924135</v>
      </c>
      <c r="E49" s="54">
        <v>1982566</v>
      </c>
      <c r="F49" s="54">
        <v>0</v>
      </c>
      <c r="G49" s="54">
        <v>0</v>
      </c>
      <c r="H49" s="54">
        <v>0</v>
      </c>
      <c r="I49" s="54">
        <v>1974038</v>
      </c>
      <c r="J49" s="54">
        <v>0</v>
      </c>
      <c r="K49" s="54">
        <v>0</v>
      </c>
      <c r="L49" s="54">
        <v>0</v>
      </c>
      <c r="M49" s="54">
        <v>1947580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3081985</v>
      </c>
      <c r="W49" s="54">
        <v>8528703</v>
      </c>
      <c r="X49" s="54">
        <v>95883571</v>
      </c>
      <c r="Y49" s="54">
        <v>117459927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152034</v>
      </c>
      <c r="C51" s="52">
        <v>0</v>
      </c>
      <c r="D51" s="129">
        <v>7485</v>
      </c>
      <c r="E51" s="54">
        <v>842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160361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100.09388689830632</v>
      </c>
      <c r="C58" s="5">
        <f>IF(C67=0,0,+(C76/C67)*100)</f>
        <v>0</v>
      </c>
      <c r="D58" s="6">
        <f aca="true" t="shared" si="6" ref="D58:Z58">IF(D67=0,0,+(D76/D67)*100)</f>
        <v>99.99995622804838</v>
      </c>
      <c r="E58" s="7">
        <f t="shared" si="6"/>
        <v>99.99995622804838</v>
      </c>
      <c r="F58" s="7">
        <f t="shared" si="6"/>
        <v>11.957681951356648</v>
      </c>
      <c r="G58" s="7">
        <f t="shared" si="6"/>
        <v>57.36666252770467</v>
      </c>
      <c r="H58" s="7">
        <f t="shared" si="6"/>
        <v>80.32760533041842</v>
      </c>
      <c r="I58" s="7">
        <f t="shared" si="6"/>
        <v>23.618573320925616</v>
      </c>
      <c r="J58" s="7">
        <f t="shared" si="6"/>
        <v>100</v>
      </c>
      <c r="K58" s="7">
        <f t="shared" si="6"/>
        <v>100</v>
      </c>
      <c r="L58" s="7">
        <f t="shared" si="6"/>
        <v>101.41955588121216</v>
      </c>
      <c r="M58" s="7">
        <f t="shared" si="6"/>
        <v>100.48653055810144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56.91840665227158</v>
      </c>
      <c r="W58" s="7">
        <f t="shared" si="6"/>
        <v>99.99994893272682</v>
      </c>
      <c r="X58" s="7">
        <f t="shared" si="6"/>
        <v>0</v>
      </c>
      <c r="Y58" s="7">
        <f t="shared" si="6"/>
        <v>0</v>
      </c>
      <c r="Z58" s="8">
        <f t="shared" si="6"/>
        <v>99.99995622804838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99.99992307692308</v>
      </c>
      <c r="E59" s="10">
        <f t="shared" si="7"/>
        <v>99.99992307692308</v>
      </c>
      <c r="F59" s="10">
        <f t="shared" si="7"/>
        <v>1.3785669006347165</v>
      </c>
      <c r="G59" s="10">
        <f t="shared" si="7"/>
        <v>0</v>
      </c>
      <c r="H59" s="10">
        <f t="shared" si="7"/>
        <v>100</v>
      </c>
      <c r="I59" s="10">
        <f t="shared" si="7"/>
        <v>-96.70160871333495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-96.70160871333495</v>
      </c>
      <c r="W59" s="10">
        <f t="shared" si="7"/>
        <v>99.99992307692308</v>
      </c>
      <c r="X59" s="10">
        <f t="shared" si="7"/>
        <v>0</v>
      </c>
      <c r="Y59" s="10">
        <f t="shared" si="7"/>
        <v>0</v>
      </c>
      <c r="Z59" s="11">
        <f t="shared" si="7"/>
        <v>99.99992307692308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99.999949825149</v>
      </c>
      <c r="E60" s="13">
        <f t="shared" si="7"/>
        <v>99.999949825149</v>
      </c>
      <c r="F60" s="13">
        <f t="shared" si="7"/>
        <v>9.24526745121616</v>
      </c>
      <c r="G60" s="13">
        <f t="shared" si="7"/>
        <v>38.246137880180974</v>
      </c>
      <c r="H60" s="13">
        <f t="shared" si="7"/>
        <v>100.73339977359173</v>
      </c>
      <c r="I60" s="13">
        <f t="shared" si="7"/>
        <v>47.271183520738354</v>
      </c>
      <c r="J60" s="13">
        <f t="shared" si="7"/>
        <v>100</v>
      </c>
      <c r="K60" s="13">
        <f t="shared" si="7"/>
        <v>100</v>
      </c>
      <c r="L60" s="13">
        <f t="shared" si="7"/>
        <v>101.75920021670333</v>
      </c>
      <c r="M60" s="13">
        <f t="shared" si="7"/>
        <v>100.60584721363008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73.28193460805639</v>
      </c>
      <c r="W60" s="13">
        <f t="shared" si="7"/>
        <v>99.99994425016867</v>
      </c>
      <c r="X60" s="13">
        <f t="shared" si="7"/>
        <v>0</v>
      </c>
      <c r="Y60" s="13">
        <f t="shared" si="7"/>
        <v>0</v>
      </c>
      <c r="Z60" s="14">
        <f t="shared" si="7"/>
        <v>99.999949825149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99.99993831459435</v>
      </c>
      <c r="E61" s="13">
        <f t="shared" si="7"/>
        <v>99.99993831459435</v>
      </c>
      <c r="F61" s="13">
        <f t="shared" si="7"/>
        <v>3.3894580712500346</v>
      </c>
      <c r="G61" s="13">
        <f t="shared" si="7"/>
        <v>71.60158877606587</v>
      </c>
      <c r="H61" s="13">
        <f t="shared" si="7"/>
        <v>101.42180964262127</v>
      </c>
      <c r="I61" s="13">
        <f t="shared" si="7"/>
        <v>56.012485847655554</v>
      </c>
      <c r="J61" s="13">
        <f t="shared" si="7"/>
        <v>102.13947620966795</v>
      </c>
      <c r="K61" s="13">
        <f t="shared" si="7"/>
        <v>114.69528771135444</v>
      </c>
      <c r="L61" s="13">
        <f t="shared" si="7"/>
        <v>105.29474913745958</v>
      </c>
      <c r="M61" s="13">
        <f t="shared" si="7"/>
        <v>106.97389354954328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79.98637763099052</v>
      </c>
      <c r="W61" s="13">
        <f t="shared" si="7"/>
        <v>99.99993831459435</v>
      </c>
      <c r="X61" s="13">
        <f t="shared" si="7"/>
        <v>0</v>
      </c>
      <c r="Y61" s="13">
        <f t="shared" si="7"/>
        <v>0</v>
      </c>
      <c r="Z61" s="14">
        <f t="shared" si="7"/>
        <v>99.99993831459435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99.99997392550254</v>
      </c>
      <c r="E62" s="13">
        <f t="shared" si="7"/>
        <v>99.99997392550254</v>
      </c>
      <c r="F62" s="13">
        <f t="shared" si="7"/>
        <v>7.361427149672228</v>
      </c>
      <c r="G62" s="13">
        <f t="shared" si="7"/>
        <v>14.758972043981554</v>
      </c>
      <c r="H62" s="13">
        <f t="shared" si="7"/>
        <v>100</v>
      </c>
      <c r="I62" s="13">
        <f t="shared" si="7"/>
        <v>39.17446127976205</v>
      </c>
      <c r="J62" s="13">
        <f t="shared" si="7"/>
        <v>100</v>
      </c>
      <c r="K62" s="13">
        <f t="shared" si="7"/>
        <v>100.56710667521149</v>
      </c>
      <c r="L62" s="13">
        <f t="shared" si="7"/>
        <v>100</v>
      </c>
      <c r="M62" s="13">
        <f t="shared" si="7"/>
        <v>100.17778195171417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68.25270498117726</v>
      </c>
      <c r="W62" s="13">
        <f t="shared" si="7"/>
        <v>99.9999478510187</v>
      </c>
      <c r="X62" s="13">
        <f t="shared" si="7"/>
        <v>0</v>
      </c>
      <c r="Y62" s="13">
        <f t="shared" si="7"/>
        <v>0</v>
      </c>
      <c r="Z62" s="14">
        <f t="shared" si="7"/>
        <v>99.99997392550254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99.99988295852752</v>
      </c>
      <c r="E63" s="13">
        <f t="shared" si="7"/>
        <v>99.99988295852752</v>
      </c>
      <c r="F63" s="13">
        <f t="shared" si="7"/>
        <v>9.559837459357789</v>
      </c>
      <c r="G63" s="13">
        <f t="shared" si="7"/>
        <v>27.404794576286406</v>
      </c>
      <c r="H63" s="13">
        <f t="shared" si="7"/>
        <v>103.96931709452994</v>
      </c>
      <c r="I63" s="13">
        <f t="shared" si="7"/>
        <v>44.35555947983655</v>
      </c>
      <c r="J63" s="13">
        <f t="shared" si="7"/>
        <v>100</v>
      </c>
      <c r="K63" s="13">
        <f t="shared" si="7"/>
        <v>99.11564344257448</v>
      </c>
      <c r="L63" s="13">
        <f t="shared" si="7"/>
        <v>100</v>
      </c>
      <c r="M63" s="13">
        <f t="shared" si="7"/>
        <v>99.71265886141434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72.32467632066121</v>
      </c>
      <c r="W63" s="13">
        <f t="shared" si="7"/>
        <v>99.99988295852752</v>
      </c>
      <c r="X63" s="13">
        <f t="shared" si="7"/>
        <v>0</v>
      </c>
      <c r="Y63" s="13">
        <f t="shared" si="7"/>
        <v>0</v>
      </c>
      <c r="Z63" s="14">
        <f t="shared" si="7"/>
        <v>99.99988295852752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28.91218977374664</v>
      </c>
      <c r="G64" s="13">
        <f t="shared" si="7"/>
        <v>31.009845847836896</v>
      </c>
      <c r="H64" s="13">
        <f t="shared" si="7"/>
        <v>100</v>
      </c>
      <c r="I64" s="13">
        <f t="shared" si="7"/>
        <v>51.48123420550228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76.17749469847155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0.1096154689349761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0.023926421468699454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100.36244066333</v>
      </c>
      <c r="C66" s="15">
        <f t="shared" si="7"/>
        <v>0</v>
      </c>
      <c r="D66" s="4">
        <f t="shared" si="7"/>
        <v>100.00002337790643</v>
      </c>
      <c r="E66" s="16">
        <f t="shared" si="7"/>
        <v>100.00002337790643</v>
      </c>
      <c r="F66" s="16">
        <f t="shared" si="7"/>
        <v>99.99965567228266</v>
      </c>
      <c r="G66" s="16">
        <f t="shared" si="7"/>
        <v>99.99966496524853</v>
      </c>
      <c r="H66" s="16">
        <f t="shared" si="7"/>
        <v>100</v>
      </c>
      <c r="I66" s="16">
        <f t="shared" si="7"/>
        <v>99.99975991822815</v>
      </c>
      <c r="J66" s="16">
        <f t="shared" si="7"/>
        <v>100</v>
      </c>
      <c r="K66" s="16">
        <f t="shared" si="7"/>
        <v>100</v>
      </c>
      <c r="L66" s="16">
        <f t="shared" si="7"/>
        <v>100.46625183580757</v>
      </c>
      <c r="M66" s="16">
        <f t="shared" si="7"/>
        <v>100.15767564172175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100.08344996486242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100.00002337790643</v>
      </c>
    </row>
    <row r="67" spans="1:26" ht="13.5" hidden="1">
      <c r="A67" s="41" t="s">
        <v>285</v>
      </c>
      <c r="B67" s="24">
        <v>24891652</v>
      </c>
      <c r="C67" s="24"/>
      <c r="D67" s="25">
        <v>27414816</v>
      </c>
      <c r="E67" s="26">
        <v>27414816</v>
      </c>
      <c r="F67" s="26">
        <v>6829710</v>
      </c>
      <c r="G67" s="26">
        <v>2464386</v>
      </c>
      <c r="H67" s="26">
        <v>-62209</v>
      </c>
      <c r="I67" s="26">
        <v>9231887</v>
      </c>
      <c r="J67" s="26">
        <v>2348612</v>
      </c>
      <c r="K67" s="26">
        <v>2289109</v>
      </c>
      <c r="L67" s="26">
        <v>2418362</v>
      </c>
      <c r="M67" s="26">
        <v>7056083</v>
      </c>
      <c r="N67" s="26"/>
      <c r="O67" s="26"/>
      <c r="P67" s="26"/>
      <c r="Q67" s="26"/>
      <c r="R67" s="26"/>
      <c r="S67" s="26"/>
      <c r="T67" s="26"/>
      <c r="U67" s="26"/>
      <c r="V67" s="26">
        <v>16287970</v>
      </c>
      <c r="W67" s="26">
        <v>13707409</v>
      </c>
      <c r="X67" s="26"/>
      <c r="Y67" s="25"/>
      <c r="Z67" s="27">
        <v>27414816</v>
      </c>
    </row>
    <row r="68" spans="1:26" ht="13.5" hidden="1">
      <c r="A68" s="37" t="s">
        <v>31</v>
      </c>
      <c r="B68" s="19">
        <v>3529711</v>
      </c>
      <c r="C68" s="19"/>
      <c r="D68" s="20">
        <v>5200000</v>
      </c>
      <c r="E68" s="21">
        <v>5200000</v>
      </c>
      <c r="F68" s="21">
        <v>4346035</v>
      </c>
      <c r="G68" s="21"/>
      <c r="H68" s="21">
        <v>-2219180</v>
      </c>
      <c r="I68" s="21">
        <v>2126855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2126855</v>
      </c>
      <c r="W68" s="21">
        <v>2600000</v>
      </c>
      <c r="X68" s="21"/>
      <c r="Y68" s="20"/>
      <c r="Z68" s="23">
        <v>5200000</v>
      </c>
    </row>
    <row r="69" spans="1:26" ht="13.5" hidden="1">
      <c r="A69" s="38" t="s">
        <v>32</v>
      </c>
      <c r="B69" s="19">
        <v>14913989</v>
      </c>
      <c r="C69" s="19"/>
      <c r="D69" s="20">
        <v>17937273</v>
      </c>
      <c r="E69" s="21">
        <v>17937273</v>
      </c>
      <c r="F69" s="21">
        <v>1902833</v>
      </c>
      <c r="G69" s="21">
        <v>1867433</v>
      </c>
      <c r="H69" s="21">
        <v>1668667</v>
      </c>
      <c r="I69" s="21">
        <v>5438933</v>
      </c>
      <c r="J69" s="21">
        <v>1733254</v>
      </c>
      <c r="K69" s="21">
        <v>1661206</v>
      </c>
      <c r="L69" s="21">
        <v>1783083</v>
      </c>
      <c r="M69" s="21">
        <v>5177543</v>
      </c>
      <c r="N69" s="21"/>
      <c r="O69" s="21"/>
      <c r="P69" s="21"/>
      <c r="Q69" s="21"/>
      <c r="R69" s="21"/>
      <c r="S69" s="21"/>
      <c r="T69" s="21"/>
      <c r="U69" s="21"/>
      <c r="V69" s="21">
        <v>10616476</v>
      </c>
      <c r="W69" s="21">
        <v>8968637</v>
      </c>
      <c r="X69" s="21"/>
      <c r="Y69" s="20"/>
      <c r="Z69" s="23">
        <v>17937273</v>
      </c>
    </row>
    <row r="70" spans="1:26" ht="13.5" hidden="1">
      <c r="A70" s="39" t="s">
        <v>103</v>
      </c>
      <c r="B70" s="19">
        <v>5662312</v>
      </c>
      <c r="C70" s="19"/>
      <c r="D70" s="20">
        <v>6484516</v>
      </c>
      <c r="E70" s="21">
        <v>6484516</v>
      </c>
      <c r="F70" s="21">
        <v>655326</v>
      </c>
      <c r="G70" s="21">
        <v>624380</v>
      </c>
      <c r="H70" s="21">
        <v>545080</v>
      </c>
      <c r="I70" s="21">
        <v>1824786</v>
      </c>
      <c r="J70" s="21">
        <v>553313</v>
      </c>
      <c r="K70" s="21">
        <v>475268</v>
      </c>
      <c r="L70" s="21">
        <v>592436</v>
      </c>
      <c r="M70" s="21">
        <v>1621017</v>
      </c>
      <c r="N70" s="21"/>
      <c r="O70" s="21"/>
      <c r="P70" s="21"/>
      <c r="Q70" s="21"/>
      <c r="R70" s="21"/>
      <c r="S70" s="21"/>
      <c r="T70" s="21"/>
      <c r="U70" s="21"/>
      <c r="V70" s="21">
        <v>3445803</v>
      </c>
      <c r="W70" s="21">
        <v>3242258</v>
      </c>
      <c r="X70" s="21"/>
      <c r="Y70" s="20"/>
      <c r="Z70" s="23">
        <v>6484516</v>
      </c>
    </row>
    <row r="71" spans="1:26" ht="13.5" hidden="1">
      <c r="A71" s="39" t="s">
        <v>104</v>
      </c>
      <c r="B71" s="19">
        <v>2895273</v>
      </c>
      <c r="C71" s="19"/>
      <c r="D71" s="20">
        <v>3835165</v>
      </c>
      <c r="E71" s="21">
        <v>3835165</v>
      </c>
      <c r="F71" s="21">
        <v>642063</v>
      </c>
      <c r="G71" s="21">
        <v>620260</v>
      </c>
      <c r="H71" s="21">
        <v>584786</v>
      </c>
      <c r="I71" s="21">
        <v>1847109</v>
      </c>
      <c r="J71" s="21">
        <v>571209</v>
      </c>
      <c r="K71" s="21">
        <v>527414</v>
      </c>
      <c r="L71" s="21">
        <v>583775</v>
      </c>
      <c r="M71" s="21">
        <v>1682398</v>
      </c>
      <c r="N71" s="21"/>
      <c r="O71" s="21"/>
      <c r="P71" s="21"/>
      <c r="Q71" s="21"/>
      <c r="R71" s="21"/>
      <c r="S71" s="21"/>
      <c r="T71" s="21"/>
      <c r="U71" s="21"/>
      <c r="V71" s="21">
        <v>3529507</v>
      </c>
      <c r="W71" s="21">
        <v>1917583</v>
      </c>
      <c r="X71" s="21"/>
      <c r="Y71" s="20"/>
      <c r="Z71" s="23">
        <v>3835165</v>
      </c>
    </row>
    <row r="72" spans="1:26" ht="13.5" hidden="1">
      <c r="A72" s="39" t="s">
        <v>105</v>
      </c>
      <c r="B72" s="19">
        <v>3609637</v>
      </c>
      <c r="C72" s="19"/>
      <c r="D72" s="20">
        <v>3417592</v>
      </c>
      <c r="E72" s="21">
        <v>3417592</v>
      </c>
      <c r="F72" s="21">
        <v>354619</v>
      </c>
      <c r="G72" s="21">
        <v>356361</v>
      </c>
      <c r="H72" s="21">
        <v>308315</v>
      </c>
      <c r="I72" s="21">
        <v>1019295</v>
      </c>
      <c r="J72" s="21">
        <v>346295</v>
      </c>
      <c r="K72" s="21">
        <v>338212</v>
      </c>
      <c r="L72" s="21">
        <v>356416</v>
      </c>
      <c r="M72" s="21">
        <v>1040923</v>
      </c>
      <c r="N72" s="21"/>
      <c r="O72" s="21"/>
      <c r="P72" s="21"/>
      <c r="Q72" s="21"/>
      <c r="R72" s="21"/>
      <c r="S72" s="21"/>
      <c r="T72" s="21"/>
      <c r="U72" s="21"/>
      <c r="V72" s="21">
        <v>2060218</v>
      </c>
      <c r="W72" s="21">
        <v>1708796</v>
      </c>
      <c r="X72" s="21"/>
      <c r="Y72" s="20"/>
      <c r="Z72" s="23">
        <v>3417592</v>
      </c>
    </row>
    <row r="73" spans="1:26" ht="13.5" hidden="1">
      <c r="A73" s="39" t="s">
        <v>106</v>
      </c>
      <c r="B73" s="19">
        <v>2746767</v>
      </c>
      <c r="C73" s="19"/>
      <c r="D73" s="20">
        <v>4200000</v>
      </c>
      <c r="E73" s="21">
        <v>4200000</v>
      </c>
      <c r="F73" s="21">
        <v>250825</v>
      </c>
      <c r="G73" s="21">
        <v>251375</v>
      </c>
      <c r="H73" s="21">
        <v>222736</v>
      </c>
      <c r="I73" s="21">
        <v>724936</v>
      </c>
      <c r="J73" s="21">
        <v>250599</v>
      </c>
      <c r="K73" s="21">
        <v>250470</v>
      </c>
      <c r="L73" s="21">
        <v>250456</v>
      </c>
      <c r="M73" s="21">
        <v>751525</v>
      </c>
      <c r="N73" s="21"/>
      <c r="O73" s="21"/>
      <c r="P73" s="21"/>
      <c r="Q73" s="21"/>
      <c r="R73" s="21"/>
      <c r="S73" s="21"/>
      <c r="T73" s="21"/>
      <c r="U73" s="21"/>
      <c r="V73" s="21">
        <v>1476461</v>
      </c>
      <c r="W73" s="21">
        <v>2100000</v>
      </c>
      <c r="X73" s="21"/>
      <c r="Y73" s="20"/>
      <c r="Z73" s="23">
        <v>4200000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>
        <v>15057</v>
      </c>
      <c r="H74" s="21">
        <v>7750</v>
      </c>
      <c r="I74" s="21">
        <v>22807</v>
      </c>
      <c r="J74" s="21">
        <v>11838</v>
      </c>
      <c r="K74" s="21">
        <v>69842</v>
      </c>
      <c r="L74" s="21"/>
      <c r="M74" s="21">
        <v>81680</v>
      </c>
      <c r="N74" s="21"/>
      <c r="O74" s="21"/>
      <c r="P74" s="21"/>
      <c r="Q74" s="21"/>
      <c r="R74" s="21"/>
      <c r="S74" s="21"/>
      <c r="T74" s="21"/>
      <c r="U74" s="21"/>
      <c r="V74" s="21">
        <v>104487</v>
      </c>
      <c r="W74" s="21"/>
      <c r="X74" s="21"/>
      <c r="Y74" s="20"/>
      <c r="Z74" s="23"/>
    </row>
    <row r="75" spans="1:26" ht="13.5" hidden="1">
      <c r="A75" s="40" t="s">
        <v>110</v>
      </c>
      <c r="B75" s="28">
        <v>6447952</v>
      </c>
      <c r="C75" s="28"/>
      <c r="D75" s="29">
        <v>4277543</v>
      </c>
      <c r="E75" s="30">
        <v>4277543</v>
      </c>
      <c r="F75" s="30">
        <v>580842</v>
      </c>
      <c r="G75" s="30">
        <v>596953</v>
      </c>
      <c r="H75" s="30">
        <v>488304</v>
      </c>
      <c r="I75" s="30">
        <v>1666099</v>
      </c>
      <c r="J75" s="30">
        <v>615358</v>
      </c>
      <c r="K75" s="30">
        <v>627903</v>
      </c>
      <c r="L75" s="30">
        <v>635279</v>
      </c>
      <c r="M75" s="30">
        <v>1878540</v>
      </c>
      <c r="N75" s="30"/>
      <c r="O75" s="30"/>
      <c r="P75" s="30"/>
      <c r="Q75" s="30"/>
      <c r="R75" s="30"/>
      <c r="S75" s="30"/>
      <c r="T75" s="30"/>
      <c r="U75" s="30"/>
      <c r="V75" s="30">
        <v>3544639</v>
      </c>
      <c r="W75" s="30">
        <v>2138772</v>
      </c>
      <c r="X75" s="30"/>
      <c r="Y75" s="29"/>
      <c r="Z75" s="31">
        <v>4277543</v>
      </c>
    </row>
    <row r="76" spans="1:26" ht="13.5" hidden="1">
      <c r="A76" s="42" t="s">
        <v>286</v>
      </c>
      <c r="B76" s="32">
        <v>24915022</v>
      </c>
      <c r="C76" s="32"/>
      <c r="D76" s="33">
        <v>27414804</v>
      </c>
      <c r="E76" s="34">
        <v>27414804</v>
      </c>
      <c r="F76" s="34">
        <v>816675</v>
      </c>
      <c r="G76" s="34">
        <v>1413736</v>
      </c>
      <c r="H76" s="34">
        <v>-49971</v>
      </c>
      <c r="I76" s="34">
        <v>2180440</v>
      </c>
      <c r="J76" s="34">
        <v>2348612</v>
      </c>
      <c r="K76" s="34">
        <v>2289109</v>
      </c>
      <c r="L76" s="34">
        <v>2452692</v>
      </c>
      <c r="M76" s="34">
        <v>7090413</v>
      </c>
      <c r="N76" s="34"/>
      <c r="O76" s="34"/>
      <c r="P76" s="34"/>
      <c r="Q76" s="34"/>
      <c r="R76" s="34"/>
      <c r="S76" s="34"/>
      <c r="T76" s="34"/>
      <c r="U76" s="34"/>
      <c r="V76" s="34">
        <v>9270853</v>
      </c>
      <c r="W76" s="34">
        <v>13707402</v>
      </c>
      <c r="X76" s="34"/>
      <c r="Y76" s="33"/>
      <c r="Z76" s="35">
        <v>27414804</v>
      </c>
    </row>
    <row r="77" spans="1:26" ht="13.5" hidden="1">
      <c r="A77" s="37" t="s">
        <v>31</v>
      </c>
      <c r="B77" s="19">
        <v>3529711</v>
      </c>
      <c r="C77" s="19"/>
      <c r="D77" s="20">
        <v>5199996</v>
      </c>
      <c r="E77" s="21">
        <v>5199996</v>
      </c>
      <c r="F77" s="21">
        <v>59913</v>
      </c>
      <c r="G77" s="21">
        <v>102564</v>
      </c>
      <c r="H77" s="21">
        <v>-2219180</v>
      </c>
      <c r="I77" s="21">
        <v>-2056703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-2056703</v>
      </c>
      <c r="W77" s="21">
        <v>2599998</v>
      </c>
      <c r="X77" s="21"/>
      <c r="Y77" s="20"/>
      <c r="Z77" s="23">
        <v>5199996</v>
      </c>
    </row>
    <row r="78" spans="1:26" ht="13.5" hidden="1">
      <c r="A78" s="38" t="s">
        <v>32</v>
      </c>
      <c r="B78" s="19">
        <v>14913989</v>
      </c>
      <c r="C78" s="19"/>
      <c r="D78" s="20">
        <v>17937264</v>
      </c>
      <c r="E78" s="21">
        <v>17937264</v>
      </c>
      <c r="F78" s="21">
        <v>175922</v>
      </c>
      <c r="G78" s="21">
        <v>714221</v>
      </c>
      <c r="H78" s="21">
        <v>1680905</v>
      </c>
      <c r="I78" s="21">
        <v>2571048</v>
      </c>
      <c r="J78" s="21">
        <v>1733254</v>
      </c>
      <c r="K78" s="21">
        <v>1661206</v>
      </c>
      <c r="L78" s="21">
        <v>1814451</v>
      </c>
      <c r="M78" s="21">
        <v>5208911</v>
      </c>
      <c r="N78" s="21"/>
      <c r="O78" s="21"/>
      <c r="P78" s="21"/>
      <c r="Q78" s="21"/>
      <c r="R78" s="21"/>
      <c r="S78" s="21"/>
      <c r="T78" s="21"/>
      <c r="U78" s="21"/>
      <c r="V78" s="21">
        <v>7779959</v>
      </c>
      <c r="W78" s="21">
        <v>8968632</v>
      </c>
      <c r="X78" s="21"/>
      <c r="Y78" s="20"/>
      <c r="Z78" s="23">
        <v>17937264</v>
      </c>
    </row>
    <row r="79" spans="1:26" ht="13.5" hidden="1">
      <c r="A79" s="39" t="s">
        <v>103</v>
      </c>
      <c r="B79" s="19">
        <v>5662312</v>
      </c>
      <c r="C79" s="19"/>
      <c r="D79" s="20">
        <v>6484512</v>
      </c>
      <c r="E79" s="21">
        <v>6484512</v>
      </c>
      <c r="F79" s="21">
        <v>22212</v>
      </c>
      <c r="G79" s="21">
        <v>447066</v>
      </c>
      <c r="H79" s="21">
        <v>552830</v>
      </c>
      <c r="I79" s="21">
        <v>1022108</v>
      </c>
      <c r="J79" s="21">
        <v>565151</v>
      </c>
      <c r="K79" s="21">
        <v>545110</v>
      </c>
      <c r="L79" s="21">
        <v>623804</v>
      </c>
      <c r="M79" s="21">
        <v>1734065</v>
      </c>
      <c r="N79" s="21"/>
      <c r="O79" s="21"/>
      <c r="P79" s="21"/>
      <c r="Q79" s="21"/>
      <c r="R79" s="21"/>
      <c r="S79" s="21"/>
      <c r="T79" s="21"/>
      <c r="U79" s="21"/>
      <c r="V79" s="21">
        <v>2756173</v>
      </c>
      <c r="W79" s="21">
        <v>3242256</v>
      </c>
      <c r="X79" s="21"/>
      <c r="Y79" s="20"/>
      <c r="Z79" s="23">
        <v>6484512</v>
      </c>
    </row>
    <row r="80" spans="1:26" ht="13.5" hidden="1">
      <c r="A80" s="39" t="s">
        <v>104</v>
      </c>
      <c r="B80" s="19">
        <v>2895273</v>
      </c>
      <c r="C80" s="19"/>
      <c r="D80" s="20">
        <v>3835164</v>
      </c>
      <c r="E80" s="21">
        <v>3835164</v>
      </c>
      <c r="F80" s="21">
        <v>47265</v>
      </c>
      <c r="G80" s="21">
        <v>91544</v>
      </c>
      <c r="H80" s="21">
        <v>584786</v>
      </c>
      <c r="I80" s="21">
        <v>723595</v>
      </c>
      <c r="J80" s="21">
        <v>571209</v>
      </c>
      <c r="K80" s="21">
        <v>530405</v>
      </c>
      <c r="L80" s="21">
        <v>583775</v>
      </c>
      <c r="M80" s="21">
        <v>1685389</v>
      </c>
      <c r="N80" s="21"/>
      <c r="O80" s="21"/>
      <c r="P80" s="21"/>
      <c r="Q80" s="21"/>
      <c r="R80" s="21"/>
      <c r="S80" s="21"/>
      <c r="T80" s="21"/>
      <c r="U80" s="21"/>
      <c r="V80" s="21">
        <v>2408984</v>
      </c>
      <c r="W80" s="21">
        <v>1917582</v>
      </c>
      <c r="X80" s="21"/>
      <c r="Y80" s="20"/>
      <c r="Z80" s="23">
        <v>3835164</v>
      </c>
    </row>
    <row r="81" spans="1:26" ht="13.5" hidden="1">
      <c r="A81" s="39" t="s">
        <v>105</v>
      </c>
      <c r="B81" s="19">
        <v>3609637</v>
      </c>
      <c r="C81" s="19"/>
      <c r="D81" s="20">
        <v>3417588</v>
      </c>
      <c r="E81" s="21">
        <v>3417588</v>
      </c>
      <c r="F81" s="21">
        <v>33901</v>
      </c>
      <c r="G81" s="21">
        <v>97660</v>
      </c>
      <c r="H81" s="21">
        <v>320553</v>
      </c>
      <c r="I81" s="21">
        <v>452114</v>
      </c>
      <c r="J81" s="21">
        <v>346295</v>
      </c>
      <c r="K81" s="21">
        <v>335221</v>
      </c>
      <c r="L81" s="21">
        <v>356416</v>
      </c>
      <c r="M81" s="21">
        <v>1037932</v>
      </c>
      <c r="N81" s="21"/>
      <c r="O81" s="21"/>
      <c r="P81" s="21"/>
      <c r="Q81" s="21"/>
      <c r="R81" s="21"/>
      <c r="S81" s="21"/>
      <c r="T81" s="21"/>
      <c r="U81" s="21"/>
      <c r="V81" s="21">
        <v>1490046</v>
      </c>
      <c r="W81" s="21">
        <v>1708794</v>
      </c>
      <c r="X81" s="21"/>
      <c r="Y81" s="20"/>
      <c r="Z81" s="23">
        <v>3417588</v>
      </c>
    </row>
    <row r="82" spans="1:26" ht="13.5" hidden="1">
      <c r="A82" s="39" t="s">
        <v>106</v>
      </c>
      <c r="B82" s="19">
        <v>2746767</v>
      </c>
      <c r="C82" s="19"/>
      <c r="D82" s="20">
        <v>4200000</v>
      </c>
      <c r="E82" s="21">
        <v>4200000</v>
      </c>
      <c r="F82" s="21">
        <v>72519</v>
      </c>
      <c r="G82" s="21">
        <v>77951</v>
      </c>
      <c r="H82" s="21">
        <v>222736</v>
      </c>
      <c r="I82" s="21">
        <v>373206</v>
      </c>
      <c r="J82" s="21">
        <v>250599</v>
      </c>
      <c r="K82" s="21">
        <v>250470</v>
      </c>
      <c r="L82" s="21">
        <v>250456</v>
      </c>
      <c r="M82" s="21">
        <v>751525</v>
      </c>
      <c r="N82" s="21"/>
      <c r="O82" s="21"/>
      <c r="P82" s="21"/>
      <c r="Q82" s="21"/>
      <c r="R82" s="21"/>
      <c r="S82" s="21"/>
      <c r="T82" s="21"/>
      <c r="U82" s="21"/>
      <c r="V82" s="21">
        <v>1124731</v>
      </c>
      <c r="W82" s="21">
        <v>2100000</v>
      </c>
      <c r="X82" s="21"/>
      <c r="Y82" s="20"/>
      <c r="Z82" s="23">
        <v>4200000</v>
      </c>
    </row>
    <row r="83" spans="1:26" ht="13.5" hidden="1">
      <c r="A83" s="39" t="s">
        <v>107</v>
      </c>
      <c r="B83" s="19"/>
      <c r="C83" s="19"/>
      <c r="D83" s="20"/>
      <c r="E83" s="21"/>
      <c r="F83" s="21">
        <v>25</v>
      </c>
      <c r="G83" s="21"/>
      <c r="H83" s="21"/>
      <c r="I83" s="21">
        <v>25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25</v>
      </c>
      <c r="W83" s="21"/>
      <c r="X83" s="21"/>
      <c r="Y83" s="20"/>
      <c r="Z83" s="23"/>
    </row>
    <row r="84" spans="1:26" ht="13.5" hidden="1">
      <c r="A84" s="40" t="s">
        <v>110</v>
      </c>
      <c r="B84" s="28">
        <v>6471322</v>
      </c>
      <c r="C84" s="28"/>
      <c r="D84" s="29">
        <v>4277544</v>
      </c>
      <c r="E84" s="30">
        <v>4277544</v>
      </c>
      <c r="F84" s="30">
        <v>580840</v>
      </c>
      <c r="G84" s="30">
        <v>596951</v>
      </c>
      <c r="H84" s="30">
        <v>488304</v>
      </c>
      <c r="I84" s="30">
        <v>1666095</v>
      </c>
      <c r="J84" s="30">
        <v>615358</v>
      </c>
      <c r="K84" s="30">
        <v>627903</v>
      </c>
      <c r="L84" s="30">
        <v>638241</v>
      </c>
      <c r="M84" s="30">
        <v>1881502</v>
      </c>
      <c r="N84" s="30"/>
      <c r="O84" s="30"/>
      <c r="P84" s="30"/>
      <c r="Q84" s="30"/>
      <c r="R84" s="30"/>
      <c r="S84" s="30"/>
      <c r="T84" s="30"/>
      <c r="U84" s="30"/>
      <c r="V84" s="30">
        <v>3547597</v>
      </c>
      <c r="W84" s="30">
        <v>2138772</v>
      </c>
      <c r="X84" s="30"/>
      <c r="Y84" s="29"/>
      <c r="Z84" s="31">
        <v>4277544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650895</v>
      </c>
      <c r="H5" s="356">
        <f t="shared" si="0"/>
        <v>507562</v>
      </c>
      <c r="I5" s="356">
        <f t="shared" si="0"/>
        <v>56422</v>
      </c>
      <c r="J5" s="358">
        <f t="shared" si="0"/>
        <v>1214879</v>
      </c>
      <c r="K5" s="358">
        <f t="shared" si="0"/>
        <v>274748</v>
      </c>
      <c r="L5" s="356">
        <f t="shared" si="0"/>
        <v>3000753</v>
      </c>
      <c r="M5" s="356">
        <f t="shared" si="0"/>
        <v>349535</v>
      </c>
      <c r="N5" s="358">
        <f t="shared" si="0"/>
        <v>3625036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4839915</v>
      </c>
      <c r="X5" s="356">
        <f t="shared" si="0"/>
        <v>0</v>
      </c>
      <c r="Y5" s="358">
        <f t="shared" si="0"/>
        <v>4839915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480888</v>
      </c>
      <c r="I6" s="60">
        <f t="shared" si="1"/>
        <v>20581</v>
      </c>
      <c r="J6" s="59">
        <f t="shared" si="1"/>
        <v>501469</v>
      </c>
      <c r="K6" s="59">
        <f t="shared" si="1"/>
        <v>64995</v>
      </c>
      <c r="L6" s="60">
        <f t="shared" si="1"/>
        <v>12980</v>
      </c>
      <c r="M6" s="60">
        <f t="shared" si="1"/>
        <v>37982</v>
      </c>
      <c r="N6" s="59">
        <f t="shared" si="1"/>
        <v>115957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617426</v>
      </c>
      <c r="X6" s="60">
        <f t="shared" si="1"/>
        <v>0</v>
      </c>
      <c r="Y6" s="59">
        <f t="shared" si="1"/>
        <v>617426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>
        <v>480888</v>
      </c>
      <c r="I7" s="60">
        <v>20581</v>
      </c>
      <c r="J7" s="59">
        <v>501469</v>
      </c>
      <c r="K7" s="59">
        <v>64995</v>
      </c>
      <c r="L7" s="60">
        <v>12980</v>
      </c>
      <c r="M7" s="60">
        <v>37982</v>
      </c>
      <c r="N7" s="59">
        <v>115957</v>
      </c>
      <c r="O7" s="59"/>
      <c r="P7" s="60"/>
      <c r="Q7" s="60"/>
      <c r="R7" s="59"/>
      <c r="S7" s="59"/>
      <c r="T7" s="60"/>
      <c r="U7" s="60"/>
      <c r="V7" s="59"/>
      <c r="W7" s="59">
        <v>617426</v>
      </c>
      <c r="X7" s="60"/>
      <c r="Y7" s="59">
        <v>617426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29900</v>
      </c>
      <c r="H8" s="60">
        <f t="shared" si="2"/>
        <v>24991</v>
      </c>
      <c r="I8" s="60">
        <f t="shared" si="2"/>
        <v>35305</v>
      </c>
      <c r="J8" s="59">
        <f t="shared" si="2"/>
        <v>90196</v>
      </c>
      <c r="K8" s="59">
        <f t="shared" si="2"/>
        <v>54980</v>
      </c>
      <c r="L8" s="60">
        <f t="shared" si="2"/>
        <v>22754</v>
      </c>
      <c r="M8" s="60">
        <f t="shared" si="2"/>
        <v>51502</v>
      </c>
      <c r="N8" s="59">
        <f t="shared" si="2"/>
        <v>129236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219432</v>
      </c>
      <c r="X8" s="60">
        <f t="shared" si="2"/>
        <v>0</v>
      </c>
      <c r="Y8" s="59">
        <f t="shared" si="2"/>
        <v>219432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>
        <v>24991</v>
      </c>
      <c r="I9" s="60">
        <v>35305</v>
      </c>
      <c r="J9" s="59">
        <v>60296</v>
      </c>
      <c r="K9" s="59">
        <v>54980</v>
      </c>
      <c r="L9" s="60">
        <v>22754</v>
      </c>
      <c r="M9" s="60">
        <v>51502</v>
      </c>
      <c r="N9" s="59">
        <v>129236</v>
      </c>
      <c r="O9" s="59"/>
      <c r="P9" s="60"/>
      <c r="Q9" s="60"/>
      <c r="R9" s="59"/>
      <c r="S9" s="59"/>
      <c r="T9" s="60"/>
      <c r="U9" s="60"/>
      <c r="V9" s="59"/>
      <c r="W9" s="59">
        <v>189532</v>
      </c>
      <c r="X9" s="60"/>
      <c r="Y9" s="59">
        <v>189532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>
        <v>29900</v>
      </c>
      <c r="H10" s="60"/>
      <c r="I10" s="60"/>
      <c r="J10" s="59">
        <v>29900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29900</v>
      </c>
      <c r="X10" s="60"/>
      <c r="Y10" s="59">
        <v>29900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620995</v>
      </c>
      <c r="H11" s="362">
        <f t="shared" si="3"/>
        <v>36</v>
      </c>
      <c r="I11" s="362">
        <f t="shared" si="3"/>
        <v>536</v>
      </c>
      <c r="J11" s="364">
        <f t="shared" si="3"/>
        <v>621567</v>
      </c>
      <c r="K11" s="364">
        <f t="shared" si="3"/>
        <v>154773</v>
      </c>
      <c r="L11" s="362">
        <f t="shared" si="3"/>
        <v>2964624</v>
      </c>
      <c r="M11" s="362">
        <f t="shared" si="3"/>
        <v>260051</v>
      </c>
      <c r="N11" s="364">
        <f t="shared" si="3"/>
        <v>3379448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4001015</v>
      </c>
      <c r="X11" s="362">
        <f t="shared" si="3"/>
        <v>0</v>
      </c>
      <c r="Y11" s="364">
        <f t="shared" si="3"/>
        <v>4001015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>
        <v>620995</v>
      </c>
      <c r="H12" s="60">
        <v>36</v>
      </c>
      <c r="I12" s="60">
        <v>536</v>
      </c>
      <c r="J12" s="59">
        <v>621567</v>
      </c>
      <c r="K12" s="59">
        <v>154773</v>
      </c>
      <c r="L12" s="60">
        <v>2964624</v>
      </c>
      <c r="M12" s="60">
        <v>260051</v>
      </c>
      <c r="N12" s="59">
        <v>3379448</v>
      </c>
      <c r="O12" s="59"/>
      <c r="P12" s="60"/>
      <c r="Q12" s="60"/>
      <c r="R12" s="59"/>
      <c r="S12" s="59"/>
      <c r="T12" s="60"/>
      <c r="U12" s="60"/>
      <c r="V12" s="59"/>
      <c r="W12" s="59">
        <v>4001015</v>
      </c>
      <c r="X12" s="60"/>
      <c r="Y12" s="59">
        <v>4001015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1647</v>
      </c>
      <c r="I13" s="275">
        <f t="shared" si="4"/>
        <v>0</v>
      </c>
      <c r="J13" s="342">
        <f t="shared" si="4"/>
        <v>1647</v>
      </c>
      <c r="K13" s="342">
        <f t="shared" si="4"/>
        <v>0</v>
      </c>
      <c r="L13" s="275">
        <f t="shared" si="4"/>
        <v>395</v>
      </c>
      <c r="M13" s="275">
        <f t="shared" si="4"/>
        <v>0</v>
      </c>
      <c r="N13" s="342">
        <f t="shared" si="4"/>
        <v>395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2042</v>
      </c>
      <c r="X13" s="275">
        <f t="shared" si="4"/>
        <v>0</v>
      </c>
      <c r="Y13" s="342">
        <f t="shared" si="4"/>
        <v>2042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>
        <v>1647</v>
      </c>
      <c r="I14" s="60"/>
      <c r="J14" s="59">
        <v>1647</v>
      </c>
      <c r="K14" s="59"/>
      <c r="L14" s="60">
        <v>395</v>
      </c>
      <c r="M14" s="60"/>
      <c r="N14" s="59">
        <v>395</v>
      </c>
      <c r="O14" s="59"/>
      <c r="P14" s="60"/>
      <c r="Q14" s="60"/>
      <c r="R14" s="59"/>
      <c r="S14" s="59"/>
      <c r="T14" s="60"/>
      <c r="U14" s="60"/>
      <c r="V14" s="59"/>
      <c r="W14" s="59">
        <v>2042</v>
      </c>
      <c r="X14" s="60"/>
      <c r="Y14" s="59">
        <v>2042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1420</v>
      </c>
      <c r="H22" s="343">
        <f t="shared" si="6"/>
        <v>1110</v>
      </c>
      <c r="I22" s="343">
        <f t="shared" si="6"/>
        <v>0</v>
      </c>
      <c r="J22" s="345">
        <f t="shared" si="6"/>
        <v>2530</v>
      </c>
      <c r="K22" s="345">
        <f t="shared" si="6"/>
        <v>102897</v>
      </c>
      <c r="L22" s="343">
        <f t="shared" si="6"/>
        <v>0</v>
      </c>
      <c r="M22" s="343">
        <f t="shared" si="6"/>
        <v>105456</v>
      </c>
      <c r="N22" s="345">
        <f t="shared" si="6"/>
        <v>208353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210883</v>
      </c>
      <c r="X22" s="343">
        <f t="shared" si="6"/>
        <v>0</v>
      </c>
      <c r="Y22" s="345">
        <f t="shared" si="6"/>
        <v>210883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>
        <v>453</v>
      </c>
      <c r="L23" s="60"/>
      <c r="M23" s="60"/>
      <c r="N23" s="59">
        <v>453</v>
      </c>
      <c r="O23" s="59"/>
      <c r="P23" s="60"/>
      <c r="Q23" s="60"/>
      <c r="R23" s="59"/>
      <c r="S23" s="59"/>
      <c r="T23" s="60"/>
      <c r="U23" s="60"/>
      <c r="V23" s="59"/>
      <c r="W23" s="59">
        <v>453</v>
      </c>
      <c r="X23" s="60"/>
      <c r="Y23" s="59">
        <v>453</v>
      </c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>
        <v>628</v>
      </c>
      <c r="I25" s="60"/>
      <c r="J25" s="59">
        <v>628</v>
      </c>
      <c r="K25" s="59">
        <v>8444</v>
      </c>
      <c r="L25" s="60"/>
      <c r="M25" s="60"/>
      <c r="N25" s="59">
        <v>8444</v>
      </c>
      <c r="O25" s="59"/>
      <c r="P25" s="60"/>
      <c r="Q25" s="60"/>
      <c r="R25" s="59"/>
      <c r="S25" s="59"/>
      <c r="T25" s="60"/>
      <c r="U25" s="60"/>
      <c r="V25" s="59"/>
      <c r="W25" s="59">
        <v>9072</v>
      </c>
      <c r="X25" s="60"/>
      <c r="Y25" s="59">
        <v>9072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>
        <v>1420</v>
      </c>
      <c r="H32" s="60">
        <v>482</v>
      </c>
      <c r="I32" s="60"/>
      <c r="J32" s="59">
        <v>1902</v>
      </c>
      <c r="K32" s="59">
        <v>94000</v>
      </c>
      <c r="L32" s="60"/>
      <c r="M32" s="60">
        <v>105456</v>
      </c>
      <c r="N32" s="59">
        <v>199456</v>
      </c>
      <c r="O32" s="59"/>
      <c r="P32" s="60"/>
      <c r="Q32" s="60"/>
      <c r="R32" s="59"/>
      <c r="S32" s="59"/>
      <c r="T32" s="60"/>
      <c r="U32" s="60"/>
      <c r="V32" s="59"/>
      <c r="W32" s="59">
        <v>201358</v>
      </c>
      <c r="X32" s="60"/>
      <c r="Y32" s="59">
        <v>201358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20751</v>
      </c>
      <c r="H40" s="343">
        <f t="shared" si="9"/>
        <v>152736</v>
      </c>
      <c r="I40" s="343">
        <f t="shared" si="9"/>
        <v>107250</v>
      </c>
      <c r="J40" s="345">
        <f t="shared" si="9"/>
        <v>280737</v>
      </c>
      <c r="K40" s="345">
        <f t="shared" si="9"/>
        <v>106383</v>
      </c>
      <c r="L40" s="343">
        <f t="shared" si="9"/>
        <v>56527</v>
      </c>
      <c r="M40" s="343">
        <f t="shared" si="9"/>
        <v>116837</v>
      </c>
      <c r="N40" s="345">
        <f t="shared" si="9"/>
        <v>279747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560484</v>
      </c>
      <c r="X40" s="343">
        <f t="shared" si="9"/>
        <v>0</v>
      </c>
      <c r="Y40" s="345">
        <f t="shared" si="9"/>
        <v>560484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>
        <v>4493</v>
      </c>
      <c r="H41" s="362">
        <v>60717</v>
      </c>
      <c r="I41" s="362">
        <v>91274</v>
      </c>
      <c r="J41" s="364">
        <v>156484</v>
      </c>
      <c r="K41" s="364">
        <v>54715</v>
      </c>
      <c r="L41" s="362">
        <v>21077</v>
      </c>
      <c r="M41" s="362">
        <v>72346</v>
      </c>
      <c r="N41" s="364">
        <v>148138</v>
      </c>
      <c r="O41" s="364"/>
      <c r="P41" s="362"/>
      <c r="Q41" s="362"/>
      <c r="R41" s="364"/>
      <c r="S41" s="364"/>
      <c r="T41" s="362"/>
      <c r="U41" s="362"/>
      <c r="V41" s="364"/>
      <c r="W41" s="364">
        <v>304622</v>
      </c>
      <c r="X41" s="362"/>
      <c r="Y41" s="364">
        <v>304622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2451</v>
      </c>
      <c r="H43" s="305">
        <v>28292</v>
      </c>
      <c r="I43" s="305">
        <v>2171</v>
      </c>
      <c r="J43" s="370">
        <v>32914</v>
      </c>
      <c r="K43" s="370"/>
      <c r="L43" s="305">
        <v>2796</v>
      </c>
      <c r="M43" s="305">
        <v>8418</v>
      </c>
      <c r="N43" s="370">
        <v>11214</v>
      </c>
      <c r="O43" s="370"/>
      <c r="P43" s="305"/>
      <c r="Q43" s="305"/>
      <c r="R43" s="370"/>
      <c r="S43" s="370"/>
      <c r="T43" s="305"/>
      <c r="U43" s="305"/>
      <c r="V43" s="370"/>
      <c r="W43" s="370">
        <v>44128</v>
      </c>
      <c r="X43" s="305"/>
      <c r="Y43" s="370">
        <v>44128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12982</v>
      </c>
      <c r="H44" s="54">
        <v>2301</v>
      </c>
      <c r="I44" s="54">
        <v>900</v>
      </c>
      <c r="J44" s="53">
        <v>16183</v>
      </c>
      <c r="K44" s="53"/>
      <c r="L44" s="54">
        <v>27784</v>
      </c>
      <c r="M44" s="54">
        <v>30174</v>
      </c>
      <c r="N44" s="53">
        <v>57958</v>
      </c>
      <c r="O44" s="53"/>
      <c r="P44" s="54"/>
      <c r="Q44" s="54"/>
      <c r="R44" s="53"/>
      <c r="S44" s="53"/>
      <c r="T44" s="54"/>
      <c r="U44" s="54"/>
      <c r="V44" s="53"/>
      <c r="W44" s="53">
        <v>74141</v>
      </c>
      <c r="X44" s="54"/>
      <c r="Y44" s="53">
        <v>74141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825</v>
      </c>
      <c r="H48" s="54">
        <v>35366</v>
      </c>
      <c r="I48" s="54">
        <v>12905</v>
      </c>
      <c r="J48" s="53">
        <v>49096</v>
      </c>
      <c r="K48" s="53">
        <v>51668</v>
      </c>
      <c r="L48" s="54">
        <v>4870</v>
      </c>
      <c r="M48" s="54">
        <v>5899</v>
      </c>
      <c r="N48" s="53">
        <v>62437</v>
      </c>
      <c r="O48" s="53"/>
      <c r="P48" s="54"/>
      <c r="Q48" s="54"/>
      <c r="R48" s="53"/>
      <c r="S48" s="53"/>
      <c r="T48" s="54"/>
      <c r="U48" s="54"/>
      <c r="V48" s="53"/>
      <c r="W48" s="53">
        <v>111533</v>
      </c>
      <c r="X48" s="54"/>
      <c r="Y48" s="53">
        <v>111533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>
        <v>26060</v>
      </c>
      <c r="I49" s="54"/>
      <c r="J49" s="53">
        <v>26060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26060</v>
      </c>
      <c r="X49" s="54"/>
      <c r="Y49" s="53">
        <v>26060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673066</v>
      </c>
      <c r="H60" s="219">
        <f t="shared" si="14"/>
        <v>661408</v>
      </c>
      <c r="I60" s="219">
        <f t="shared" si="14"/>
        <v>163672</v>
      </c>
      <c r="J60" s="264">
        <f t="shared" si="14"/>
        <v>1498146</v>
      </c>
      <c r="K60" s="264">
        <f t="shared" si="14"/>
        <v>484028</v>
      </c>
      <c r="L60" s="219">
        <f t="shared" si="14"/>
        <v>3057280</v>
      </c>
      <c r="M60" s="219">
        <f t="shared" si="14"/>
        <v>571828</v>
      </c>
      <c r="N60" s="264">
        <f t="shared" si="14"/>
        <v>4113136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5611282</v>
      </c>
      <c r="X60" s="219">
        <f t="shared" si="14"/>
        <v>0</v>
      </c>
      <c r="Y60" s="264">
        <f t="shared" si="14"/>
        <v>5611282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82633400</v>
      </c>
      <c r="D5" s="153">
        <f>SUM(D6:D8)</f>
        <v>0</v>
      </c>
      <c r="E5" s="154">
        <f t="shared" si="0"/>
        <v>91242253</v>
      </c>
      <c r="F5" s="100">
        <f t="shared" si="0"/>
        <v>91242253</v>
      </c>
      <c r="G5" s="100">
        <f t="shared" si="0"/>
        <v>37349248</v>
      </c>
      <c r="H5" s="100">
        <f t="shared" si="0"/>
        <v>308698</v>
      </c>
      <c r="I5" s="100">
        <f t="shared" si="0"/>
        <v>-1215408</v>
      </c>
      <c r="J5" s="100">
        <f t="shared" si="0"/>
        <v>36442538</v>
      </c>
      <c r="K5" s="100">
        <f t="shared" si="0"/>
        <v>992326</v>
      </c>
      <c r="L5" s="100">
        <f t="shared" si="0"/>
        <v>26919593</v>
      </c>
      <c r="M5" s="100">
        <f t="shared" si="0"/>
        <v>518428</v>
      </c>
      <c r="N5" s="100">
        <f t="shared" si="0"/>
        <v>28430347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64872885</v>
      </c>
      <c r="X5" s="100">
        <f t="shared" si="0"/>
        <v>45621127</v>
      </c>
      <c r="Y5" s="100">
        <f t="shared" si="0"/>
        <v>19251758</v>
      </c>
      <c r="Z5" s="137">
        <f>+IF(X5&lt;&gt;0,+(Y5/X5)*100,0)</f>
        <v>42.1992161657909</v>
      </c>
      <c r="AA5" s="153">
        <f>SUM(AA6:AA8)</f>
        <v>91242253</v>
      </c>
    </row>
    <row r="6" spans="1:27" ht="13.5">
      <c r="A6" s="138" t="s">
        <v>75</v>
      </c>
      <c r="B6" s="136"/>
      <c r="C6" s="155"/>
      <c r="D6" s="155"/>
      <c r="E6" s="156">
        <v>5336000</v>
      </c>
      <c r="F6" s="60">
        <v>5336000</v>
      </c>
      <c r="G6" s="60"/>
      <c r="H6" s="60"/>
      <c r="I6" s="60"/>
      <c r="J6" s="60"/>
      <c r="K6" s="60">
        <v>35527</v>
      </c>
      <c r="L6" s="60">
        <v>11754</v>
      </c>
      <c r="M6" s="60">
        <v>6842</v>
      </c>
      <c r="N6" s="60">
        <v>54123</v>
      </c>
      <c r="O6" s="60"/>
      <c r="P6" s="60"/>
      <c r="Q6" s="60"/>
      <c r="R6" s="60"/>
      <c r="S6" s="60"/>
      <c r="T6" s="60"/>
      <c r="U6" s="60"/>
      <c r="V6" s="60"/>
      <c r="W6" s="60">
        <v>54123</v>
      </c>
      <c r="X6" s="60">
        <v>2668000</v>
      </c>
      <c r="Y6" s="60">
        <v>-2613877</v>
      </c>
      <c r="Z6" s="140">
        <v>-97.97</v>
      </c>
      <c r="AA6" s="155">
        <v>5336000</v>
      </c>
    </row>
    <row r="7" spans="1:27" ht="13.5">
      <c r="A7" s="138" t="s">
        <v>76</v>
      </c>
      <c r="B7" s="136"/>
      <c r="C7" s="157">
        <v>82549383</v>
      </c>
      <c r="D7" s="157"/>
      <c r="E7" s="158">
        <v>85906003</v>
      </c>
      <c r="F7" s="159">
        <v>85906003</v>
      </c>
      <c r="G7" s="159">
        <v>37316217</v>
      </c>
      <c r="H7" s="159">
        <v>275483</v>
      </c>
      <c r="I7" s="159">
        <v>-1215408</v>
      </c>
      <c r="J7" s="159">
        <v>36376292</v>
      </c>
      <c r="K7" s="159">
        <v>956799</v>
      </c>
      <c r="L7" s="159">
        <v>26907839</v>
      </c>
      <c r="M7" s="159">
        <v>511191</v>
      </c>
      <c r="N7" s="159">
        <v>28375829</v>
      </c>
      <c r="O7" s="159"/>
      <c r="P7" s="159"/>
      <c r="Q7" s="159"/>
      <c r="R7" s="159"/>
      <c r="S7" s="159"/>
      <c r="T7" s="159"/>
      <c r="U7" s="159"/>
      <c r="V7" s="159"/>
      <c r="W7" s="159">
        <v>64752121</v>
      </c>
      <c r="X7" s="159">
        <v>42953002</v>
      </c>
      <c r="Y7" s="159">
        <v>21799119</v>
      </c>
      <c r="Z7" s="141">
        <v>50.75</v>
      </c>
      <c r="AA7" s="157">
        <v>85906003</v>
      </c>
    </row>
    <row r="8" spans="1:27" ht="13.5">
      <c r="A8" s="138" t="s">
        <v>77</v>
      </c>
      <c r="B8" s="136"/>
      <c r="C8" s="155">
        <v>84017</v>
      </c>
      <c r="D8" s="155"/>
      <c r="E8" s="156">
        <v>250</v>
      </c>
      <c r="F8" s="60">
        <v>250</v>
      </c>
      <c r="G8" s="60">
        <v>33031</v>
      </c>
      <c r="H8" s="60">
        <v>33215</v>
      </c>
      <c r="I8" s="60"/>
      <c r="J8" s="60">
        <v>66246</v>
      </c>
      <c r="K8" s="60"/>
      <c r="L8" s="60"/>
      <c r="M8" s="60">
        <v>395</v>
      </c>
      <c r="N8" s="60">
        <v>395</v>
      </c>
      <c r="O8" s="60"/>
      <c r="P8" s="60"/>
      <c r="Q8" s="60"/>
      <c r="R8" s="60"/>
      <c r="S8" s="60"/>
      <c r="T8" s="60"/>
      <c r="U8" s="60"/>
      <c r="V8" s="60"/>
      <c r="W8" s="60">
        <v>66641</v>
      </c>
      <c r="X8" s="60">
        <v>125</v>
      </c>
      <c r="Y8" s="60">
        <v>66516</v>
      </c>
      <c r="Z8" s="140">
        <v>53212.8</v>
      </c>
      <c r="AA8" s="155">
        <v>250</v>
      </c>
    </row>
    <row r="9" spans="1:27" ht="13.5">
      <c r="A9" s="135" t="s">
        <v>78</v>
      </c>
      <c r="B9" s="136"/>
      <c r="C9" s="153">
        <f aca="true" t="shared" si="1" ref="C9:Y9">SUM(C10:C14)</f>
        <v>921806</v>
      </c>
      <c r="D9" s="153">
        <f>SUM(D10:D14)</f>
        <v>0</v>
      </c>
      <c r="E9" s="154">
        <f t="shared" si="1"/>
        <v>1015100</v>
      </c>
      <c r="F9" s="100">
        <f t="shared" si="1"/>
        <v>1015100</v>
      </c>
      <c r="G9" s="100">
        <f t="shared" si="1"/>
        <v>48462</v>
      </c>
      <c r="H9" s="100">
        <f t="shared" si="1"/>
        <v>59580</v>
      </c>
      <c r="I9" s="100">
        <f t="shared" si="1"/>
        <v>201487</v>
      </c>
      <c r="J9" s="100">
        <f t="shared" si="1"/>
        <v>309529</v>
      </c>
      <c r="K9" s="100">
        <f t="shared" si="1"/>
        <v>162221</v>
      </c>
      <c r="L9" s="100">
        <f t="shared" si="1"/>
        <v>177657</v>
      </c>
      <c r="M9" s="100">
        <f t="shared" si="1"/>
        <v>42378</v>
      </c>
      <c r="N9" s="100">
        <f t="shared" si="1"/>
        <v>382256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691785</v>
      </c>
      <c r="X9" s="100">
        <f t="shared" si="1"/>
        <v>507550</v>
      </c>
      <c r="Y9" s="100">
        <f t="shared" si="1"/>
        <v>184235</v>
      </c>
      <c r="Z9" s="137">
        <f>+IF(X9&lt;&gt;0,+(Y9/X9)*100,0)</f>
        <v>36.29888680918136</v>
      </c>
      <c r="AA9" s="153">
        <f>SUM(AA10:AA14)</f>
        <v>1015100</v>
      </c>
    </row>
    <row r="10" spans="1:27" ht="13.5">
      <c r="A10" s="138" t="s">
        <v>79</v>
      </c>
      <c r="B10" s="136"/>
      <c r="C10" s="155">
        <v>919157</v>
      </c>
      <c r="D10" s="155"/>
      <c r="E10" s="156">
        <v>1013100</v>
      </c>
      <c r="F10" s="60">
        <v>1013100</v>
      </c>
      <c r="G10" s="60">
        <v>34854</v>
      </c>
      <c r="H10" s="60">
        <v>33954</v>
      </c>
      <c r="I10" s="60">
        <v>153657</v>
      </c>
      <c r="J10" s="60">
        <v>222465</v>
      </c>
      <c r="K10" s="60">
        <v>75365</v>
      </c>
      <c r="L10" s="60">
        <v>89144</v>
      </c>
      <c r="M10" s="60">
        <v>42378</v>
      </c>
      <c r="N10" s="60">
        <v>206887</v>
      </c>
      <c r="O10" s="60"/>
      <c r="P10" s="60"/>
      <c r="Q10" s="60"/>
      <c r="R10" s="60"/>
      <c r="S10" s="60"/>
      <c r="T10" s="60"/>
      <c r="U10" s="60"/>
      <c r="V10" s="60"/>
      <c r="W10" s="60">
        <v>429352</v>
      </c>
      <c r="X10" s="60">
        <v>506550</v>
      </c>
      <c r="Y10" s="60">
        <v>-77198</v>
      </c>
      <c r="Z10" s="140">
        <v>-15.24</v>
      </c>
      <c r="AA10" s="155">
        <v>1013100</v>
      </c>
    </row>
    <row r="11" spans="1:27" ht="13.5">
      <c r="A11" s="138" t="s">
        <v>80</v>
      </c>
      <c r="B11" s="136"/>
      <c r="C11" s="155">
        <v>2649</v>
      </c>
      <c r="D11" s="155"/>
      <c r="E11" s="156">
        <v>2000</v>
      </c>
      <c r="F11" s="60">
        <v>2000</v>
      </c>
      <c r="G11" s="60">
        <v>13608</v>
      </c>
      <c r="H11" s="60">
        <v>10569</v>
      </c>
      <c r="I11" s="60">
        <v>40080</v>
      </c>
      <c r="J11" s="60">
        <v>64257</v>
      </c>
      <c r="K11" s="60">
        <v>38418</v>
      </c>
      <c r="L11" s="60">
        <v>18671</v>
      </c>
      <c r="M11" s="60"/>
      <c r="N11" s="60">
        <v>57089</v>
      </c>
      <c r="O11" s="60"/>
      <c r="P11" s="60"/>
      <c r="Q11" s="60"/>
      <c r="R11" s="60"/>
      <c r="S11" s="60"/>
      <c r="T11" s="60"/>
      <c r="U11" s="60"/>
      <c r="V11" s="60"/>
      <c r="W11" s="60">
        <v>121346</v>
      </c>
      <c r="X11" s="60">
        <v>1000</v>
      </c>
      <c r="Y11" s="60">
        <v>120346</v>
      </c>
      <c r="Z11" s="140">
        <v>12034.6</v>
      </c>
      <c r="AA11" s="155">
        <v>2000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>
        <v>15057</v>
      </c>
      <c r="I12" s="60">
        <v>7750</v>
      </c>
      <c r="J12" s="60">
        <v>22807</v>
      </c>
      <c r="K12" s="60">
        <v>11838</v>
      </c>
      <c r="L12" s="60">
        <v>69842</v>
      </c>
      <c r="M12" s="60"/>
      <c r="N12" s="60">
        <v>81680</v>
      </c>
      <c r="O12" s="60"/>
      <c r="P12" s="60"/>
      <c r="Q12" s="60"/>
      <c r="R12" s="60"/>
      <c r="S12" s="60"/>
      <c r="T12" s="60"/>
      <c r="U12" s="60"/>
      <c r="V12" s="60"/>
      <c r="W12" s="60">
        <v>104487</v>
      </c>
      <c r="X12" s="60"/>
      <c r="Y12" s="60">
        <v>104487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>
        <v>36600</v>
      </c>
      <c r="L13" s="60"/>
      <c r="M13" s="60"/>
      <c r="N13" s="60">
        <v>36600</v>
      </c>
      <c r="O13" s="60"/>
      <c r="P13" s="60"/>
      <c r="Q13" s="60"/>
      <c r="R13" s="60"/>
      <c r="S13" s="60"/>
      <c r="T13" s="60"/>
      <c r="U13" s="60"/>
      <c r="V13" s="60"/>
      <c r="W13" s="60">
        <v>36600</v>
      </c>
      <c r="X13" s="60"/>
      <c r="Y13" s="60">
        <v>36600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25000467</v>
      </c>
      <c r="D15" s="153">
        <f>SUM(D16:D18)</f>
        <v>0</v>
      </c>
      <c r="E15" s="154">
        <f t="shared" si="2"/>
        <v>29691000</v>
      </c>
      <c r="F15" s="100">
        <f t="shared" si="2"/>
        <v>29691000</v>
      </c>
      <c r="G15" s="100">
        <f t="shared" si="2"/>
        <v>61942</v>
      </c>
      <c r="H15" s="100">
        <f t="shared" si="2"/>
        <v>456704</v>
      </c>
      <c r="I15" s="100">
        <f t="shared" si="2"/>
        <v>6759831</v>
      </c>
      <c r="J15" s="100">
        <f t="shared" si="2"/>
        <v>7278477</v>
      </c>
      <c r="K15" s="100">
        <f t="shared" si="2"/>
        <v>878970</v>
      </c>
      <c r="L15" s="100">
        <f t="shared" si="2"/>
        <v>5244524</v>
      </c>
      <c r="M15" s="100">
        <f t="shared" si="2"/>
        <v>87046</v>
      </c>
      <c r="N15" s="100">
        <f t="shared" si="2"/>
        <v>6210540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13489017</v>
      </c>
      <c r="X15" s="100">
        <f t="shared" si="2"/>
        <v>14845500</v>
      </c>
      <c r="Y15" s="100">
        <f t="shared" si="2"/>
        <v>-1356483</v>
      </c>
      <c r="Z15" s="137">
        <f>+IF(X15&lt;&gt;0,+(Y15/X15)*100,0)</f>
        <v>-9.137334545821966</v>
      </c>
      <c r="AA15" s="153">
        <f>SUM(AA16:AA18)</f>
        <v>29691000</v>
      </c>
    </row>
    <row r="16" spans="1:27" ht="13.5">
      <c r="A16" s="138" t="s">
        <v>85</v>
      </c>
      <c r="B16" s="136"/>
      <c r="C16" s="155">
        <v>2362186</v>
      </c>
      <c r="D16" s="155"/>
      <c r="E16" s="156">
        <v>11500</v>
      </c>
      <c r="F16" s="60">
        <v>11500</v>
      </c>
      <c r="G16" s="60">
        <v>7916</v>
      </c>
      <c r="H16" s="60">
        <v>6656</v>
      </c>
      <c r="I16" s="60">
        <v>23529</v>
      </c>
      <c r="J16" s="60">
        <v>38101</v>
      </c>
      <c r="K16" s="60">
        <v>8417</v>
      </c>
      <c r="L16" s="60">
        <v>8699</v>
      </c>
      <c r="M16" s="60">
        <v>8699</v>
      </c>
      <c r="N16" s="60">
        <v>25815</v>
      </c>
      <c r="O16" s="60"/>
      <c r="P16" s="60"/>
      <c r="Q16" s="60"/>
      <c r="R16" s="60"/>
      <c r="S16" s="60"/>
      <c r="T16" s="60"/>
      <c r="U16" s="60"/>
      <c r="V16" s="60"/>
      <c r="W16" s="60">
        <v>63916</v>
      </c>
      <c r="X16" s="60">
        <v>5750</v>
      </c>
      <c r="Y16" s="60">
        <v>58166</v>
      </c>
      <c r="Z16" s="140">
        <v>1011.58</v>
      </c>
      <c r="AA16" s="155">
        <v>11500</v>
      </c>
    </row>
    <row r="17" spans="1:27" ht="13.5">
      <c r="A17" s="138" t="s">
        <v>86</v>
      </c>
      <c r="B17" s="136"/>
      <c r="C17" s="155">
        <v>22638281</v>
      </c>
      <c r="D17" s="155"/>
      <c r="E17" s="156">
        <v>29679500</v>
      </c>
      <c r="F17" s="60">
        <v>29679500</v>
      </c>
      <c r="G17" s="60">
        <v>54026</v>
      </c>
      <c r="H17" s="60">
        <v>450048</v>
      </c>
      <c r="I17" s="60">
        <v>6736302</v>
      </c>
      <c r="J17" s="60">
        <v>7240376</v>
      </c>
      <c r="K17" s="60">
        <v>870553</v>
      </c>
      <c r="L17" s="60">
        <v>5235825</v>
      </c>
      <c r="M17" s="60">
        <v>78347</v>
      </c>
      <c r="N17" s="60">
        <v>6184725</v>
      </c>
      <c r="O17" s="60"/>
      <c r="P17" s="60"/>
      <c r="Q17" s="60"/>
      <c r="R17" s="60"/>
      <c r="S17" s="60"/>
      <c r="T17" s="60"/>
      <c r="U17" s="60"/>
      <c r="V17" s="60"/>
      <c r="W17" s="60">
        <v>13425101</v>
      </c>
      <c r="X17" s="60">
        <v>14839750</v>
      </c>
      <c r="Y17" s="60">
        <v>-1414649</v>
      </c>
      <c r="Z17" s="140">
        <v>-9.53</v>
      </c>
      <c r="AA17" s="155">
        <v>29679500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48096481</v>
      </c>
      <c r="D19" s="153">
        <f>SUM(D20:D23)</f>
        <v>0</v>
      </c>
      <c r="E19" s="154">
        <f t="shared" si="3"/>
        <v>72154143</v>
      </c>
      <c r="F19" s="100">
        <f t="shared" si="3"/>
        <v>72154143</v>
      </c>
      <c r="G19" s="100">
        <f t="shared" si="3"/>
        <v>2382421</v>
      </c>
      <c r="H19" s="100">
        <f t="shared" si="3"/>
        <v>2345416</v>
      </c>
      <c r="I19" s="100">
        <f t="shared" si="3"/>
        <v>4064141</v>
      </c>
      <c r="J19" s="100">
        <f t="shared" si="3"/>
        <v>8791978</v>
      </c>
      <c r="K19" s="100">
        <f t="shared" si="3"/>
        <v>4991357</v>
      </c>
      <c r="L19" s="100">
        <f t="shared" si="3"/>
        <v>4931814</v>
      </c>
      <c r="M19" s="100">
        <f t="shared" si="3"/>
        <v>6553768</v>
      </c>
      <c r="N19" s="100">
        <f t="shared" si="3"/>
        <v>16476939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25268917</v>
      </c>
      <c r="X19" s="100">
        <f t="shared" si="3"/>
        <v>36077072</v>
      </c>
      <c r="Y19" s="100">
        <f t="shared" si="3"/>
        <v>-10808155</v>
      </c>
      <c r="Z19" s="137">
        <f>+IF(X19&lt;&gt;0,+(Y19/X19)*100,0)</f>
        <v>-29.958514926044995</v>
      </c>
      <c r="AA19" s="153">
        <f>SUM(AA20:AA23)</f>
        <v>72154143</v>
      </c>
    </row>
    <row r="20" spans="1:27" ht="13.5">
      <c r="A20" s="138" t="s">
        <v>89</v>
      </c>
      <c r="B20" s="136"/>
      <c r="C20" s="155">
        <v>14904651</v>
      </c>
      <c r="D20" s="155"/>
      <c r="E20" s="156">
        <v>26685016</v>
      </c>
      <c r="F20" s="60">
        <v>26685016</v>
      </c>
      <c r="G20" s="60">
        <v>673782</v>
      </c>
      <c r="H20" s="60">
        <v>649848</v>
      </c>
      <c r="I20" s="60">
        <v>2442803</v>
      </c>
      <c r="J20" s="60">
        <v>3766433</v>
      </c>
      <c r="K20" s="60">
        <v>570707</v>
      </c>
      <c r="L20" s="60">
        <v>2215101</v>
      </c>
      <c r="M20" s="60">
        <v>2610551</v>
      </c>
      <c r="N20" s="60">
        <v>5396359</v>
      </c>
      <c r="O20" s="60"/>
      <c r="P20" s="60"/>
      <c r="Q20" s="60"/>
      <c r="R20" s="60"/>
      <c r="S20" s="60"/>
      <c r="T20" s="60"/>
      <c r="U20" s="60"/>
      <c r="V20" s="60"/>
      <c r="W20" s="60">
        <v>9162792</v>
      </c>
      <c r="X20" s="60">
        <v>13342508</v>
      </c>
      <c r="Y20" s="60">
        <v>-4179716</v>
      </c>
      <c r="Z20" s="140">
        <v>-31.33</v>
      </c>
      <c r="AA20" s="155">
        <v>26685016</v>
      </c>
    </row>
    <row r="21" spans="1:27" ht="13.5">
      <c r="A21" s="138" t="s">
        <v>90</v>
      </c>
      <c r="B21" s="136"/>
      <c r="C21" s="155">
        <v>19496493</v>
      </c>
      <c r="D21" s="155"/>
      <c r="E21" s="156">
        <v>25281144</v>
      </c>
      <c r="F21" s="60">
        <v>25281144</v>
      </c>
      <c r="G21" s="60">
        <v>789352</v>
      </c>
      <c r="H21" s="60">
        <v>770699</v>
      </c>
      <c r="I21" s="60">
        <v>739192</v>
      </c>
      <c r="J21" s="60">
        <v>2299243</v>
      </c>
      <c r="K21" s="60">
        <v>3016605</v>
      </c>
      <c r="L21" s="60">
        <v>1508704</v>
      </c>
      <c r="M21" s="60">
        <v>2669734</v>
      </c>
      <c r="N21" s="60">
        <v>7195043</v>
      </c>
      <c r="O21" s="60"/>
      <c r="P21" s="60"/>
      <c r="Q21" s="60"/>
      <c r="R21" s="60"/>
      <c r="S21" s="60"/>
      <c r="T21" s="60"/>
      <c r="U21" s="60"/>
      <c r="V21" s="60"/>
      <c r="W21" s="60">
        <v>9494286</v>
      </c>
      <c r="X21" s="60">
        <v>12640572</v>
      </c>
      <c r="Y21" s="60">
        <v>-3146286</v>
      </c>
      <c r="Z21" s="140">
        <v>-24.89</v>
      </c>
      <c r="AA21" s="155">
        <v>25281144</v>
      </c>
    </row>
    <row r="22" spans="1:27" ht="13.5">
      <c r="A22" s="138" t="s">
        <v>91</v>
      </c>
      <c r="B22" s="136"/>
      <c r="C22" s="157">
        <v>9274035</v>
      </c>
      <c r="D22" s="157"/>
      <c r="E22" s="158">
        <v>14687983</v>
      </c>
      <c r="F22" s="159">
        <v>14687983</v>
      </c>
      <c r="G22" s="159">
        <v>531144</v>
      </c>
      <c r="H22" s="159">
        <v>534737</v>
      </c>
      <c r="I22" s="159">
        <v>489239</v>
      </c>
      <c r="J22" s="159">
        <v>1555120</v>
      </c>
      <c r="K22" s="159">
        <v>1011302</v>
      </c>
      <c r="L22" s="159">
        <v>813873</v>
      </c>
      <c r="M22" s="159">
        <v>877642</v>
      </c>
      <c r="N22" s="159">
        <v>2702817</v>
      </c>
      <c r="O22" s="159"/>
      <c r="P22" s="159"/>
      <c r="Q22" s="159"/>
      <c r="R22" s="159"/>
      <c r="S22" s="159"/>
      <c r="T22" s="159"/>
      <c r="U22" s="159"/>
      <c r="V22" s="159"/>
      <c r="W22" s="159">
        <v>4257937</v>
      </c>
      <c r="X22" s="159">
        <v>7343992</v>
      </c>
      <c r="Y22" s="159">
        <v>-3086055</v>
      </c>
      <c r="Z22" s="141">
        <v>-42.02</v>
      </c>
      <c r="AA22" s="157">
        <v>14687983</v>
      </c>
    </row>
    <row r="23" spans="1:27" ht="13.5">
      <c r="A23" s="138" t="s">
        <v>92</v>
      </c>
      <c r="B23" s="136"/>
      <c r="C23" s="155">
        <v>4421302</v>
      </c>
      <c r="D23" s="155"/>
      <c r="E23" s="156">
        <v>5500000</v>
      </c>
      <c r="F23" s="60">
        <v>5500000</v>
      </c>
      <c r="G23" s="60">
        <v>388143</v>
      </c>
      <c r="H23" s="60">
        <v>390132</v>
      </c>
      <c r="I23" s="60">
        <v>392907</v>
      </c>
      <c r="J23" s="60">
        <v>1171182</v>
      </c>
      <c r="K23" s="60">
        <v>392743</v>
      </c>
      <c r="L23" s="60">
        <v>394136</v>
      </c>
      <c r="M23" s="60">
        <v>395841</v>
      </c>
      <c r="N23" s="60">
        <v>1182720</v>
      </c>
      <c r="O23" s="60"/>
      <c r="P23" s="60"/>
      <c r="Q23" s="60"/>
      <c r="R23" s="60"/>
      <c r="S23" s="60"/>
      <c r="T23" s="60"/>
      <c r="U23" s="60"/>
      <c r="V23" s="60"/>
      <c r="W23" s="60">
        <v>2353902</v>
      </c>
      <c r="X23" s="60">
        <v>2750000</v>
      </c>
      <c r="Y23" s="60">
        <v>-396098</v>
      </c>
      <c r="Z23" s="140">
        <v>-14.4</v>
      </c>
      <c r="AA23" s="155">
        <v>5500000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140250</v>
      </c>
      <c r="F24" s="100">
        <v>140250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70125</v>
      </c>
      <c r="Y24" s="100">
        <v>-70125</v>
      </c>
      <c r="Z24" s="137">
        <v>-100</v>
      </c>
      <c r="AA24" s="153">
        <v>140250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156652154</v>
      </c>
      <c r="D25" s="168">
        <f>+D5+D9+D15+D19+D24</f>
        <v>0</v>
      </c>
      <c r="E25" s="169">
        <f t="shared" si="4"/>
        <v>194242746</v>
      </c>
      <c r="F25" s="73">
        <f t="shared" si="4"/>
        <v>194242746</v>
      </c>
      <c r="G25" s="73">
        <f t="shared" si="4"/>
        <v>39842073</v>
      </c>
      <c r="H25" s="73">
        <f t="shared" si="4"/>
        <v>3170398</v>
      </c>
      <c r="I25" s="73">
        <f t="shared" si="4"/>
        <v>9810051</v>
      </c>
      <c r="J25" s="73">
        <f t="shared" si="4"/>
        <v>52822522</v>
      </c>
      <c r="K25" s="73">
        <f t="shared" si="4"/>
        <v>7024874</v>
      </c>
      <c r="L25" s="73">
        <f t="shared" si="4"/>
        <v>37273588</v>
      </c>
      <c r="M25" s="73">
        <f t="shared" si="4"/>
        <v>7201620</v>
      </c>
      <c r="N25" s="73">
        <f t="shared" si="4"/>
        <v>51500082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104322604</v>
      </c>
      <c r="X25" s="73">
        <f t="shared" si="4"/>
        <v>97121374</v>
      </c>
      <c r="Y25" s="73">
        <f t="shared" si="4"/>
        <v>7201230</v>
      </c>
      <c r="Z25" s="170">
        <f>+IF(X25&lt;&gt;0,+(Y25/X25)*100,0)</f>
        <v>7.414670636764262</v>
      </c>
      <c r="AA25" s="168">
        <f>+AA5+AA9+AA15+AA19+AA24</f>
        <v>194242746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51697919</v>
      </c>
      <c r="D28" s="153">
        <f>SUM(D29:D31)</f>
        <v>0</v>
      </c>
      <c r="E28" s="154">
        <f t="shared" si="5"/>
        <v>59847464</v>
      </c>
      <c r="F28" s="100">
        <f t="shared" si="5"/>
        <v>59847464</v>
      </c>
      <c r="G28" s="100">
        <f t="shared" si="5"/>
        <v>2801747</v>
      </c>
      <c r="H28" s="100">
        <f t="shared" si="5"/>
        <v>4278097</v>
      </c>
      <c r="I28" s="100">
        <f t="shared" si="5"/>
        <v>3765303</v>
      </c>
      <c r="J28" s="100">
        <f t="shared" si="5"/>
        <v>10845147</v>
      </c>
      <c r="K28" s="100">
        <f t="shared" si="5"/>
        <v>3438940</v>
      </c>
      <c r="L28" s="100">
        <f t="shared" si="5"/>
        <v>5095131</v>
      </c>
      <c r="M28" s="100">
        <f t="shared" si="5"/>
        <v>4348570</v>
      </c>
      <c r="N28" s="100">
        <f t="shared" si="5"/>
        <v>12882641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23727788</v>
      </c>
      <c r="X28" s="100">
        <f t="shared" si="5"/>
        <v>29923733</v>
      </c>
      <c r="Y28" s="100">
        <f t="shared" si="5"/>
        <v>-6195945</v>
      </c>
      <c r="Z28" s="137">
        <f>+IF(X28&lt;&gt;0,+(Y28/X28)*100,0)</f>
        <v>-20.705788946853655</v>
      </c>
      <c r="AA28" s="153">
        <f>SUM(AA29:AA31)</f>
        <v>59847464</v>
      </c>
    </row>
    <row r="29" spans="1:27" ht="13.5">
      <c r="A29" s="138" t="s">
        <v>75</v>
      </c>
      <c r="B29" s="136"/>
      <c r="C29" s="155">
        <v>20607734</v>
      </c>
      <c r="D29" s="155"/>
      <c r="E29" s="156">
        <v>23489615</v>
      </c>
      <c r="F29" s="60">
        <v>23489615</v>
      </c>
      <c r="G29" s="60">
        <v>1190427</v>
      </c>
      <c r="H29" s="60">
        <v>2103267</v>
      </c>
      <c r="I29" s="60">
        <v>1344630</v>
      </c>
      <c r="J29" s="60">
        <v>4638324</v>
      </c>
      <c r="K29" s="60">
        <v>1321865</v>
      </c>
      <c r="L29" s="60">
        <v>2505277</v>
      </c>
      <c r="M29" s="60">
        <v>1785322</v>
      </c>
      <c r="N29" s="60">
        <v>5612464</v>
      </c>
      <c r="O29" s="60"/>
      <c r="P29" s="60"/>
      <c r="Q29" s="60"/>
      <c r="R29" s="60"/>
      <c r="S29" s="60"/>
      <c r="T29" s="60"/>
      <c r="U29" s="60"/>
      <c r="V29" s="60"/>
      <c r="W29" s="60">
        <v>10250788</v>
      </c>
      <c r="X29" s="60">
        <v>11744808</v>
      </c>
      <c r="Y29" s="60">
        <v>-1494020</v>
      </c>
      <c r="Z29" s="140">
        <v>-12.72</v>
      </c>
      <c r="AA29" s="155">
        <v>23489615</v>
      </c>
    </row>
    <row r="30" spans="1:27" ht="13.5">
      <c r="A30" s="138" t="s">
        <v>76</v>
      </c>
      <c r="B30" s="136"/>
      <c r="C30" s="157">
        <v>18345186</v>
      </c>
      <c r="D30" s="157"/>
      <c r="E30" s="158">
        <v>21138596</v>
      </c>
      <c r="F30" s="159">
        <v>21138596</v>
      </c>
      <c r="G30" s="159">
        <v>725681</v>
      </c>
      <c r="H30" s="159">
        <v>1077473</v>
      </c>
      <c r="I30" s="159">
        <v>1675564</v>
      </c>
      <c r="J30" s="159">
        <v>3478718</v>
      </c>
      <c r="K30" s="159">
        <v>1005235</v>
      </c>
      <c r="L30" s="159">
        <v>1608775</v>
      </c>
      <c r="M30" s="159">
        <v>1492634</v>
      </c>
      <c r="N30" s="159">
        <v>4106644</v>
      </c>
      <c r="O30" s="159"/>
      <c r="P30" s="159"/>
      <c r="Q30" s="159"/>
      <c r="R30" s="159"/>
      <c r="S30" s="159"/>
      <c r="T30" s="159"/>
      <c r="U30" s="159"/>
      <c r="V30" s="159"/>
      <c r="W30" s="159">
        <v>7585362</v>
      </c>
      <c r="X30" s="159">
        <v>10569298</v>
      </c>
      <c r="Y30" s="159">
        <v>-2983936</v>
      </c>
      <c r="Z30" s="141">
        <v>-28.23</v>
      </c>
      <c r="AA30" s="157">
        <v>21138596</v>
      </c>
    </row>
    <row r="31" spans="1:27" ht="13.5">
      <c r="A31" s="138" t="s">
        <v>77</v>
      </c>
      <c r="B31" s="136"/>
      <c r="C31" s="155">
        <v>12744999</v>
      </c>
      <c r="D31" s="155"/>
      <c r="E31" s="156">
        <v>15219253</v>
      </c>
      <c r="F31" s="60">
        <v>15219253</v>
      </c>
      <c r="G31" s="60">
        <v>885639</v>
      </c>
      <c r="H31" s="60">
        <v>1097357</v>
      </c>
      <c r="I31" s="60">
        <v>745109</v>
      </c>
      <c r="J31" s="60">
        <v>2728105</v>
      </c>
      <c r="K31" s="60">
        <v>1111840</v>
      </c>
      <c r="L31" s="60">
        <v>981079</v>
      </c>
      <c r="M31" s="60">
        <v>1070614</v>
      </c>
      <c r="N31" s="60">
        <v>3163533</v>
      </c>
      <c r="O31" s="60"/>
      <c r="P31" s="60"/>
      <c r="Q31" s="60"/>
      <c r="R31" s="60"/>
      <c r="S31" s="60"/>
      <c r="T31" s="60"/>
      <c r="U31" s="60"/>
      <c r="V31" s="60"/>
      <c r="W31" s="60">
        <v>5891638</v>
      </c>
      <c r="X31" s="60">
        <v>7609627</v>
      </c>
      <c r="Y31" s="60">
        <v>-1717989</v>
      </c>
      <c r="Z31" s="140">
        <v>-22.58</v>
      </c>
      <c r="AA31" s="155">
        <v>15219253</v>
      </c>
    </row>
    <row r="32" spans="1:27" ht="13.5">
      <c r="A32" s="135" t="s">
        <v>78</v>
      </c>
      <c r="B32" s="136"/>
      <c r="C32" s="153">
        <f aca="true" t="shared" si="6" ref="C32:Y32">SUM(C33:C37)</f>
        <v>21075688</v>
      </c>
      <c r="D32" s="153">
        <f>SUM(D33:D37)</f>
        <v>0</v>
      </c>
      <c r="E32" s="154">
        <f t="shared" si="6"/>
        <v>27169709</v>
      </c>
      <c r="F32" s="100">
        <f t="shared" si="6"/>
        <v>27169709</v>
      </c>
      <c r="G32" s="100">
        <f t="shared" si="6"/>
        <v>344051</v>
      </c>
      <c r="H32" s="100">
        <f t="shared" si="6"/>
        <v>2191136</v>
      </c>
      <c r="I32" s="100">
        <f t="shared" si="6"/>
        <v>2039179</v>
      </c>
      <c r="J32" s="100">
        <f t="shared" si="6"/>
        <v>4574366</v>
      </c>
      <c r="K32" s="100">
        <f t="shared" si="6"/>
        <v>1939203</v>
      </c>
      <c r="L32" s="100">
        <f t="shared" si="6"/>
        <v>1392938</v>
      </c>
      <c r="M32" s="100">
        <f t="shared" si="6"/>
        <v>1308105</v>
      </c>
      <c r="N32" s="100">
        <f t="shared" si="6"/>
        <v>4640246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9214612</v>
      </c>
      <c r="X32" s="100">
        <f t="shared" si="6"/>
        <v>13584856</v>
      </c>
      <c r="Y32" s="100">
        <f t="shared" si="6"/>
        <v>-4370244</v>
      </c>
      <c r="Z32" s="137">
        <f>+IF(X32&lt;&gt;0,+(Y32/X32)*100,0)</f>
        <v>-32.16996926577654</v>
      </c>
      <c r="AA32" s="153">
        <f>SUM(AA33:AA37)</f>
        <v>27169709</v>
      </c>
    </row>
    <row r="33" spans="1:27" ht="13.5">
      <c r="A33" s="138" t="s">
        <v>79</v>
      </c>
      <c r="B33" s="136"/>
      <c r="C33" s="155">
        <v>7707514</v>
      </c>
      <c r="D33" s="155"/>
      <c r="E33" s="156">
        <v>13198714</v>
      </c>
      <c r="F33" s="60">
        <v>13198714</v>
      </c>
      <c r="G33" s="60">
        <v>189157</v>
      </c>
      <c r="H33" s="60">
        <v>294680</v>
      </c>
      <c r="I33" s="60">
        <v>396951</v>
      </c>
      <c r="J33" s="60">
        <v>880788</v>
      </c>
      <c r="K33" s="60">
        <v>705143</v>
      </c>
      <c r="L33" s="60">
        <v>362171</v>
      </c>
      <c r="M33" s="60">
        <v>302296</v>
      </c>
      <c r="N33" s="60">
        <v>1369610</v>
      </c>
      <c r="O33" s="60"/>
      <c r="P33" s="60"/>
      <c r="Q33" s="60"/>
      <c r="R33" s="60"/>
      <c r="S33" s="60"/>
      <c r="T33" s="60"/>
      <c r="U33" s="60"/>
      <c r="V33" s="60"/>
      <c r="W33" s="60">
        <v>2250398</v>
      </c>
      <c r="X33" s="60">
        <v>6599357</v>
      </c>
      <c r="Y33" s="60">
        <v>-4348959</v>
      </c>
      <c r="Z33" s="140">
        <v>-65.9</v>
      </c>
      <c r="AA33" s="155">
        <v>13198714</v>
      </c>
    </row>
    <row r="34" spans="1:27" ht="13.5">
      <c r="A34" s="138" t="s">
        <v>80</v>
      </c>
      <c r="B34" s="136"/>
      <c r="C34" s="155">
        <v>865411</v>
      </c>
      <c r="D34" s="155"/>
      <c r="E34" s="156">
        <v>352361</v>
      </c>
      <c r="F34" s="60">
        <v>352361</v>
      </c>
      <c r="G34" s="60">
        <v>44521</v>
      </c>
      <c r="H34" s="60">
        <v>115178</v>
      </c>
      <c r="I34" s="60">
        <v>70175</v>
      </c>
      <c r="J34" s="60">
        <v>229874</v>
      </c>
      <c r="K34" s="60">
        <v>70771</v>
      </c>
      <c r="L34" s="60">
        <v>28260</v>
      </c>
      <c r="M34" s="60">
        <v>22711</v>
      </c>
      <c r="N34" s="60">
        <v>121742</v>
      </c>
      <c r="O34" s="60"/>
      <c r="P34" s="60"/>
      <c r="Q34" s="60"/>
      <c r="R34" s="60"/>
      <c r="S34" s="60"/>
      <c r="T34" s="60"/>
      <c r="U34" s="60"/>
      <c r="V34" s="60"/>
      <c r="W34" s="60">
        <v>351616</v>
      </c>
      <c r="X34" s="60">
        <v>176181</v>
      </c>
      <c r="Y34" s="60">
        <v>175435</v>
      </c>
      <c r="Z34" s="140">
        <v>99.58</v>
      </c>
      <c r="AA34" s="155">
        <v>352361</v>
      </c>
    </row>
    <row r="35" spans="1:27" ht="13.5">
      <c r="A35" s="138" t="s">
        <v>81</v>
      </c>
      <c r="B35" s="136"/>
      <c r="C35" s="155">
        <v>11005230</v>
      </c>
      <c r="D35" s="155"/>
      <c r="E35" s="156">
        <v>11953841</v>
      </c>
      <c r="F35" s="60">
        <v>11953841</v>
      </c>
      <c r="G35" s="60"/>
      <c r="H35" s="60">
        <v>1639381</v>
      </c>
      <c r="I35" s="60">
        <v>1460230</v>
      </c>
      <c r="J35" s="60">
        <v>3099611</v>
      </c>
      <c r="K35" s="60">
        <v>1051885</v>
      </c>
      <c r="L35" s="60">
        <v>912917</v>
      </c>
      <c r="M35" s="60">
        <v>851414</v>
      </c>
      <c r="N35" s="60">
        <v>2816216</v>
      </c>
      <c r="O35" s="60"/>
      <c r="P35" s="60"/>
      <c r="Q35" s="60"/>
      <c r="R35" s="60"/>
      <c r="S35" s="60"/>
      <c r="T35" s="60"/>
      <c r="U35" s="60"/>
      <c r="V35" s="60"/>
      <c r="W35" s="60">
        <v>5915827</v>
      </c>
      <c r="X35" s="60">
        <v>5976921</v>
      </c>
      <c r="Y35" s="60">
        <v>-61094</v>
      </c>
      <c r="Z35" s="140">
        <v>-1.02</v>
      </c>
      <c r="AA35" s="155">
        <v>11953841</v>
      </c>
    </row>
    <row r="36" spans="1:27" ht="13.5">
      <c r="A36" s="138" t="s">
        <v>82</v>
      </c>
      <c r="B36" s="136"/>
      <c r="C36" s="155">
        <v>1497533</v>
      </c>
      <c r="D36" s="155"/>
      <c r="E36" s="156">
        <v>1664793</v>
      </c>
      <c r="F36" s="60">
        <v>1664793</v>
      </c>
      <c r="G36" s="60">
        <v>110373</v>
      </c>
      <c r="H36" s="60">
        <v>141897</v>
      </c>
      <c r="I36" s="60">
        <v>111823</v>
      </c>
      <c r="J36" s="60">
        <v>364093</v>
      </c>
      <c r="K36" s="60">
        <v>111404</v>
      </c>
      <c r="L36" s="60">
        <v>89590</v>
      </c>
      <c r="M36" s="60">
        <v>131684</v>
      </c>
      <c r="N36" s="60">
        <v>332678</v>
      </c>
      <c r="O36" s="60"/>
      <c r="P36" s="60"/>
      <c r="Q36" s="60"/>
      <c r="R36" s="60"/>
      <c r="S36" s="60"/>
      <c r="T36" s="60"/>
      <c r="U36" s="60"/>
      <c r="V36" s="60"/>
      <c r="W36" s="60">
        <v>696771</v>
      </c>
      <c r="X36" s="60">
        <v>832397</v>
      </c>
      <c r="Y36" s="60">
        <v>-135626</v>
      </c>
      <c r="Z36" s="140">
        <v>-16.29</v>
      </c>
      <c r="AA36" s="155">
        <v>1664793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34154354</v>
      </c>
      <c r="D38" s="153">
        <f>SUM(D39:D41)</f>
        <v>0</v>
      </c>
      <c r="E38" s="154">
        <f t="shared" si="7"/>
        <v>27480974</v>
      </c>
      <c r="F38" s="100">
        <f t="shared" si="7"/>
        <v>27480974</v>
      </c>
      <c r="G38" s="100">
        <f t="shared" si="7"/>
        <v>599087</v>
      </c>
      <c r="H38" s="100">
        <f t="shared" si="7"/>
        <v>940069</v>
      </c>
      <c r="I38" s="100">
        <f t="shared" si="7"/>
        <v>998473</v>
      </c>
      <c r="J38" s="100">
        <f t="shared" si="7"/>
        <v>2537629</v>
      </c>
      <c r="K38" s="100">
        <f t="shared" si="7"/>
        <v>691088</v>
      </c>
      <c r="L38" s="100">
        <f t="shared" si="7"/>
        <v>966315</v>
      </c>
      <c r="M38" s="100">
        <f t="shared" si="7"/>
        <v>1029277</v>
      </c>
      <c r="N38" s="100">
        <f t="shared" si="7"/>
        <v>2686680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5224309</v>
      </c>
      <c r="X38" s="100">
        <f t="shared" si="7"/>
        <v>13740488</v>
      </c>
      <c r="Y38" s="100">
        <f t="shared" si="7"/>
        <v>-8516179</v>
      </c>
      <c r="Z38" s="137">
        <f>+IF(X38&lt;&gt;0,+(Y38/X38)*100,0)</f>
        <v>-61.978723026431084</v>
      </c>
      <c r="AA38" s="153">
        <f>SUM(AA39:AA41)</f>
        <v>27480974</v>
      </c>
    </row>
    <row r="39" spans="1:27" ht="13.5">
      <c r="A39" s="138" t="s">
        <v>85</v>
      </c>
      <c r="B39" s="136"/>
      <c r="C39" s="155">
        <v>8094684</v>
      </c>
      <c r="D39" s="155"/>
      <c r="E39" s="156">
        <v>8597171</v>
      </c>
      <c r="F39" s="60">
        <v>8597171</v>
      </c>
      <c r="G39" s="60">
        <v>249506</v>
      </c>
      <c r="H39" s="60">
        <v>306772</v>
      </c>
      <c r="I39" s="60">
        <v>353107</v>
      </c>
      <c r="J39" s="60">
        <v>909385</v>
      </c>
      <c r="K39" s="60">
        <v>227885</v>
      </c>
      <c r="L39" s="60">
        <v>439173</v>
      </c>
      <c r="M39" s="60">
        <v>478001</v>
      </c>
      <c r="N39" s="60">
        <v>1145059</v>
      </c>
      <c r="O39" s="60"/>
      <c r="P39" s="60"/>
      <c r="Q39" s="60"/>
      <c r="R39" s="60"/>
      <c r="S39" s="60"/>
      <c r="T39" s="60"/>
      <c r="U39" s="60"/>
      <c r="V39" s="60"/>
      <c r="W39" s="60">
        <v>2054444</v>
      </c>
      <c r="X39" s="60">
        <v>4298586</v>
      </c>
      <c r="Y39" s="60">
        <v>-2244142</v>
      </c>
      <c r="Z39" s="140">
        <v>-52.21</v>
      </c>
      <c r="AA39" s="155">
        <v>8597171</v>
      </c>
    </row>
    <row r="40" spans="1:27" ht="13.5">
      <c r="A40" s="138" t="s">
        <v>86</v>
      </c>
      <c r="B40" s="136"/>
      <c r="C40" s="155">
        <v>26059670</v>
      </c>
      <c r="D40" s="155"/>
      <c r="E40" s="156">
        <v>18883803</v>
      </c>
      <c r="F40" s="60">
        <v>18883803</v>
      </c>
      <c r="G40" s="60">
        <v>349581</v>
      </c>
      <c r="H40" s="60">
        <v>633297</v>
      </c>
      <c r="I40" s="60">
        <v>645366</v>
      </c>
      <c r="J40" s="60">
        <v>1628244</v>
      </c>
      <c r="K40" s="60">
        <v>463203</v>
      </c>
      <c r="L40" s="60">
        <v>527142</v>
      </c>
      <c r="M40" s="60">
        <v>551276</v>
      </c>
      <c r="N40" s="60">
        <v>1541621</v>
      </c>
      <c r="O40" s="60"/>
      <c r="P40" s="60"/>
      <c r="Q40" s="60"/>
      <c r="R40" s="60"/>
      <c r="S40" s="60"/>
      <c r="T40" s="60"/>
      <c r="U40" s="60"/>
      <c r="V40" s="60"/>
      <c r="W40" s="60">
        <v>3169865</v>
      </c>
      <c r="X40" s="60">
        <v>9441902</v>
      </c>
      <c r="Y40" s="60">
        <v>-6272037</v>
      </c>
      <c r="Z40" s="140">
        <v>-66.43</v>
      </c>
      <c r="AA40" s="155">
        <v>18883803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47299355</v>
      </c>
      <c r="D42" s="153">
        <f>SUM(D43:D46)</f>
        <v>0</v>
      </c>
      <c r="E42" s="154">
        <f t="shared" si="8"/>
        <v>74049960</v>
      </c>
      <c r="F42" s="100">
        <f t="shared" si="8"/>
        <v>74049960</v>
      </c>
      <c r="G42" s="100">
        <f t="shared" si="8"/>
        <v>1322509</v>
      </c>
      <c r="H42" s="100">
        <f t="shared" si="8"/>
        <v>2149215</v>
      </c>
      <c r="I42" s="100">
        <f t="shared" si="8"/>
        <v>3295914</v>
      </c>
      <c r="J42" s="100">
        <f t="shared" si="8"/>
        <v>6767638</v>
      </c>
      <c r="K42" s="100">
        <f t="shared" si="8"/>
        <v>3438107</v>
      </c>
      <c r="L42" s="100">
        <f t="shared" si="8"/>
        <v>7161935</v>
      </c>
      <c r="M42" s="100">
        <f t="shared" si="8"/>
        <v>4571769</v>
      </c>
      <c r="N42" s="100">
        <f t="shared" si="8"/>
        <v>15171811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21939449</v>
      </c>
      <c r="X42" s="100">
        <f t="shared" si="8"/>
        <v>37024982</v>
      </c>
      <c r="Y42" s="100">
        <f t="shared" si="8"/>
        <v>-15085533</v>
      </c>
      <c r="Z42" s="137">
        <f>+IF(X42&lt;&gt;0,+(Y42/X42)*100,0)</f>
        <v>-40.744200766930824</v>
      </c>
      <c r="AA42" s="153">
        <f>SUM(AA43:AA46)</f>
        <v>74049960</v>
      </c>
    </row>
    <row r="43" spans="1:27" ht="13.5">
      <c r="A43" s="138" t="s">
        <v>89</v>
      </c>
      <c r="B43" s="136"/>
      <c r="C43" s="155">
        <v>9920208</v>
      </c>
      <c r="D43" s="155"/>
      <c r="E43" s="156">
        <v>25825643</v>
      </c>
      <c r="F43" s="60">
        <v>25825643</v>
      </c>
      <c r="G43" s="60">
        <v>91416</v>
      </c>
      <c r="H43" s="60">
        <v>116786</v>
      </c>
      <c r="I43" s="60">
        <v>1729002</v>
      </c>
      <c r="J43" s="60">
        <v>1937204</v>
      </c>
      <c r="K43" s="60">
        <v>276200</v>
      </c>
      <c r="L43" s="60">
        <v>1672534</v>
      </c>
      <c r="M43" s="60">
        <v>1488634</v>
      </c>
      <c r="N43" s="60">
        <v>3437368</v>
      </c>
      <c r="O43" s="60"/>
      <c r="P43" s="60"/>
      <c r="Q43" s="60"/>
      <c r="R43" s="60"/>
      <c r="S43" s="60"/>
      <c r="T43" s="60"/>
      <c r="U43" s="60"/>
      <c r="V43" s="60"/>
      <c r="W43" s="60">
        <v>5374572</v>
      </c>
      <c r="X43" s="60">
        <v>12912822</v>
      </c>
      <c r="Y43" s="60">
        <v>-7538250</v>
      </c>
      <c r="Z43" s="140">
        <v>-58.38</v>
      </c>
      <c r="AA43" s="155">
        <v>25825643</v>
      </c>
    </row>
    <row r="44" spans="1:27" ht="13.5">
      <c r="A44" s="138" t="s">
        <v>90</v>
      </c>
      <c r="B44" s="136"/>
      <c r="C44" s="155">
        <v>21110821</v>
      </c>
      <c r="D44" s="155"/>
      <c r="E44" s="156">
        <v>25223123</v>
      </c>
      <c r="F44" s="60">
        <v>25223123</v>
      </c>
      <c r="G44" s="60">
        <v>689556</v>
      </c>
      <c r="H44" s="60">
        <v>1096019</v>
      </c>
      <c r="I44" s="60">
        <v>754889</v>
      </c>
      <c r="J44" s="60">
        <v>2540464</v>
      </c>
      <c r="K44" s="60">
        <v>2281215</v>
      </c>
      <c r="L44" s="60">
        <v>4636639</v>
      </c>
      <c r="M44" s="60">
        <v>2278969</v>
      </c>
      <c r="N44" s="60">
        <v>9196823</v>
      </c>
      <c r="O44" s="60"/>
      <c r="P44" s="60"/>
      <c r="Q44" s="60"/>
      <c r="R44" s="60"/>
      <c r="S44" s="60"/>
      <c r="T44" s="60"/>
      <c r="U44" s="60"/>
      <c r="V44" s="60"/>
      <c r="W44" s="60">
        <v>11737287</v>
      </c>
      <c r="X44" s="60">
        <v>12611562</v>
      </c>
      <c r="Y44" s="60">
        <v>-874275</v>
      </c>
      <c r="Z44" s="140">
        <v>-6.93</v>
      </c>
      <c r="AA44" s="155">
        <v>25223123</v>
      </c>
    </row>
    <row r="45" spans="1:27" ht="13.5">
      <c r="A45" s="138" t="s">
        <v>91</v>
      </c>
      <c r="B45" s="136"/>
      <c r="C45" s="157">
        <v>9341280</v>
      </c>
      <c r="D45" s="157"/>
      <c r="E45" s="158">
        <v>14674875</v>
      </c>
      <c r="F45" s="159">
        <v>14674875</v>
      </c>
      <c r="G45" s="159">
        <v>188496</v>
      </c>
      <c r="H45" s="159">
        <v>430226</v>
      </c>
      <c r="I45" s="159">
        <v>291733</v>
      </c>
      <c r="J45" s="159">
        <v>910455</v>
      </c>
      <c r="K45" s="159">
        <v>417316</v>
      </c>
      <c r="L45" s="159">
        <v>451313</v>
      </c>
      <c r="M45" s="159">
        <v>396035</v>
      </c>
      <c r="N45" s="159">
        <v>1264664</v>
      </c>
      <c r="O45" s="159"/>
      <c r="P45" s="159"/>
      <c r="Q45" s="159"/>
      <c r="R45" s="159"/>
      <c r="S45" s="159"/>
      <c r="T45" s="159"/>
      <c r="U45" s="159"/>
      <c r="V45" s="159"/>
      <c r="W45" s="159">
        <v>2175119</v>
      </c>
      <c r="X45" s="159">
        <v>7337438</v>
      </c>
      <c r="Y45" s="159">
        <v>-5162319</v>
      </c>
      <c r="Z45" s="141">
        <v>-70.36</v>
      </c>
      <c r="AA45" s="157">
        <v>14674875</v>
      </c>
    </row>
    <row r="46" spans="1:27" ht="13.5">
      <c r="A46" s="138" t="s">
        <v>92</v>
      </c>
      <c r="B46" s="136"/>
      <c r="C46" s="155">
        <v>6927046</v>
      </c>
      <c r="D46" s="155"/>
      <c r="E46" s="156">
        <v>8326319</v>
      </c>
      <c r="F46" s="60">
        <v>8326319</v>
      </c>
      <c r="G46" s="60">
        <v>353041</v>
      </c>
      <c r="H46" s="60">
        <v>506184</v>
      </c>
      <c r="I46" s="60">
        <v>520290</v>
      </c>
      <c r="J46" s="60">
        <v>1379515</v>
      </c>
      <c r="K46" s="60">
        <v>463376</v>
      </c>
      <c r="L46" s="60">
        <v>401449</v>
      </c>
      <c r="M46" s="60">
        <v>408131</v>
      </c>
      <c r="N46" s="60">
        <v>1272956</v>
      </c>
      <c r="O46" s="60"/>
      <c r="P46" s="60"/>
      <c r="Q46" s="60"/>
      <c r="R46" s="60"/>
      <c r="S46" s="60"/>
      <c r="T46" s="60"/>
      <c r="U46" s="60"/>
      <c r="V46" s="60"/>
      <c r="W46" s="60">
        <v>2652471</v>
      </c>
      <c r="X46" s="60">
        <v>4163160</v>
      </c>
      <c r="Y46" s="60">
        <v>-1510689</v>
      </c>
      <c r="Z46" s="140">
        <v>-36.29</v>
      </c>
      <c r="AA46" s="155">
        <v>8326319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708899</v>
      </c>
      <c r="F47" s="100">
        <v>708899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354450</v>
      </c>
      <c r="Y47" s="100">
        <v>-354450</v>
      </c>
      <c r="Z47" s="137">
        <v>-100</v>
      </c>
      <c r="AA47" s="153">
        <v>708899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154227316</v>
      </c>
      <c r="D48" s="168">
        <f>+D28+D32+D38+D42+D47</f>
        <v>0</v>
      </c>
      <c r="E48" s="169">
        <f t="shared" si="9"/>
        <v>189257006</v>
      </c>
      <c r="F48" s="73">
        <f t="shared" si="9"/>
        <v>189257006</v>
      </c>
      <c r="G48" s="73">
        <f t="shared" si="9"/>
        <v>5067394</v>
      </c>
      <c r="H48" s="73">
        <f t="shared" si="9"/>
        <v>9558517</v>
      </c>
      <c r="I48" s="73">
        <f t="shared" si="9"/>
        <v>10098869</v>
      </c>
      <c r="J48" s="73">
        <f t="shared" si="9"/>
        <v>24724780</v>
      </c>
      <c r="K48" s="73">
        <f t="shared" si="9"/>
        <v>9507338</v>
      </c>
      <c r="L48" s="73">
        <f t="shared" si="9"/>
        <v>14616319</v>
      </c>
      <c r="M48" s="73">
        <f t="shared" si="9"/>
        <v>11257721</v>
      </c>
      <c r="N48" s="73">
        <f t="shared" si="9"/>
        <v>35381378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60106158</v>
      </c>
      <c r="X48" s="73">
        <f t="shared" si="9"/>
        <v>94628509</v>
      </c>
      <c r="Y48" s="73">
        <f t="shared" si="9"/>
        <v>-34522351</v>
      </c>
      <c r="Z48" s="170">
        <f>+IF(X48&lt;&gt;0,+(Y48/X48)*100,0)</f>
        <v>-36.48197711748792</v>
      </c>
      <c r="AA48" s="168">
        <f>+AA28+AA32+AA38+AA42+AA47</f>
        <v>189257006</v>
      </c>
    </row>
    <row r="49" spans="1:27" ht="13.5">
      <c r="A49" s="148" t="s">
        <v>49</v>
      </c>
      <c r="B49" s="149"/>
      <c r="C49" s="171">
        <f aca="true" t="shared" si="10" ref="C49:Y49">+C25-C48</f>
        <v>2424838</v>
      </c>
      <c r="D49" s="171">
        <f>+D25-D48</f>
        <v>0</v>
      </c>
      <c r="E49" s="172">
        <f t="shared" si="10"/>
        <v>4985740</v>
      </c>
      <c r="F49" s="173">
        <f t="shared" si="10"/>
        <v>4985740</v>
      </c>
      <c r="G49" s="173">
        <f t="shared" si="10"/>
        <v>34774679</v>
      </c>
      <c r="H49" s="173">
        <f t="shared" si="10"/>
        <v>-6388119</v>
      </c>
      <c r="I49" s="173">
        <f t="shared" si="10"/>
        <v>-288818</v>
      </c>
      <c r="J49" s="173">
        <f t="shared" si="10"/>
        <v>28097742</v>
      </c>
      <c r="K49" s="173">
        <f t="shared" si="10"/>
        <v>-2482464</v>
      </c>
      <c r="L49" s="173">
        <f t="shared" si="10"/>
        <v>22657269</v>
      </c>
      <c r="M49" s="173">
        <f t="shared" si="10"/>
        <v>-4056101</v>
      </c>
      <c r="N49" s="173">
        <f t="shared" si="10"/>
        <v>16118704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44216446</v>
      </c>
      <c r="X49" s="173">
        <f>IF(F25=F48,0,X25-X48)</f>
        <v>2492865</v>
      </c>
      <c r="Y49" s="173">
        <f t="shared" si="10"/>
        <v>41723581</v>
      </c>
      <c r="Z49" s="174">
        <f>+IF(X49&lt;&gt;0,+(Y49/X49)*100,0)</f>
        <v>1673.7200369855568</v>
      </c>
      <c r="AA49" s="171">
        <f>+AA25-AA48</f>
        <v>4985740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3529711</v>
      </c>
      <c r="D5" s="155">
        <v>0</v>
      </c>
      <c r="E5" s="156">
        <v>5200000</v>
      </c>
      <c r="F5" s="60">
        <v>5200000</v>
      </c>
      <c r="G5" s="60">
        <v>4346035</v>
      </c>
      <c r="H5" s="60">
        <v>0</v>
      </c>
      <c r="I5" s="60">
        <v>-2219180</v>
      </c>
      <c r="J5" s="60">
        <v>2126855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2126855</v>
      </c>
      <c r="X5" s="60">
        <v>2600000</v>
      </c>
      <c r="Y5" s="60">
        <v>-473145</v>
      </c>
      <c r="Z5" s="140">
        <v>-18.2</v>
      </c>
      <c r="AA5" s="155">
        <v>5200000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5662312</v>
      </c>
      <c r="D7" s="155">
        <v>0</v>
      </c>
      <c r="E7" s="156">
        <v>6484516</v>
      </c>
      <c r="F7" s="60">
        <v>6484516</v>
      </c>
      <c r="G7" s="60">
        <v>655326</v>
      </c>
      <c r="H7" s="60">
        <v>624380</v>
      </c>
      <c r="I7" s="60">
        <v>545080</v>
      </c>
      <c r="J7" s="60">
        <v>1824786</v>
      </c>
      <c r="K7" s="60">
        <v>553313</v>
      </c>
      <c r="L7" s="60">
        <v>475268</v>
      </c>
      <c r="M7" s="60">
        <v>592436</v>
      </c>
      <c r="N7" s="60">
        <v>1621017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3445803</v>
      </c>
      <c r="X7" s="60">
        <v>3242258</v>
      </c>
      <c r="Y7" s="60">
        <v>203545</v>
      </c>
      <c r="Z7" s="140">
        <v>6.28</v>
      </c>
      <c r="AA7" s="155">
        <v>6484516</v>
      </c>
    </row>
    <row r="8" spans="1:27" ht="13.5">
      <c r="A8" s="183" t="s">
        <v>104</v>
      </c>
      <c r="B8" s="182"/>
      <c r="C8" s="155">
        <v>2895273</v>
      </c>
      <c r="D8" s="155">
        <v>0</v>
      </c>
      <c r="E8" s="156">
        <v>3835165</v>
      </c>
      <c r="F8" s="60">
        <v>3835165</v>
      </c>
      <c r="G8" s="60">
        <v>642063</v>
      </c>
      <c r="H8" s="60">
        <v>620260</v>
      </c>
      <c r="I8" s="60">
        <v>584786</v>
      </c>
      <c r="J8" s="60">
        <v>1847109</v>
      </c>
      <c r="K8" s="60">
        <v>571209</v>
      </c>
      <c r="L8" s="60">
        <v>527414</v>
      </c>
      <c r="M8" s="60">
        <v>583775</v>
      </c>
      <c r="N8" s="60">
        <v>1682398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3529507</v>
      </c>
      <c r="X8" s="60">
        <v>1917583</v>
      </c>
      <c r="Y8" s="60">
        <v>1611924</v>
      </c>
      <c r="Z8" s="140">
        <v>84.06</v>
      </c>
      <c r="AA8" s="155">
        <v>3835165</v>
      </c>
    </row>
    <row r="9" spans="1:27" ht="13.5">
      <c r="A9" s="183" t="s">
        <v>105</v>
      </c>
      <c r="B9" s="182"/>
      <c r="C9" s="155">
        <v>3609637</v>
      </c>
      <c r="D9" s="155">
        <v>0</v>
      </c>
      <c r="E9" s="156">
        <v>3417592</v>
      </c>
      <c r="F9" s="60">
        <v>3417592</v>
      </c>
      <c r="G9" s="60">
        <v>354619</v>
      </c>
      <c r="H9" s="60">
        <v>356361</v>
      </c>
      <c r="I9" s="60">
        <v>308315</v>
      </c>
      <c r="J9" s="60">
        <v>1019295</v>
      </c>
      <c r="K9" s="60">
        <v>346295</v>
      </c>
      <c r="L9" s="60">
        <v>338212</v>
      </c>
      <c r="M9" s="60">
        <v>356416</v>
      </c>
      <c r="N9" s="60">
        <v>1040923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2060218</v>
      </c>
      <c r="X9" s="60">
        <v>1708796</v>
      </c>
      <c r="Y9" s="60">
        <v>351422</v>
      </c>
      <c r="Z9" s="140">
        <v>20.57</v>
      </c>
      <c r="AA9" s="155">
        <v>3417592</v>
      </c>
    </row>
    <row r="10" spans="1:27" ht="13.5">
      <c r="A10" s="183" t="s">
        <v>106</v>
      </c>
      <c r="B10" s="182"/>
      <c r="C10" s="155">
        <v>2746767</v>
      </c>
      <c r="D10" s="155">
        <v>0</v>
      </c>
      <c r="E10" s="156">
        <v>4200000</v>
      </c>
      <c r="F10" s="54">
        <v>4200000</v>
      </c>
      <c r="G10" s="54">
        <v>250825</v>
      </c>
      <c r="H10" s="54">
        <v>251375</v>
      </c>
      <c r="I10" s="54">
        <v>222736</v>
      </c>
      <c r="J10" s="54">
        <v>724936</v>
      </c>
      <c r="K10" s="54">
        <v>250599</v>
      </c>
      <c r="L10" s="54">
        <v>250470</v>
      </c>
      <c r="M10" s="54">
        <v>250456</v>
      </c>
      <c r="N10" s="54">
        <v>751525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1476461</v>
      </c>
      <c r="X10" s="54">
        <v>2100000</v>
      </c>
      <c r="Y10" s="54">
        <v>-623539</v>
      </c>
      <c r="Z10" s="184">
        <v>-29.69</v>
      </c>
      <c r="AA10" s="130">
        <v>4200000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15057</v>
      </c>
      <c r="I11" s="60">
        <v>7750</v>
      </c>
      <c r="J11" s="60">
        <v>22807</v>
      </c>
      <c r="K11" s="60">
        <v>11838</v>
      </c>
      <c r="L11" s="60">
        <v>69842</v>
      </c>
      <c r="M11" s="60">
        <v>0</v>
      </c>
      <c r="N11" s="60">
        <v>81680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104487</v>
      </c>
      <c r="X11" s="60">
        <v>0</v>
      </c>
      <c r="Y11" s="60">
        <v>104487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200592</v>
      </c>
      <c r="D12" s="155">
        <v>0</v>
      </c>
      <c r="E12" s="156">
        <v>490500</v>
      </c>
      <c r="F12" s="60">
        <v>490500</v>
      </c>
      <c r="G12" s="60">
        <v>53165</v>
      </c>
      <c r="H12" s="60">
        <v>41109</v>
      </c>
      <c r="I12" s="60">
        <v>71569</v>
      </c>
      <c r="J12" s="60">
        <v>165843</v>
      </c>
      <c r="K12" s="60">
        <v>76994</v>
      </c>
      <c r="L12" s="60">
        <v>59012</v>
      </c>
      <c r="M12" s="60">
        <v>5069</v>
      </c>
      <c r="N12" s="60">
        <v>141075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306918</v>
      </c>
      <c r="X12" s="60">
        <v>245250</v>
      </c>
      <c r="Y12" s="60">
        <v>61668</v>
      </c>
      <c r="Z12" s="140">
        <v>25.14</v>
      </c>
      <c r="AA12" s="155">
        <v>490500</v>
      </c>
    </row>
    <row r="13" spans="1:27" ht="13.5">
      <c r="A13" s="181" t="s">
        <v>109</v>
      </c>
      <c r="B13" s="185"/>
      <c r="C13" s="155">
        <v>2861731</v>
      </c>
      <c r="D13" s="155">
        <v>0</v>
      </c>
      <c r="E13" s="156">
        <v>1515614</v>
      </c>
      <c r="F13" s="60">
        <v>1515614</v>
      </c>
      <c r="G13" s="60">
        <v>2740</v>
      </c>
      <c r="H13" s="60">
        <v>3001</v>
      </c>
      <c r="I13" s="60">
        <v>331950</v>
      </c>
      <c r="J13" s="60">
        <v>337691</v>
      </c>
      <c r="K13" s="60">
        <v>206554</v>
      </c>
      <c r="L13" s="60">
        <v>373554</v>
      </c>
      <c r="M13" s="60">
        <v>3484</v>
      </c>
      <c r="N13" s="60">
        <v>583592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921283</v>
      </c>
      <c r="X13" s="60">
        <v>757807</v>
      </c>
      <c r="Y13" s="60">
        <v>163476</v>
      </c>
      <c r="Z13" s="140">
        <v>21.57</v>
      </c>
      <c r="AA13" s="155">
        <v>1515614</v>
      </c>
    </row>
    <row r="14" spans="1:27" ht="13.5">
      <c r="A14" s="181" t="s">
        <v>110</v>
      </c>
      <c r="B14" s="185"/>
      <c r="C14" s="155">
        <v>6447952</v>
      </c>
      <c r="D14" s="155">
        <v>0</v>
      </c>
      <c r="E14" s="156">
        <v>4277543</v>
      </c>
      <c r="F14" s="60">
        <v>4277543</v>
      </c>
      <c r="G14" s="60">
        <v>580842</v>
      </c>
      <c r="H14" s="60">
        <v>596953</v>
      </c>
      <c r="I14" s="60">
        <v>488304</v>
      </c>
      <c r="J14" s="60">
        <v>1666099</v>
      </c>
      <c r="K14" s="60">
        <v>615358</v>
      </c>
      <c r="L14" s="60">
        <v>627903</v>
      </c>
      <c r="M14" s="60">
        <v>635279</v>
      </c>
      <c r="N14" s="60">
        <v>1878540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3544639</v>
      </c>
      <c r="X14" s="60">
        <v>2138772</v>
      </c>
      <c r="Y14" s="60">
        <v>1405867</v>
      </c>
      <c r="Z14" s="140">
        <v>65.73</v>
      </c>
      <c r="AA14" s="155">
        <v>4277543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98621</v>
      </c>
      <c r="D16" s="155">
        <v>0</v>
      </c>
      <c r="E16" s="156">
        <v>100</v>
      </c>
      <c r="F16" s="60">
        <v>100</v>
      </c>
      <c r="G16" s="60">
        <v>0</v>
      </c>
      <c r="H16" s="60">
        <v>0</v>
      </c>
      <c r="I16" s="60">
        <v>0</v>
      </c>
      <c r="J16" s="60">
        <v>0</v>
      </c>
      <c r="K16" s="60">
        <v>35527</v>
      </c>
      <c r="L16" s="60">
        <v>0</v>
      </c>
      <c r="M16" s="60">
        <v>6842</v>
      </c>
      <c r="N16" s="60">
        <v>42369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42369</v>
      </c>
      <c r="X16" s="60">
        <v>50</v>
      </c>
      <c r="Y16" s="60">
        <v>42319</v>
      </c>
      <c r="Z16" s="140">
        <v>84638</v>
      </c>
      <c r="AA16" s="155">
        <v>100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716000</v>
      </c>
      <c r="F17" s="60">
        <v>716000</v>
      </c>
      <c r="G17" s="60">
        <v>36792</v>
      </c>
      <c r="H17" s="60">
        <v>44170</v>
      </c>
      <c r="I17" s="60">
        <v>43063</v>
      </c>
      <c r="J17" s="60">
        <v>124025</v>
      </c>
      <c r="K17" s="60">
        <v>41179</v>
      </c>
      <c r="L17" s="60">
        <v>47845</v>
      </c>
      <c r="M17" s="60">
        <v>34347</v>
      </c>
      <c r="N17" s="60">
        <v>123371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247396</v>
      </c>
      <c r="X17" s="60">
        <v>358000</v>
      </c>
      <c r="Y17" s="60">
        <v>-110604</v>
      </c>
      <c r="Z17" s="140">
        <v>-30.89</v>
      </c>
      <c r="AA17" s="155">
        <v>716000</v>
      </c>
    </row>
    <row r="18" spans="1:27" ht="13.5">
      <c r="A18" s="183" t="s">
        <v>114</v>
      </c>
      <c r="B18" s="182"/>
      <c r="C18" s="155">
        <v>2105259</v>
      </c>
      <c r="D18" s="155">
        <v>0</v>
      </c>
      <c r="E18" s="156">
        <v>20047306</v>
      </c>
      <c r="F18" s="60">
        <v>20047306</v>
      </c>
      <c r="G18" s="60">
        <v>4925</v>
      </c>
      <c r="H18" s="60">
        <v>4859</v>
      </c>
      <c r="I18" s="60">
        <v>3493</v>
      </c>
      <c r="J18" s="60">
        <v>13277</v>
      </c>
      <c r="K18" s="60">
        <v>2760760</v>
      </c>
      <c r="L18" s="60">
        <v>1108111</v>
      </c>
      <c r="M18" s="60">
        <v>1923166</v>
      </c>
      <c r="N18" s="60">
        <v>5792037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5805314</v>
      </c>
      <c r="X18" s="60">
        <v>10023653</v>
      </c>
      <c r="Y18" s="60">
        <v>-4218339</v>
      </c>
      <c r="Z18" s="140">
        <v>-42.08</v>
      </c>
      <c r="AA18" s="155">
        <v>20047306</v>
      </c>
    </row>
    <row r="19" spans="1:27" ht="13.5">
      <c r="A19" s="181" t="s">
        <v>34</v>
      </c>
      <c r="B19" s="185"/>
      <c r="C19" s="155">
        <v>85415248</v>
      </c>
      <c r="D19" s="155">
        <v>0</v>
      </c>
      <c r="E19" s="156">
        <v>104225050</v>
      </c>
      <c r="F19" s="60">
        <v>104225050</v>
      </c>
      <c r="G19" s="60">
        <v>32886785</v>
      </c>
      <c r="H19" s="60">
        <v>118046</v>
      </c>
      <c r="I19" s="60">
        <v>2882378</v>
      </c>
      <c r="J19" s="60">
        <v>35887209</v>
      </c>
      <c r="K19" s="60">
        <v>169778</v>
      </c>
      <c r="L19" s="60">
        <v>28388967</v>
      </c>
      <c r="M19" s="60">
        <v>2043842</v>
      </c>
      <c r="N19" s="60">
        <v>30602587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66489796</v>
      </c>
      <c r="X19" s="60">
        <v>52112525</v>
      </c>
      <c r="Y19" s="60">
        <v>14377271</v>
      </c>
      <c r="Z19" s="140">
        <v>27.59</v>
      </c>
      <c r="AA19" s="155">
        <v>104225050</v>
      </c>
    </row>
    <row r="20" spans="1:27" ht="13.5">
      <c r="A20" s="181" t="s">
        <v>35</v>
      </c>
      <c r="B20" s="185"/>
      <c r="C20" s="155">
        <v>20079633</v>
      </c>
      <c r="D20" s="155">
        <v>0</v>
      </c>
      <c r="E20" s="156">
        <v>13766410</v>
      </c>
      <c r="F20" s="54">
        <v>13766410</v>
      </c>
      <c r="G20" s="54">
        <v>17840</v>
      </c>
      <c r="H20" s="54">
        <v>142667</v>
      </c>
      <c r="I20" s="54">
        <v>33812</v>
      </c>
      <c r="J20" s="54">
        <v>194319</v>
      </c>
      <c r="K20" s="54">
        <v>598701</v>
      </c>
      <c r="L20" s="54">
        <v>42073</v>
      </c>
      <c r="M20" s="54">
        <v>766508</v>
      </c>
      <c r="N20" s="54">
        <v>1407282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1601601</v>
      </c>
      <c r="X20" s="54">
        <v>6883205</v>
      </c>
      <c r="Y20" s="54">
        <v>-5281604</v>
      </c>
      <c r="Z20" s="184">
        <v>-76.73</v>
      </c>
      <c r="AA20" s="130">
        <v>13766410</v>
      </c>
    </row>
    <row r="21" spans="1:27" ht="13.5">
      <c r="A21" s="181" t="s">
        <v>115</v>
      </c>
      <c r="B21" s="185"/>
      <c r="C21" s="155">
        <v>206657</v>
      </c>
      <c r="D21" s="155">
        <v>0</v>
      </c>
      <c r="E21" s="156">
        <v>150000</v>
      </c>
      <c r="F21" s="60">
        <v>150000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75000</v>
      </c>
      <c r="Y21" s="60">
        <v>-75000</v>
      </c>
      <c r="Z21" s="140">
        <v>-100</v>
      </c>
      <c r="AA21" s="155">
        <v>150000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135859393</v>
      </c>
      <c r="D22" s="188">
        <f>SUM(D5:D21)</f>
        <v>0</v>
      </c>
      <c r="E22" s="189">
        <f t="shared" si="0"/>
        <v>168325796</v>
      </c>
      <c r="F22" s="190">
        <f t="shared" si="0"/>
        <v>168325796</v>
      </c>
      <c r="G22" s="190">
        <f t="shared" si="0"/>
        <v>39831957</v>
      </c>
      <c r="H22" s="190">
        <f t="shared" si="0"/>
        <v>2818238</v>
      </c>
      <c r="I22" s="190">
        <f t="shared" si="0"/>
        <v>3304056</v>
      </c>
      <c r="J22" s="190">
        <f t="shared" si="0"/>
        <v>45954251</v>
      </c>
      <c r="K22" s="190">
        <f t="shared" si="0"/>
        <v>6238105</v>
      </c>
      <c r="L22" s="190">
        <f t="shared" si="0"/>
        <v>32308671</v>
      </c>
      <c r="M22" s="190">
        <f t="shared" si="0"/>
        <v>7201620</v>
      </c>
      <c r="N22" s="190">
        <f t="shared" si="0"/>
        <v>45748396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91702647</v>
      </c>
      <c r="X22" s="190">
        <f t="shared" si="0"/>
        <v>84162899</v>
      </c>
      <c r="Y22" s="190">
        <f t="shared" si="0"/>
        <v>7539748</v>
      </c>
      <c r="Z22" s="191">
        <f>+IF(X22&lt;&gt;0,+(Y22/X22)*100,0)</f>
        <v>8.958517457912185</v>
      </c>
      <c r="AA22" s="188">
        <f>SUM(AA5:AA21)</f>
        <v>168325796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43422871</v>
      </c>
      <c r="D25" s="155">
        <v>0</v>
      </c>
      <c r="E25" s="156">
        <v>39224214</v>
      </c>
      <c r="F25" s="60">
        <v>39224214</v>
      </c>
      <c r="G25" s="60">
        <v>3033409</v>
      </c>
      <c r="H25" s="60">
        <v>3955194</v>
      </c>
      <c r="I25" s="60">
        <v>3284541</v>
      </c>
      <c r="J25" s="60">
        <v>10273144</v>
      </c>
      <c r="K25" s="60">
        <v>3079530</v>
      </c>
      <c r="L25" s="60">
        <v>2609510</v>
      </c>
      <c r="M25" s="60">
        <v>3672935</v>
      </c>
      <c r="N25" s="60">
        <v>9361975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19635119</v>
      </c>
      <c r="X25" s="60">
        <v>19612107</v>
      </c>
      <c r="Y25" s="60">
        <v>23012</v>
      </c>
      <c r="Z25" s="140">
        <v>0.12</v>
      </c>
      <c r="AA25" s="155">
        <v>39224214</v>
      </c>
    </row>
    <row r="26" spans="1:27" ht="13.5">
      <c r="A26" s="183" t="s">
        <v>38</v>
      </c>
      <c r="B26" s="182"/>
      <c r="C26" s="155">
        <v>9099276</v>
      </c>
      <c r="D26" s="155">
        <v>0</v>
      </c>
      <c r="E26" s="156">
        <v>10070219</v>
      </c>
      <c r="F26" s="60">
        <v>10070219</v>
      </c>
      <c r="G26" s="60">
        <v>772705</v>
      </c>
      <c r="H26" s="60">
        <v>740775</v>
      </c>
      <c r="I26" s="60">
        <v>772468</v>
      </c>
      <c r="J26" s="60">
        <v>2285948</v>
      </c>
      <c r="K26" s="60">
        <v>788213</v>
      </c>
      <c r="L26" s="60">
        <v>786324</v>
      </c>
      <c r="M26" s="60">
        <v>790050</v>
      </c>
      <c r="N26" s="60">
        <v>2364587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4650535</v>
      </c>
      <c r="X26" s="60">
        <v>5035110</v>
      </c>
      <c r="Y26" s="60">
        <v>-384575</v>
      </c>
      <c r="Z26" s="140">
        <v>-7.64</v>
      </c>
      <c r="AA26" s="155">
        <v>10070219</v>
      </c>
    </row>
    <row r="27" spans="1:27" ht="13.5">
      <c r="A27" s="183" t="s">
        <v>118</v>
      </c>
      <c r="B27" s="182"/>
      <c r="C27" s="155">
        <v>9553179</v>
      </c>
      <c r="D27" s="155">
        <v>0</v>
      </c>
      <c r="E27" s="156">
        <v>4068614</v>
      </c>
      <c r="F27" s="60">
        <v>4068614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2034307</v>
      </c>
      <c r="Y27" s="60">
        <v>-2034307</v>
      </c>
      <c r="Z27" s="140">
        <v>-100</v>
      </c>
      <c r="AA27" s="155">
        <v>4068614</v>
      </c>
    </row>
    <row r="28" spans="1:27" ht="13.5">
      <c r="A28" s="183" t="s">
        <v>39</v>
      </c>
      <c r="B28" s="182"/>
      <c r="C28" s="155">
        <v>19650381</v>
      </c>
      <c r="D28" s="155">
        <v>0</v>
      </c>
      <c r="E28" s="156">
        <v>22695044</v>
      </c>
      <c r="F28" s="60">
        <v>22695044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11347522</v>
      </c>
      <c r="Y28" s="60">
        <v>-11347522</v>
      </c>
      <c r="Z28" s="140">
        <v>-100</v>
      </c>
      <c r="AA28" s="155">
        <v>22695044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389416</v>
      </c>
      <c r="F29" s="60">
        <v>389416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194708</v>
      </c>
      <c r="Y29" s="60">
        <v>-194708</v>
      </c>
      <c r="Z29" s="140">
        <v>-100</v>
      </c>
      <c r="AA29" s="155">
        <v>389416</v>
      </c>
    </row>
    <row r="30" spans="1:27" ht="13.5">
      <c r="A30" s="183" t="s">
        <v>119</v>
      </c>
      <c r="B30" s="182"/>
      <c r="C30" s="155">
        <v>11232474</v>
      </c>
      <c r="D30" s="155">
        <v>0</v>
      </c>
      <c r="E30" s="156">
        <v>13432040</v>
      </c>
      <c r="F30" s="60">
        <v>13432040</v>
      </c>
      <c r="G30" s="60">
        <v>19233</v>
      </c>
      <c r="H30" s="60">
        <v>1819973</v>
      </c>
      <c r="I30" s="60">
        <v>1465986</v>
      </c>
      <c r="J30" s="60">
        <v>3305192</v>
      </c>
      <c r="K30" s="60">
        <v>1169896</v>
      </c>
      <c r="L30" s="60">
        <v>1043356</v>
      </c>
      <c r="M30" s="60">
        <v>867841</v>
      </c>
      <c r="N30" s="60">
        <v>3081093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6386285</v>
      </c>
      <c r="X30" s="60">
        <v>6716020</v>
      </c>
      <c r="Y30" s="60">
        <v>-329735</v>
      </c>
      <c r="Z30" s="140">
        <v>-4.91</v>
      </c>
      <c r="AA30" s="155">
        <v>13432040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786892</v>
      </c>
      <c r="N31" s="60">
        <v>786892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786892</v>
      </c>
      <c r="X31" s="60">
        <v>0</v>
      </c>
      <c r="Y31" s="60">
        <v>786892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2277527</v>
      </c>
      <c r="F32" s="60">
        <v>2277527</v>
      </c>
      <c r="G32" s="60">
        <v>596</v>
      </c>
      <c r="H32" s="60">
        <v>544878</v>
      </c>
      <c r="I32" s="60">
        <v>446285</v>
      </c>
      <c r="J32" s="60">
        <v>991759</v>
      </c>
      <c r="K32" s="60">
        <v>0</v>
      </c>
      <c r="L32" s="60">
        <v>339117</v>
      </c>
      <c r="M32" s="60">
        <v>92242</v>
      </c>
      <c r="N32" s="60">
        <v>431359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1423118</v>
      </c>
      <c r="X32" s="60">
        <v>1138764</v>
      </c>
      <c r="Y32" s="60">
        <v>284354</v>
      </c>
      <c r="Z32" s="140">
        <v>24.97</v>
      </c>
      <c r="AA32" s="155">
        <v>2277527</v>
      </c>
    </row>
    <row r="33" spans="1:27" ht="13.5">
      <c r="A33" s="183" t="s">
        <v>42</v>
      </c>
      <c r="B33" s="182"/>
      <c r="C33" s="155">
        <v>15091757</v>
      </c>
      <c r="D33" s="155">
        <v>0</v>
      </c>
      <c r="E33" s="156">
        <v>5222500</v>
      </c>
      <c r="F33" s="60">
        <v>5222500</v>
      </c>
      <c r="G33" s="60">
        <v>180582</v>
      </c>
      <c r="H33" s="60">
        <v>279166</v>
      </c>
      <c r="I33" s="60">
        <v>2512852</v>
      </c>
      <c r="J33" s="60">
        <v>2972600</v>
      </c>
      <c r="K33" s="60">
        <v>393304</v>
      </c>
      <c r="L33" s="60">
        <v>1998071</v>
      </c>
      <c r="M33" s="60">
        <v>2238389</v>
      </c>
      <c r="N33" s="60">
        <v>4629764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7602364</v>
      </c>
      <c r="X33" s="60">
        <v>2611250</v>
      </c>
      <c r="Y33" s="60">
        <v>4991114</v>
      </c>
      <c r="Z33" s="140">
        <v>191.14</v>
      </c>
      <c r="AA33" s="155">
        <v>5222500</v>
      </c>
    </row>
    <row r="34" spans="1:27" ht="13.5">
      <c r="A34" s="183" t="s">
        <v>43</v>
      </c>
      <c r="B34" s="182"/>
      <c r="C34" s="155">
        <v>42712481</v>
      </c>
      <c r="D34" s="155">
        <v>0</v>
      </c>
      <c r="E34" s="156">
        <v>91877432</v>
      </c>
      <c r="F34" s="60">
        <v>91877432</v>
      </c>
      <c r="G34" s="60">
        <v>1060869</v>
      </c>
      <c r="H34" s="60">
        <v>2218531</v>
      </c>
      <c r="I34" s="60">
        <v>1616737</v>
      </c>
      <c r="J34" s="60">
        <v>4896137</v>
      </c>
      <c r="K34" s="60">
        <v>4076395</v>
      </c>
      <c r="L34" s="60">
        <v>7839941</v>
      </c>
      <c r="M34" s="60">
        <v>2809372</v>
      </c>
      <c r="N34" s="60">
        <v>14725708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19621845</v>
      </c>
      <c r="X34" s="60">
        <v>45938716</v>
      </c>
      <c r="Y34" s="60">
        <v>-26316871</v>
      </c>
      <c r="Z34" s="140">
        <v>-57.29</v>
      </c>
      <c r="AA34" s="155">
        <v>91877432</v>
      </c>
    </row>
    <row r="35" spans="1:27" ht="13.5">
      <c r="A35" s="181" t="s">
        <v>122</v>
      </c>
      <c r="B35" s="185"/>
      <c r="C35" s="155">
        <v>3464897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154227316</v>
      </c>
      <c r="D36" s="188">
        <f>SUM(D25:D35)</f>
        <v>0</v>
      </c>
      <c r="E36" s="189">
        <f t="shared" si="1"/>
        <v>189257006</v>
      </c>
      <c r="F36" s="190">
        <f t="shared" si="1"/>
        <v>189257006</v>
      </c>
      <c r="G36" s="190">
        <f t="shared" si="1"/>
        <v>5067394</v>
      </c>
      <c r="H36" s="190">
        <f t="shared" si="1"/>
        <v>9558517</v>
      </c>
      <c r="I36" s="190">
        <f t="shared" si="1"/>
        <v>10098869</v>
      </c>
      <c r="J36" s="190">
        <f t="shared" si="1"/>
        <v>24724780</v>
      </c>
      <c r="K36" s="190">
        <f t="shared" si="1"/>
        <v>9507338</v>
      </c>
      <c r="L36" s="190">
        <f t="shared" si="1"/>
        <v>14616319</v>
      </c>
      <c r="M36" s="190">
        <f t="shared" si="1"/>
        <v>11257721</v>
      </c>
      <c r="N36" s="190">
        <f t="shared" si="1"/>
        <v>35381378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60106158</v>
      </c>
      <c r="X36" s="190">
        <f t="shared" si="1"/>
        <v>94628504</v>
      </c>
      <c r="Y36" s="190">
        <f t="shared" si="1"/>
        <v>-34522346</v>
      </c>
      <c r="Z36" s="191">
        <f>+IF(X36&lt;&gt;0,+(Y36/X36)*100,0)</f>
        <v>-36.4819737613098</v>
      </c>
      <c r="AA36" s="188">
        <f>SUM(AA25:AA35)</f>
        <v>189257006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-18367923</v>
      </c>
      <c r="D38" s="199">
        <f>+D22-D36</f>
        <v>0</v>
      </c>
      <c r="E38" s="200">
        <f t="shared" si="2"/>
        <v>-20931210</v>
      </c>
      <c r="F38" s="106">
        <f t="shared" si="2"/>
        <v>-20931210</v>
      </c>
      <c r="G38" s="106">
        <f t="shared" si="2"/>
        <v>34764563</v>
      </c>
      <c r="H38" s="106">
        <f t="shared" si="2"/>
        <v>-6740279</v>
      </c>
      <c r="I38" s="106">
        <f t="shared" si="2"/>
        <v>-6794813</v>
      </c>
      <c r="J38" s="106">
        <f t="shared" si="2"/>
        <v>21229471</v>
      </c>
      <c r="K38" s="106">
        <f t="shared" si="2"/>
        <v>-3269233</v>
      </c>
      <c r="L38" s="106">
        <f t="shared" si="2"/>
        <v>17692352</v>
      </c>
      <c r="M38" s="106">
        <f t="shared" si="2"/>
        <v>-4056101</v>
      </c>
      <c r="N38" s="106">
        <f t="shared" si="2"/>
        <v>10367018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31596489</v>
      </c>
      <c r="X38" s="106">
        <f>IF(F22=F36,0,X22-X36)</f>
        <v>-10465605</v>
      </c>
      <c r="Y38" s="106">
        <f t="shared" si="2"/>
        <v>42062094</v>
      </c>
      <c r="Z38" s="201">
        <f>+IF(X38&lt;&gt;0,+(Y38/X38)*100,0)</f>
        <v>-401.9079069007478</v>
      </c>
      <c r="AA38" s="199">
        <f>+AA22-AA36</f>
        <v>-20931210</v>
      </c>
    </row>
    <row r="39" spans="1:27" ht="13.5">
      <c r="A39" s="181" t="s">
        <v>46</v>
      </c>
      <c r="B39" s="185"/>
      <c r="C39" s="155">
        <v>20792761</v>
      </c>
      <c r="D39" s="155">
        <v>0</v>
      </c>
      <c r="E39" s="156">
        <v>25916950</v>
      </c>
      <c r="F39" s="60">
        <v>25916950</v>
      </c>
      <c r="G39" s="60">
        <v>10116</v>
      </c>
      <c r="H39" s="60">
        <v>352160</v>
      </c>
      <c r="I39" s="60">
        <v>6505995</v>
      </c>
      <c r="J39" s="60">
        <v>6868271</v>
      </c>
      <c r="K39" s="60">
        <v>786769</v>
      </c>
      <c r="L39" s="60">
        <v>4964917</v>
      </c>
      <c r="M39" s="60">
        <v>0</v>
      </c>
      <c r="N39" s="60">
        <v>5751686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12619957</v>
      </c>
      <c r="X39" s="60">
        <v>12958475</v>
      </c>
      <c r="Y39" s="60">
        <v>-338518</v>
      </c>
      <c r="Z39" s="140">
        <v>-2.61</v>
      </c>
      <c r="AA39" s="155">
        <v>25916950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2424838</v>
      </c>
      <c r="D42" s="206">
        <f>SUM(D38:D41)</f>
        <v>0</v>
      </c>
      <c r="E42" s="207">
        <f t="shared" si="3"/>
        <v>4985740</v>
      </c>
      <c r="F42" s="88">
        <f t="shared" si="3"/>
        <v>4985740</v>
      </c>
      <c r="G42" s="88">
        <f t="shared" si="3"/>
        <v>34774679</v>
      </c>
      <c r="H42" s="88">
        <f t="shared" si="3"/>
        <v>-6388119</v>
      </c>
      <c r="I42" s="88">
        <f t="shared" si="3"/>
        <v>-288818</v>
      </c>
      <c r="J42" s="88">
        <f t="shared" si="3"/>
        <v>28097742</v>
      </c>
      <c r="K42" s="88">
        <f t="shared" si="3"/>
        <v>-2482464</v>
      </c>
      <c r="L42" s="88">
        <f t="shared" si="3"/>
        <v>22657269</v>
      </c>
      <c r="M42" s="88">
        <f t="shared" si="3"/>
        <v>-4056101</v>
      </c>
      <c r="N42" s="88">
        <f t="shared" si="3"/>
        <v>16118704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44216446</v>
      </c>
      <c r="X42" s="88">
        <f t="shared" si="3"/>
        <v>2492870</v>
      </c>
      <c r="Y42" s="88">
        <f t="shared" si="3"/>
        <v>41723576</v>
      </c>
      <c r="Z42" s="208">
        <f>+IF(X42&lt;&gt;0,+(Y42/X42)*100,0)</f>
        <v>1673.7164793992467</v>
      </c>
      <c r="AA42" s="206">
        <f>SUM(AA38:AA41)</f>
        <v>4985740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2424838</v>
      </c>
      <c r="D44" s="210">
        <f>+D42-D43</f>
        <v>0</v>
      </c>
      <c r="E44" s="211">
        <f t="shared" si="4"/>
        <v>4985740</v>
      </c>
      <c r="F44" s="77">
        <f t="shared" si="4"/>
        <v>4985740</v>
      </c>
      <c r="G44" s="77">
        <f t="shared" si="4"/>
        <v>34774679</v>
      </c>
      <c r="H44" s="77">
        <f t="shared" si="4"/>
        <v>-6388119</v>
      </c>
      <c r="I44" s="77">
        <f t="shared" si="4"/>
        <v>-288818</v>
      </c>
      <c r="J44" s="77">
        <f t="shared" si="4"/>
        <v>28097742</v>
      </c>
      <c r="K44" s="77">
        <f t="shared" si="4"/>
        <v>-2482464</v>
      </c>
      <c r="L44" s="77">
        <f t="shared" si="4"/>
        <v>22657269</v>
      </c>
      <c r="M44" s="77">
        <f t="shared" si="4"/>
        <v>-4056101</v>
      </c>
      <c r="N44" s="77">
        <f t="shared" si="4"/>
        <v>16118704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44216446</v>
      </c>
      <c r="X44" s="77">
        <f t="shared" si="4"/>
        <v>2492870</v>
      </c>
      <c r="Y44" s="77">
        <f t="shared" si="4"/>
        <v>41723576</v>
      </c>
      <c r="Z44" s="212">
        <f>+IF(X44&lt;&gt;0,+(Y44/X44)*100,0)</f>
        <v>1673.7164793992467</v>
      </c>
      <c r="AA44" s="210">
        <f>+AA42-AA43</f>
        <v>4985740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2424838</v>
      </c>
      <c r="D46" s="206">
        <f>SUM(D44:D45)</f>
        <v>0</v>
      </c>
      <c r="E46" s="207">
        <f t="shared" si="5"/>
        <v>4985740</v>
      </c>
      <c r="F46" s="88">
        <f t="shared" si="5"/>
        <v>4985740</v>
      </c>
      <c r="G46" s="88">
        <f t="shared" si="5"/>
        <v>34774679</v>
      </c>
      <c r="H46" s="88">
        <f t="shared" si="5"/>
        <v>-6388119</v>
      </c>
      <c r="I46" s="88">
        <f t="shared" si="5"/>
        <v>-288818</v>
      </c>
      <c r="J46" s="88">
        <f t="shared" si="5"/>
        <v>28097742</v>
      </c>
      <c r="K46" s="88">
        <f t="shared" si="5"/>
        <v>-2482464</v>
      </c>
      <c r="L46" s="88">
        <f t="shared" si="5"/>
        <v>22657269</v>
      </c>
      <c r="M46" s="88">
        <f t="shared" si="5"/>
        <v>-4056101</v>
      </c>
      <c r="N46" s="88">
        <f t="shared" si="5"/>
        <v>16118704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44216446</v>
      </c>
      <c r="X46" s="88">
        <f t="shared" si="5"/>
        <v>2492870</v>
      </c>
      <c r="Y46" s="88">
        <f t="shared" si="5"/>
        <v>41723576</v>
      </c>
      <c r="Z46" s="208">
        <f>+IF(X46&lt;&gt;0,+(Y46/X46)*100,0)</f>
        <v>1673.7164793992467</v>
      </c>
      <c r="AA46" s="206">
        <f>SUM(AA44:AA45)</f>
        <v>4985740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2424838</v>
      </c>
      <c r="D48" s="217">
        <f>SUM(D46:D47)</f>
        <v>0</v>
      </c>
      <c r="E48" s="218">
        <f t="shared" si="6"/>
        <v>4985740</v>
      </c>
      <c r="F48" s="219">
        <f t="shared" si="6"/>
        <v>4985740</v>
      </c>
      <c r="G48" s="219">
        <f t="shared" si="6"/>
        <v>34774679</v>
      </c>
      <c r="H48" s="220">
        <f t="shared" si="6"/>
        <v>-6388119</v>
      </c>
      <c r="I48" s="220">
        <f t="shared" si="6"/>
        <v>-288818</v>
      </c>
      <c r="J48" s="220">
        <f t="shared" si="6"/>
        <v>28097742</v>
      </c>
      <c r="K48" s="220">
        <f t="shared" si="6"/>
        <v>-2482464</v>
      </c>
      <c r="L48" s="220">
        <f t="shared" si="6"/>
        <v>22657269</v>
      </c>
      <c r="M48" s="219">
        <f t="shared" si="6"/>
        <v>-4056101</v>
      </c>
      <c r="N48" s="219">
        <f t="shared" si="6"/>
        <v>16118704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44216446</v>
      </c>
      <c r="X48" s="220">
        <f t="shared" si="6"/>
        <v>2492870</v>
      </c>
      <c r="Y48" s="220">
        <f t="shared" si="6"/>
        <v>41723576</v>
      </c>
      <c r="Z48" s="221">
        <f>+IF(X48&lt;&gt;0,+(Y48/X48)*100,0)</f>
        <v>1673.7164793992467</v>
      </c>
      <c r="AA48" s="222">
        <f>SUM(AA46:AA47)</f>
        <v>4985740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1522346</v>
      </c>
      <c r="D5" s="153">
        <f>SUM(D6:D8)</f>
        <v>0</v>
      </c>
      <c r="E5" s="154">
        <f t="shared" si="0"/>
        <v>7490000</v>
      </c>
      <c r="F5" s="100">
        <f t="shared" si="0"/>
        <v>7490000</v>
      </c>
      <c r="G5" s="100">
        <f t="shared" si="0"/>
        <v>0</v>
      </c>
      <c r="H5" s="100">
        <f t="shared" si="0"/>
        <v>3070</v>
      </c>
      <c r="I5" s="100">
        <f t="shared" si="0"/>
        <v>17955</v>
      </c>
      <c r="J5" s="100">
        <f t="shared" si="0"/>
        <v>21025</v>
      </c>
      <c r="K5" s="100">
        <f t="shared" si="0"/>
        <v>111364</v>
      </c>
      <c r="L5" s="100">
        <f t="shared" si="0"/>
        <v>99201</v>
      </c>
      <c r="M5" s="100">
        <f t="shared" si="0"/>
        <v>451601</v>
      </c>
      <c r="N5" s="100">
        <f t="shared" si="0"/>
        <v>662166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683191</v>
      </c>
      <c r="X5" s="100">
        <f t="shared" si="0"/>
        <v>3745000</v>
      </c>
      <c r="Y5" s="100">
        <f t="shared" si="0"/>
        <v>-3061809</v>
      </c>
      <c r="Z5" s="137">
        <f>+IF(X5&lt;&gt;0,+(Y5/X5)*100,0)</f>
        <v>-81.75724966622163</v>
      </c>
      <c r="AA5" s="153">
        <f>SUM(AA6:AA8)</f>
        <v>7490000</v>
      </c>
    </row>
    <row r="6" spans="1:27" ht="13.5">
      <c r="A6" s="138" t="s">
        <v>75</v>
      </c>
      <c r="B6" s="136"/>
      <c r="C6" s="155">
        <v>438778</v>
      </c>
      <c r="D6" s="155"/>
      <c r="E6" s="156">
        <v>6380000</v>
      </c>
      <c r="F6" s="60">
        <v>6380000</v>
      </c>
      <c r="G6" s="60"/>
      <c r="H6" s="60">
        <v>1754</v>
      </c>
      <c r="I6" s="60">
        <v>1560</v>
      </c>
      <c r="J6" s="60">
        <v>3314</v>
      </c>
      <c r="K6" s="60">
        <v>95076</v>
      </c>
      <c r="L6" s="60">
        <v>4301</v>
      </c>
      <c r="M6" s="60">
        <v>613</v>
      </c>
      <c r="N6" s="60">
        <v>99990</v>
      </c>
      <c r="O6" s="60"/>
      <c r="P6" s="60"/>
      <c r="Q6" s="60"/>
      <c r="R6" s="60"/>
      <c r="S6" s="60"/>
      <c r="T6" s="60"/>
      <c r="U6" s="60"/>
      <c r="V6" s="60"/>
      <c r="W6" s="60">
        <v>103304</v>
      </c>
      <c r="X6" s="60">
        <v>3190000</v>
      </c>
      <c r="Y6" s="60">
        <v>-3086696</v>
      </c>
      <c r="Z6" s="140">
        <v>-96.76</v>
      </c>
      <c r="AA6" s="62">
        <v>6380000</v>
      </c>
    </row>
    <row r="7" spans="1:27" ht="13.5">
      <c r="A7" s="138" t="s">
        <v>76</v>
      </c>
      <c r="B7" s="136"/>
      <c r="C7" s="157">
        <v>672129</v>
      </c>
      <c r="D7" s="157"/>
      <c r="E7" s="158">
        <v>970000</v>
      </c>
      <c r="F7" s="159">
        <v>970000</v>
      </c>
      <c r="G7" s="159"/>
      <c r="H7" s="159">
        <v>439</v>
      </c>
      <c r="I7" s="159">
        <v>16255</v>
      </c>
      <c r="J7" s="159">
        <v>16694</v>
      </c>
      <c r="K7" s="159">
        <v>1082</v>
      </c>
      <c r="L7" s="159">
        <v>28496</v>
      </c>
      <c r="M7" s="159">
        <v>440334</v>
      </c>
      <c r="N7" s="159">
        <v>469912</v>
      </c>
      <c r="O7" s="159"/>
      <c r="P7" s="159"/>
      <c r="Q7" s="159"/>
      <c r="R7" s="159"/>
      <c r="S7" s="159"/>
      <c r="T7" s="159"/>
      <c r="U7" s="159"/>
      <c r="V7" s="159"/>
      <c r="W7" s="159">
        <v>486606</v>
      </c>
      <c r="X7" s="159">
        <v>485000</v>
      </c>
      <c r="Y7" s="159">
        <v>1606</v>
      </c>
      <c r="Z7" s="141">
        <v>0.33</v>
      </c>
      <c r="AA7" s="225">
        <v>970000</v>
      </c>
    </row>
    <row r="8" spans="1:27" ht="13.5">
      <c r="A8" s="138" t="s">
        <v>77</v>
      </c>
      <c r="B8" s="136"/>
      <c r="C8" s="155">
        <v>411439</v>
      </c>
      <c r="D8" s="155"/>
      <c r="E8" s="156">
        <v>140000</v>
      </c>
      <c r="F8" s="60">
        <v>140000</v>
      </c>
      <c r="G8" s="60"/>
      <c r="H8" s="60">
        <v>877</v>
      </c>
      <c r="I8" s="60">
        <v>140</v>
      </c>
      <c r="J8" s="60">
        <v>1017</v>
      </c>
      <c r="K8" s="60">
        <v>15206</v>
      </c>
      <c r="L8" s="60">
        <v>66404</v>
      </c>
      <c r="M8" s="60">
        <v>10654</v>
      </c>
      <c r="N8" s="60">
        <v>92264</v>
      </c>
      <c r="O8" s="60"/>
      <c r="P8" s="60"/>
      <c r="Q8" s="60"/>
      <c r="R8" s="60"/>
      <c r="S8" s="60"/>
      <c r="T8" s="60"/>
      <c r="U8" s="60"/>
      <c r="V8" s="60"/>
      <c r="W8" s="60">
        <v>93281</v>
      </c>
      <c r="X8" s="60">
        <v>70000</v>
      </c>
      <c r="Y8" s="60">
        <v>23281</v>
      </c>
      <c r="Z8" s="140">
        <v>33.26</v>
      </c>
      <c r="AA8" s="62">
        <v>140000</v>
      </c>
    </row>
    <row r="9" spans="1:27" ht="13.5">
      <c r="A9" s="135" t="s">
        <v>78</v>
      </c>
      <c r="B9" s="136"/>
      <c r="C9" s="153">
        <f aca="true" t="shared" si="1" ref="C9:Y9">SUM(C10:C14)</f>
        <v>7542637</v>
      </c>
      <c r="D9" s="153">
        <f>SUM(D10:D14)</f>
        <v>0</v>
      </c>
      <c r="E9" s="154">
        <f t="shared" si="1"/>
        <v>11496200</v>
      </c>
      <c r="F9" s="100">
        <f t="shared" si="1"/>
        <v>11496200</v>
      </c>
      <c r="G9" s="100">
        <f t="shared" si="1"/>
        <v>0</v>
      </c>
      <c r="H9" s="100">
        <f t="shared" si="1"/>
        <v>0</v>
      </c>
      <c r="I9" s="100">
        <f t="shared" si="1"/>
        <v>1152619</v>
      </c>
      <c r="J9" s="100">
        <f t="shared" si="1"/>
        <v>1152619</v>
      </c>
      <c r="K9" s="100">
        <f t="shared" si="1"/>
        <v>134925</v>
      </c>
      <c r="L9" s="100">
        <f t="shared" si="1"/>
        <v>0</v>
      </c>
      <c r="M9" s="100">
        <f t="shared" si="1"/>
        <v>0</v>
      </c>
      <c r="N9" s="100">
        <f t="shared" si="1"/>
        <v>134925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1287544</v>
      </c>
      <c r="X9" s="100">
        <f t="shared" si="1"/>
        <v>5748100</v>
      </c>
      <c r="Y9" s="100">
        <f t="shared" si="1"/>
        <v>-4460556</v>
      </c>
      <c r="Z9" s="137">
        <f>+IF(X9&lt;&gt;0,+(Y9/X9)*100,0)</f>
        <v>-77.60052887040936</v>
      </c>
      <c r="AA9" s="102">
        <f>SUM(AA10:AA14)</f>
        <v>11496200</v>
      </c>
    </row>
    <row r="10" spans="1:27" ht="13.5">
      <c r="A10" s="138" t="s">
        <v>79</v>
      </c>
      <c r="B10" s="136"/>
      <c r="C10" s="155">
        <v>2699373</v>
      </c>
      <c r="D10" s="155"/>
      <c r="E10" s="156">
        <v>4604050</v>
      </c>
      <c r="F10" s="60">
        <v>4604050</v>
      </c>
      <c r="G10" s="60"/>
      <c r="H10" s="60"/>
      <c r="I10" s="60">
        <v>4241</v>
      </c>
      <c r="J10" s="60">
        <v>4241</v>
      </c>
      <c r="K10" s="60">
        <v>134925</v>
      </c>
      <c r="L10" s="60"/>
      <c r="M10" s="60"/>
      <c r="N10" s="60">
        <v>134925</v>
      </c>
      <c r="O10" s="60"/>
      <c r="P10" s="60"/>
      <c r="Q10" s="60"/>
      <c r="R10" s="60"/>
      <c r="S10" s="60"/>
      <c r="T10" s="60"/>
      <c r="U10" s="60"/>
      <c r="V10" s="60"/>
      <c r="W10" s="60">
        <v>139166</v>
      </c>
      <c r="X10" s="60">
        <v>2302025</v>
      </c>
      <c r="Y10" s="60">
        <v>-2162859</v>
      </c>
      <c r="Z10" s="140">
        <v>-93.95</v>
      </c>
      <c r="AA10" s="62">
        <v>4604050</v>
      </c>
    </row>
    <row r="11" spans="1:27" ht="13.5">
      <c r="A11" s="138" t="s">
        <v>80</v>
      </c>
      <c r="B11" s="136"/>
      <c r="C11" s="155">
        <v>4843264</v>
      </c>
      <c r="D11" s="155"/>
      <c r="E11" s="156">
        <v>6892150</v>
      </c>
      <c r="F11" s="60">
        <v>6892150</v>
      </c>
      <c r="G11" s="60"/>
      <c r="H11" s="60"/>
      <c r="I11" s="60">
        <v>1148378</v>
      </c>
      <c r="J11" s="60">
        <v>1148378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1148378</v>
      </c>
      <c r="X11" s="60">
        <v>3446075</v>
      </c>
      <c r="Y11" s="60">
        <v>-2297697</v>
      </c>
      <c r="Z11" s="140">
        <v>-66.68</v>
      </c>
      <c r="AA11" s="62">
        <v>6892150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8000153</v>
      </c>
      <c r="D15" s="153">
        <f>SUM(D16:D18)</f>
        <v>0</v>
      </c>
      <c r="E15" s="154">
        <f t="shared" si="2"/>
        <v>15755500</v>
      </c>
      <c r="F15" s="100">
        <f t="shared" si="2"/>
        <v>15755500</v>
      </c>
      <c r="G15" s="100">
        <f t="shared" si="2"/>
        <v>0</v>
      </c>
      <c r="H15" s="100">
        <f t="shared" si="2"/>
        <v>226301</v>
      </c>
      <c r="I15" s="100">
        <f t="shared" si="2"/>
        <v>3359690</v>
      </c>
      <c r="J15" s="100">
        <f t="shared" si="2"/>
        <v>3585991</v>
      </c>
      <c r="K15" s="100">
        <f t="shared" si="2"/>
        <v>169729</v>
      </c>
      <c r="L15" s="100">
        <f t="shared" si="2"/>
        <v>4826875</v>
      </c>
      <c r="M15" s="100">
        <f t="shared" si="2"/>
        <v>1997959</v>
      </c>
      <c r="N15" s="100">
        <f t="shared" si="2"/>
        <v>6994563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10580554</v>
      </c>
      <c r="X15" s="100">
        <f t="shared" si="2"/>
        <v>7877750</v>
      </c>
      <c r="Y15" s="100">
        <f t="shared" si="2"/>
        <v>2702804</v>
      </c>
      <c r="Z15" s="137">
        <f>+IF(X15&lt;&gt;0,+(Y15/X15)*100,0)</f>
        <v>34.30933959569674</v>
      </c>
      <c r="AA15" s="102">
        <f>SUM(AA16:AA18)</f>
        <v>15755500</v>
      </c>
    </row>
    <row r="16" spans="1:27" ht="13.5">
      <c r="A16" s="138" t="s">
        <v>85</v>
      </c>
      <c r="B16" s="136"/>
      <c r="C16" s="155">
        <v>135341</v>
      </c>
      <c r="D16" s="155"/>
      <c r="E16" s="156">
        <v>2784050</v>
      </c>
      <c r="F16" s="60">
        <v>2784050</v>
      </c>
      <c r="G16" s="60"/>
      <c r="H16" s="60"/>
      <c r="I16" s="60"/>
      <c r="J16" s="60"/>
      <c r="K16" s="60"/>
      <c r="L16" s="60"/>
      <c r="M16" s="60">
        <v>133000</v>
      </c>
      <c r="N16" s="60">
        <v>133000</v>
      </c>
      <c r="O16" s="60"/>
      <c r="P16" s="60"/>
      <c r="Q16" s="60"/>
      <c r="R16" s="60"/>
      <c r="S16" s="60"/>
      <c r="T16" s="60"/>
      <c r="U16" s="60"/>
      <c r="V16" s="60"/>
      <c r="W16" s="60">
        <v>133000</v>
      </c>
      <c r="X16" s="60">
        <v>1392025</v>
      </c>
      <c r="Y16" s="60">
        <v>-1259025</v>
      </c>
      <c r="Z16" s="140">
        <v>-90.45</v>
      </c>
      <c r="AA16" s="62">
        <v>2784050</v>
      </c>
    </row>
    <row r="17" spans="1:27" ht="13.5">
      <c r="A17" s="138" t="s">
        <v>86</v>
      </c>
      <c r="B17" s="136"/>
      <c r="C17" s="155">
        <v>7864812</v>
      </c>
      <c r="D17" s="155"/>
      <c r="E17" s="156">
        <v>12971450</v>
      </c>
      <c r="F17" s="60">
        <v>12971450</v>
      </c>
      <c r="G17" s="60"/>
      <c r="H17" s="60">
        <v>226301</v>
      </c>
      <c r="I17" s="60">
        <v>3359690</v>
      </c>
      <c r="J17" s="60">
        <v>3585991</v>
      </c>
      <c r="K17" s="60">
        <v>169729</v>
      </c>
      <c r="L17" s="60">
        <v>4826875</v>
      </c>
      <c r="M17" s="60">
        <v>1864959</v>
      </c>
      <c r="N17" s="60">
        <v>6861563</v>
      </c>
      <c r="O17" s="60"/>
      <c r="P17" s="60"/>
      <c r="Q17" s="60"/>
      <c r="R17" s="60"/>
      <c r="S17" s="60"/>
      <c r="T17" s="60"/>
      <c r="U17" s="60"/>
      <c r="V17" s="60"/>
      <c r="W17" s="60">
        <v>10447554</v>
      </c>
      <c r="X17" s="60">
        <v>6485725</v>
      </c>
      <c r="Y17" s="60">
        <v>3961829</v>
      </c>
      <c r="Z17" s="140">
        <v>61.09</v>
      </c>
      <c r="AA17" s="62">
        <v>12971450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5100</v>
      </c>
      <c r="D19" s="153">
        <f>SUM(D20:D23)</f>
        <v>0</v>
      </c>
      <c r="E19" s="154">
        <f t="shared" si="3"/>
        <v>5000000</v>
      </c>
      <c r="F19" s="100">
        <f t="shared" si="3"/>
        <v>5000000</v>
      </c>
      <c r="G19" s="100">
        <f t="shared" si="3"/>
        <v>0</v>
      </c>
      <c r="H19" s="100">
        <f t="shared" si="3"/>
        <v>0</v>
      </c>
      <c r="I19" s="100">
        <f t="shared" si="3"/>
        <v>1147304</v>
      </c>
      <c r="J19" s="100">
        <f t="shared" si="3"/>
        <v>1147304</v>
      </c>
      <c r="K19" s="100">
        <f t="shared" si="3"/>
        <v>0</v>
      </c>
      <c r="L19" s="100">
        <f t="shared" si="3"/>
        <v>0</v>
      </c>
      <c r="M19" s="100">
        <f t="shared" si="3"/>
        <v>-59907</v>
      </c>
      <c r="N19" s="100">
        <f t="shared" si="3"/>
        <v>-59907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1087397</v>
      </c>
      <c r="X19" s="100">
        <f t="shared" si="3"/>
        <v>2500000</v>
      </c>
      <c r="Y19" s="100">
        <f t="shared" si="3"/>
        <v>-1412603</v>
      </c>
      <c r="Z19" s="137">
        <f>+IF(X19&lt;&gt;0,+(Y19/X19)*100,0)</f>
        <v>-56.50412</v>
      </c>
      <c r="AA19" s="102">
        <f>SUM(AA20:AA23)</f>
        <v>5000000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5100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5000000</v>
      </c>
      <c r="F23" s="60">
        <v>5000000</v>
      </c>
      <c r="G23" s="60"/>
      <c r="H23" s="60"/>
      <c r="I23" s="60">
        <v>1147304</v>
      </c>
      <c r="J23" s="60">
        <v>1147304</v>
      </c>
      <c r="K23" s="60"/>
      <c r="L23" s="60"/>
      <c r="M23" s="60">
        <v>-59907</v>
      </c>
      <c r="N23" s="60">
        <v>-59907</v>
      </c>
      <c r="O23" s="60"/>
      <c r="P23" s="60"/>
      <c r="Q23" s="60"/>
      <c r="R23" s="60"/>
      <c r="S23" s="60"/>
      <c r="T23" s="60"/>
      <c r="U23" s="60"/>
      <c r="V23" s="60"/>
      <c r="W23" s="60">
        <v>1087397</v>
      </c>
      <c r="X23" s="60">
        <v>2500000</v>
      </c>
      <c r="Y23" s="60">
        <v>-1412603</v>
      </c>
      <c r="Z23" s="140">
        <v>-56.5</v>
      </c>
      <c r="AA23" s="62">
        <v>5000000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17070236</v>
      </c>
      <c r="D25" s="217">
        <f>+D5+D9+D15+D19+D24</f>
        <v>0</v>
      </c>
      <c r="E25" s="230">
        <f t="shared" si="4"/>
        <v>39741700</v>
      </c>
      <c r="F25" s="219">
        <f t="shared" si="4"/>
        <v>39741700</v>
      </c>
      <c r="G25" s="219">
        <f t="shared" si="4"/>
        <v>0</v>
      </c>
      <c r="H25" s="219">
        <f t="shared" si="4"/>
        <v>229371</v>
      </c>
      <c r="I25" s="219">
        <f t="shared" si="4"/>
        <v>5677568</v>
      </c>
      <c r="J25" s="219">
        <f t="shared" si="4"/>
        <v>5906939</v>
      </c>
      <c r="K25" s="219">
        <f t="shared" si="4"/>
        <v>416018</v>
      </c>
      <c r="L25" s="219">
        <f t="shared" si="4"/>
        <v>4926076</v>
      </c>
      <c r="M25" s="219">
        <f t="shared" si="4"/>
        <v>2389653</v>
      </c>
      <c r="N25" s="219">
        <f t="shared" si="4"/>
        <v>7731747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13638686</v>
      </c>
      <c r="X25" s="219">
        <f t="shared" si="4"/>
        <v>19870850</v>
      </c>
      <c r="Y25" s="219">
        <f t="shared" si="4"/>
        <v>-6232164</v>
      </c>
      <c r="Z25" s="231">
        <f>+IF(X25&lt;&gt;0,+(Y25/X25)*100,0)</f>
        <v>-31.36334882503768</v>
      </c>
      <c r="AA25" s="232">
        <f>+AA5+AA9+AA15+AA19+AA24</f>
        <v>39741700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15248630</v>
      </c>
      <c r="D28" s="155"/>
      <c r="E28" s="156">
        <v>25916700</v>
      </c>
      <c r="F28" s="60">
        <v>25916700</v>
      </c>
      <c r="G28" s="60"/>
      <c r="H28" s="60">
        <v>226301</v>
      </c>
      <c r="I28" s="60">
        <v>5655372</v>
      </c>
      <c r="J28" s="60">
        <v>5881673</v>
      </c>
      <c r="K28" s="60">
        <v>169729</v>
      </c>
      <c r="L28" s="60">
        <v>4825823</v>
      </c>
      <c r="M28" s="60">
        <v>-59907</v>
      </c>
      <c r="N28" s="60">
        <v>4935645</v>
      </c>
      <c r="O28" s="60"/>
      <c r="P28" s="60"/>
      <c r="Q28" s="60"/>
      <c r="R28" s="60"/>
      <c r="S28" s="60"/>
      <c r="T28" s="60"/>
      <c r="U28" s="60"/>
      <c r="V28" s="60"/>
      <c r="W28" s="60">
        <v>10817318</v>
      </c>
      <c r="X28" s="60">
        <v>12958350</v>
      </c>
      <c r="Y28" s="60">
        <v>-2141032</v>
      </c>
      <c r="Z28" s="140">
        <v>-16.52</v>
      </c>
      <c r="AA28" s="155">
        <v>25916700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15248630</v>
      </c>
      <c r="D32" s="210">
        <f>SUM(D28:D31)</f>
        <v>0</v>
      </c>
      <c r="E32" s="211">
        <f t="shared" si="5"/>
        <v>25916700</v>
      </c>
      <c r="F32" s="77">
        <f t="shared" si="5"/>
        <v>25916700</v>
      </c>
      <c r="G32" s="77">
        <f t="shared" si="5"/>
        <v>0</v>
      </c>
      <c r="H32" s="77">
        <f t="shared" si="5"/>
        <v>226301</v>
      </c>
      <c r="I32" s="77">
        <f t="shared" si="5"/>
        <v>5655372</v>
      </c>
      <c r="J32" s="77">
        <f t="shared" si="5"/>
        <v>5881673</v>
      </c>
      <c r="K32" s="77">
        <f t="shared" si="5"/>
        <v>169729</v>
      </c>
      <c r="L32" s="77">
        <f t="shared" si="5"/>
        <v>4825823</v>
      </c>
      <c r="M32" s="77">
        <f t="shared" si="5"/>
        <v>-59907</v>
      </c>
      <c r="N32" s="77">
        <f t="shared" si="5"/>
        <v>4935645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10817318</v>
      </c>
      <c r="X32" s="77">
        <f t="shared" si="5"/>
        <v>12958350</v>
      </c>
      <c r="Y32" s="77">
        <f t="shared" si="5"/>
        <v>-2141032</v>
      </c>
      <c r="Z32" s="212">
        <f>+IF(X32&lt;&gt;0,+(Y32/X32)*100,0)</f>
        <v>-16.522412189823548</v>
      </c>
      <c r="AA32" s="79">
        <f>SUM(AA28:AA31)</f>
        <v>25916700</v>
      </c>
    </row>
    <row r="33" spans="1:27" ht="13.5">
      <c r="A33" s="237" t="s">
        <v>51</v>
      </c>
      <c r="B33" s="136" t="s">
        <v>137</v>
      </c>
      <c r="C33" s="155">
        <v>238316</v>
      </c>
      <c r="D33" s="155"/>
      <c r="E33" s="156"/>
      <c r="F33" s="60"/>
      <c r="G33" s="60"/>
      <c r="H33" s="60">
        <v>3070</v>
      </c>
      <c r="I33" s="60">
        <v>22196</v>
      </c>
      <c r="J33" s="60">
        <v>25266</v>
      </c>
      <c r="K33" s="60">
        <v>175020</v>
      </c>
      <c r="L33" s="60">
        <v>100253</v>
      </c>
      <c r="M33" s="60">
        <v>2449560</v>
      </c>
      <c r="N33" s="60">
        <v>2724833</v>
      </c>
      <c r="O33" s="60"/>
      <c r="P33" s="60"/>
      <c r="Q33" s="60"/>
      <c r="R33" s="60"/>
      <c r="S33" s="60"/>
      <c r="T33" s="60"/>
      <c r="U33" s="60"/>
      <c r="V33" s="60"/>
      <c r="W33" s="60">
        <v>2750099</v>
      </c>
      <c r="X33" s="60"/>
      <c r="Y33" s="60">
        <v>2750099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>
        <v>71269</v>
      </c>
      <c r="L34" s="60"/>
      <c r="M34" s="60"/>
      <c r="N34" s="60">
        <v>71269</v>
      </c>
      <c r="O34" s="60"/>
      <c r="P34" s="60"/>
      <c r="Q34" s="60"/>
      <c r="R34" s="60"/>
      <c r="S34" s="60"/>
      <c r="T34" s="60"/>
      <c r="U34" s="60"/>
      <c r="V34" s="60"/>
      <c r="W34" s="60">
        <v>71269</v>
      </c>
      <c r="X34" s="60"/>
      <c r="Y34" s="60">
        <v>71269</v>
      </c>
      <c r="Z34" s="140"/>
      <c r="AA34" s="62"/>
    </row>
    <row r="35" spans="1:27" ht="13.5">
      <c r="A35" s="237" t="s">
        <v>53</v>
      </c>
      <c r="B35" s="136"/>
      <c r="C35" s="155">
        <v>1583290</v>
      </c>
      <c r="D35" s="155"/>
      <c r="E35" s="156">
        <v>13825000</v>
      </c>
      <c r="F35" s="60">
        <v>13825000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6912500</v>
      </c>
      <c r="Y35" s="60">
        <v>-6912500</v>
      </c>
      <c r="Z35" s="140">
        <v>-100</v>
      </c>
      <c r="AA35" s="62">
        <v>13825000</v>
      </c>
    </row>
    <row r="36" spans="1:27" ht="13.5">
      <c r="A36" s="238" t="s">
        <v>139</v>
      </c>
      <c r="B36" s="149"/>
      <c r="C36" s="222">
        <f aca="true" t="shared" si="6" ref="C36:Y36">SUM(C32:C35)</f>
        <v>17070236</v>
      </c>
      <c r="D36" s="222">
        <f>SUM(D32:D35)</f>
        <v>0</v>
      </c>
      <c r="E36" s="218">
        <f t="shared" si="6"/>
        <v>39741700</v>
      </c>
      <c r="F36" s="220">
        <f t="shared" si="6"/>
        <v>39741700</v>
      </c>
      <c r="G36" s="220">
        <f t="shared" si="6"/>
        <v>0</v>
      </c>
      <c r="H36" s="220">
        <f t="shared" si="6"/>
        <v>229371</v>
      </c>
      <c r="I36" s="220">
        <f t="shared" si="6"/>
        <v>5677568</v>
      </c>
      <c r="J36" s="220">
        <f t="shared" si="6"/>
        <v>5906939</v>
      </c>
      <c r="K36" s="220">
        <f t="shared" si="6"/>
        <v>416018</v>
      </c>
      <c r="L36" s="220">
        <f t="shared" si="6"/>
        <v>4926076</v>
      </c>
      <c r="M36" s="220">
        <f t="shared" si="6"/>
        <v>2389653</v>
      </c>
      <c r="N36" s="220">
        <f t="shared" si="6"/>
        <v>7731747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13638686</v>
      </c>
      <c r="X36" s="220">
        <f t="shared" si="6"/>
        <v>19870850</v>
      </c>
      <c r="Y36" s="220">
        <f t="shared" si="6"/>
        <v>-6232164</v>
      </c>
      <c r="Z36" s="221">
        <f>+IF(X36&lt;&gt;0,+(Y36/X36)*100,0)</f>
        <v>-31.36334882503768</v>
      </c>
      <c r="AA36" s="239">
        <f>SUM(AA32:AA35)</f>
        <v>39741700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53115160</v>
      </c>
      <c r="D6" s="155"/>
      <c r="E6" s="59">
        <v>42960683</v>
      </c>
      <c r="F6" s="60">
        <v>42960683</v>
      </c>
      <c r="G6" s="60">
        <v>9413773</v>
      </c>
      <c r="H6" s="60">
        <v>35732941</v>
      </c>
      <c r="I6" s="60">
        <v>3319231</v>
      </c>
      <c r="J6" s="60">
        <v>3319231</v>
      </c>
      <c r="K6" s="60">
        <v>28136712</v>
      </c>
      <c r="L6" s="60">
        <v>47412311</v>
      </c>
      <c r="M6" s="60">
        <v>18811464</v>
      </c>
      <c r="N6" s="60">
        <v>18811464</v>
      </c>
      <c r="O6" s="60"/>
      <c r="P6" s="60"/>
      <c r="Q6" s="60"/>
      <c r="R6" s="60"/>
      <c r="S6" s="60"/>
      <c r="T6" s="60"/>
      <c r="U6" s="60"/>
      <c r="V6" s="60"/>
      <c r="W6" s="60">
        <v>18811464</v>
      </c>
      <c r="X6" s="60">
        <v>21480342</v>
      </c>
      <c r="Y6" s="60">
        <v>-2668878</v>
      </c>
      <c r="Z6" s="140">
        <v>-12.42</v>
      </c>
      <c r="AA6" s="62">
        <v>42960683</v>
      </c>
    </row>
    <row r="7" spans="1:27" ht="13.5">
      <c r="A7" s="249" t="s">
        <v>144</v>
      </c>
      <c r="B7" s="182"/>
      <c r="C7" s="155"/>
      <c r="D7" s="155"/>
      <c r="E7" s="59">
        <v>50000000</v>
      </c>
      <c r="F7" s="60">
        <v>50000000</v>
      </c>
      <c r="G7" s="60">
        <v>43872737</v>
      </c>
      <c r="H7" s="60">
        <v>51087526</v>
      </c>
      <c r="I7" s="60">
        <v>15605886</v>
      </c>
      <c r="J7" s="60">
        <v>15605886</v>
      </c>
      <c r="K7" s="60">
        <v>44500607</v>
      </c>
      <c r="L7" s="60">
        <v>44685587</v>
      </c>
      <c r="M7" s="60">
        <v>64943455</v>
      </c>
      <c r="N7" s="60">
        <v>64943455</v>
      </c>
      <c r="O7" s="60"/>
      <c r="P7" s="60"/>
      <c r="Q7" s="60"/>
      <c r="R7" s="60"/>
      <c r="S7" s="60"/>
      <c r="T7" s="60"/>
      <c r="U7" s="60"/>
      <c r="V7" s="60"/>
      <c r="W7" s="60">
        <v>64943455</v>
      </c>
      <c r="X7" s="60">
        <v>25000000</v>
      </c>
      <c r="Y7" s="60">
        <v>39943455</v>
      </c>
      <c r="Z7" s="140">
        <v>159.77</v>
      </c>
      <c r="AA7" s="62">
        <v>50000000</v>
      </c>
    </row>
    <row r="8" spans="1:27" ht="13.5">
      <c r="A8" s="249" t="s">
        <v>145</v>
      </c>
      <c r="B8" s="182"/>
      <c r="C8" s="155">
        <v>9618532</v>
      </c>
      <c r="D8" s="155"/>
      <c r="E8" s="59">
        <v>1771742</v>
      </c>
      <c r="F8" s="60">
        <v>1771742</v>
      </c>
      <c r="G8" s="60">
        <v>5640551</v>
      </c>
      <c r="H8" s="60">
        <v>1200449</v>
      </c>
      <c r="I8" s="60">
        <v>6290006</v>
      </c>
      <c r="J8" s="60">
        <v>6290006</v>
      </c>
      <c r="K8" s="60">
        <v>1604682</v>
      </c>
      <c r="L8" s="60">
        <v>11061548</v>
      </c>
      <c r="M8" s="60">
        <v>12599495</v>
      </c>
      <c r="N8" s="60">
        <v>12599495</v>
      </c>
      <c r="O8" s="60"/>
      <c r="P8" s="60"/>
      <c r="Q8" s="60"/>
      <c r="R8" s="60"/>
      <c r="S8" s="60"/>
      <c r="T8" s="60"/>
      <c r="U8" s="60"/>
      <c r="V8" s="60"/>
      <c r="W8" s="60">
        <v>12599495</v>
      </c>
      <c r="X8" s="60">
        <v>885871</v>
      </c>
      <c r="Y8" s="60">
        <v>11713624</v>
      </c>
      <c r="Z8" s="140">
        <v>1322.27</v>
      </c>
      <c r="AA8" s="62">
        <v>1771742</v>
      </c>
    </row>
    <row r="9" spans="1:27" ht="13.5">
      <c r="A9" s="249" t="s">
        <v>146</v>
      </c>
      <c r="B9" s="182"/>
      <c r="C9" s="155">
        <v>9435384</v>
      </c>
      <c r="D9" s="155"/>
      <c r="E9" s="59">
        <v>4184190</v>
      </c>
      <c r="F9" s="60">
        <v>4184190</v>
      </c>
      <c r="G9" s="60">
        <v>2854899</v>
      </c>
      <c r="H9" s="60">
        <v>500</v>
      </c>
      <c r="I9" s="60">
        <v>-3883950</v>
      </c>
      <c r="J9" s="60">
        <v>-3883950</v>
      </c>
      <c r="K9" s="60"/>
      <c r="L9" s="60">
        <v>-5327049</v>
      </c>
      <c r="M9" s="60">
        <v>12754295</v>
      </c>
      <c r="N9" s="60">
        <v>12754295</v>
      </c>
      <c r="O9" s="60"/>
      <c r="P9" s="60"/>
      <c r="Q9" s="60"/>
      <c r="R9" s="60"/>
      <c r="S9" s="60"/>
      <c r="T9" s="60"/>
      <c r="U9" s="60"/>
      <c r="V9" s="60"/>
      <c r="W9" s="60">
        <v>12754295</v>
      </c>
      <c r="X9" s="60">
        <v>2092095</v>
      </c>
      <c r="Y9" s="60">
        <v>10662200</v>
      </c>
      <c r="Z9" s="140">
        <v>509.64</v>
      </c>
      <c r="AA9" s="62">
        <v>4184190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400069</v>
      </c>
      <c r="D11" s="155"/>
      <c r="E11" s="59">
        <v>299808</v>
      </c>
      <c r="F11" s="60">
        <v>299808</v>
      </c>
      <c r="G11" s="60"/>
      <c r="H11" s="60"/>
      <c r="I11" s="60"/>
      <c r="J11" s="60"/>
      <c r="K11" s="60"/>
      <c r="L11" s="60"/>
      <c r="M11" s="60">
        <v>400069</v>
      </c>
      <c r="N11" s="60">
        <v>400069</v>
      </c>
      <c r="O11" s="60"/>
      <c r="P11" s="60"/>
      <c r="Q11" s="60"/>
      <c r="R11" s="60"/>
      <c r="S11" s="60"/>
      <c r="T11" s="60"/>
      <c r="U11" s="60"/>
      <c r="V11" s="60"/>
      <c r="W11" s="60">
        <v>400069</v>
      </c>
      <c r="X11" s="60">
        <v>149904</v>
      </c>
      <c r="Y11" s="60">
        <v>250165</v>
      </c>
      <c r="Z11" s="140">
        <v>166.88</v>
      </c>
      <c r="AA11" s="62">
        <v>299808</v>
      </c>
    </row>
    <row r="12" spans="1:27" ht="13.5">
      <c r="A12" s="250" t="s">
        <v>56</v>
      </c>
      <c r="B12" s="251"/>
      <c r="C12" s="168">
        <f aca="true" t="shared" si="0" ref="C12:Y12">SUM(C6:C11)</f>
        <v>72569145</v>
      </c>
      <c r="D12" s="168">
        <f>SUM(D6:D11)</f>
        <v>0</v>
      </c>
      <c r="E12" s="72">
        <f t="shared" si="0"/>
        <v>99216423</v>
      </c>
      <c r="F12" s="73">
        <f t="shared" si="0"/>
        <v>99216423</v>
      </c>
      <c r="G12" s="73">
        <f t="shared" si="0"/>
        <v>61781960</v>
      </c>
      <c r="H12" s="73">
        <f t="shared" si="0"/>
        <v>88021416</v>
      </c>
      <c r="I12" s="73">
        <f t="shared" si="0"/>
        <v>21331173</v>
      </c>
      <c r="J12" s="73">
        <f t="shared" si="0"/>
        <v>21331173</v>
      </c>
      <c r="K12" s="73">
        <f t="shared" si="0"/>
        <v>74242001</v>
      </c>
      <c r="L12" s="73">
        <f t="shared" si="0"/>
        <v>97832397</v>
      </c>
      <c r="M12" s="73">
        <f t="shared" si="0"/>
        <v>109508778</v>
      </c>
      <c r="N12" s="73">
        <f t="shared" si="0"/>
        <v>109508778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109508778</v>
      </c>
      <c r="X12" s="73">
        <f t="shared" si="0"/>
        <v>49608212</v>
      </c>
      <c r="Y12" s="73">
        <f t="shared" si="0"/>
        <v>59900566</v>
      </c>
      <c r="Z12" s="170">
        <f>+IF(X12&lt;&gt;0,+(Y12/X12)*100,0)</f>
        <v>120.74727869651905</v>
      </c>
      <c r="AA12" s="74">
        <f>SUM(AA6:AA11)</f>
        <v>99216423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>
        <v>25189</v>
      </c>
      <c r="J16" s="60">
        <v>25189</v>
      </c>
      <c r="K16" s="159"/>
      <c r="L16" s="159">
        <v>33168</v>
      </c>
      <c r="M16" s="60">
        <v>371358187</v>
      </c>
      <c r="N16" s="159">
        <v>371358187</v>
      </c>
      <c r="O16" s="159"/>
      <c r="P16" s="159"/>
      <c r="Q16" s="60"/>
      <c r="R16" s="159"/>
      <c r="S16" s="159"/>
      <c r="T16" s="60"/>
      <c r="U16" s="159"/>
      <c r="V16" s="159"/>
      <c r="W16" s="159">
        <v>371358187</v>
      </c>
      <c r="X16" s="60"/>
      <c r="Y16" s="159">
        <v>371358187</v>
      </c>
      <c r="Z16" s="141"/>
      <c r="AA16" s="225"/>
    </row>
    <row r="17" spans="1:27" ht="13.5">
      <c r="A17" s="249" t="s">
        <v>152</v>
      </c>
      <c r="B17" s="182"/>
      <c r="C17" s="155">
        <v>25000929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>
        <v>25600395</v>
      </c>
      <c r="N18" s="60">
        <v>25600395</v>
      </c>
      <c r="O18" s="60"/>
      <c r="P18" s="60"/>
      <c r="Q18" s="60"/>
      <c r="R18" s="60"/>
      <c r="S18" s="60"/>
      <c r="T18" s="60"/>
      <c r="U18" s="60"/>
      <c r="V18" s="60"/>
      <c r="W18" s="60">
        <v>25600395</v>
      </c>
      <c r="X18" s="60"/>
      <c r="Y18" s="60">
        <v>25600395</v>
      </c>
      <c r="Z18" s="140"/>
      <c r="AA18" s="62"/>
    </row>
    <row r="19" spans="1:27" ht="13.5">
      <c r="A19" s="249" t="s">
        <v>154</v>
      </c>
      <c r="B19" s="182"/>
      <c r="C19" s="155">
        <v>361349466</v>
      </c>
      <c r="D19" s="155"/>
      <c r="E19" s="59">
        <v>256080341</v>
      </c>
      <c r="F19" s="60">
        <v>256080341</v>
      </c>
      <c r="G19" s="60"/>
      <c r="H19" s="60"/>
      <c r="I19" s="60">
        <v>5906938</v>
      </c>
      <c r="J19" s="60">
        <v>5906938</v>
      </c>
      <c r="K19" s="60">
        <v>416018</v>
      </c>
      <c r="L19" s="60">
        <v>2667488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128040171</v>
      </c>
      <c r="Y19" s="60">
        <v>-128040171</v>
      </c>
      <c r="Z19" s="140">
        <v>-100</v>
      </c>
      <c r="AA19" s="62">
        <v>256080341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255189</v>
      </c>
      <c r="D22" s="155"/>
      <c r="E22" s="59">
        <v>707359</v>
      </c>
      <c r="F22" s="60">
        <v>707359</v>
      </c>
      <c r="G22" s="60"/>
      <c r="H22" s="60"/>
      <c r="I22" s="60"/>
      <c r="J22" s="60"/>
      <c r="K22" s="60"/>
      <c r="L22" s="60"/>
      <c r="M22" s="60">
        <v>255189</v>
      </c>
      <c r="N22" s="60">
        <v>255189</v>
      </c>
      <c r="O22" s="60"/>
      <c r="P22" s="60"/>
      <c r="Q22" s="60"/>
      <c r="R22" s="60"/>
      <c r="S22" s="60"/>
      <c r="T22" s="60"/>
      <c r="U22" s="60"/>
      <c r="V22" s="60"/>
      <c r="W22" s="60">
        <v>255189</v>
      </c>
      <c r="X22" s="60">
        <v>353680</v>
      </c>
      <c r="Y22" s="60">
        <v>-98491</v>
      </c>
      <c r="Z22" s="140">
        <v>-27.85</v>
      </c>
      <c r="AA22" s="62">
        <v>707359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>
        <v>8581543</v>
      </c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386605584</v>
      </c>
      <c r="D24" s="168">
        <f>SUM(D15:D23)</f>
        <v>0</v>
      </c>
      <c r="E24" s="76">
        <f t="shared" si="1"/>
        <v>256787700</v>
      </c>
      <c r="F24" s="77">
        <f t="shared" si="1"/>
        <v>256787700</v>
      </c>
      <c r="G24" s="77">
        <f t="shared" si="1"/>
        <v>0</v>
      </c>
      <c r="H24" s="77">
        <f t="shared" si="1"/>
        <v>0</v>
      </c>
      <c r="I24" s="77">
        <f t="shared" si="1"/>
        <v>5932127</v>
      </c>
      <c r="J24" s="77">
        <f t="shared" si="1"/>
        <v>5932127</v>
      </c>
      <c r="K24" s="77">
        <f t="shared" si="1"/>
        <v>416018</v>
      </c>
      <c r="L24" s="77">
        <f t="shared" si="1"/>
        <v>11282199</v>
      </c>
      <c r="M24" s="77">
        <f t="shared" si="1"/>
        <v>397213771</v>
      </c>
      <c r="N24" s="77">
        <f t="shared" si="1"/>
        <v>397213771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397213771</v>
      </c>
      <c r="X24" s="77">
        <f t="shared" si="1"/>
        <v>128393851</v>
      </c>
      <c r="Y24" s="77">
        <f t="shared" si="1"/>
        <v>268819920</v>
      </c>
      <c r="Z24" s="212">
        <f>+IF(X24&lt;&gt;0,+(Y24/X24)*100,0)</f>
        <v>209.371335080525</v>
      </c>
      <c r="AA24" s="79">
        <f>SUM(AA15:AA23)</f>
        <v>256787700</v>
      </c>
    </row>
    <row r="25" spans="1:27" ht="13.5">
      <c r="A25" s="250" t="s">
        <v>159</v>
      </c>
      <c r="B25" s="251"/>
      <c r="C25" s="168">
        <f aca="true" t="shared" si="2" ref="C25:Y25">+C12+C24</f>
        <v>459174729</v>
      </c>
      <c r="D25" s="168">
        <f>+D12+D24</f>
        <v>0</v>
      </c>
      <c r="E25" s="72">
        <f t="shared" si="2"/>
        <v>356004123</v>
      </c>
      <c r="F25" s="73">
        <f t="shared" si="2"/>
        <v>356004123</v>
      </c>
      <c r="G25" s="73">
        <f t="shared" si="2"/>
        <v>61781960</v>
      </c>
      <c r="H25" s="73">
        <f t="shared" si="2"/>
        <v>88021416</v>
      </c>
      <c r="I25" s="73">
        <f t="shared" si="2"/>
        <v>27263300</v>
      </c>
      <c r="J25" s="73">
        <f t="shared" si="2"/>
        <v>27263300</v>
      </c>
      <c r="K25" s="73">
        <f t="shared" si="2"/>
        <v>74658019</v>
      </c>
      <c r="L25" s="73">
        <f t="shared" si="2"/>
        <v>109114596</v>
      </c>
      <c r="M25" s="73">
        <f t="shared" si="2"/>
        <v>506722549</v>
      </c>
      <c r="N25" s="73">
        <f t="shared" si="2"/>
        <v>506722549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506722549</v>
      </c>
      <c r="X25" s="73">
        <f t="shared" si="2"/>
        <v>178002063</v>
      </c>
      <c r="Y25" s="73">
        <f t="shared" si="2"/>
        <v>328720486</v>
      </c>
      <c r="Z25" s="170">
        <f>+IF(X25&lt;&gt;0,+(Y25/X25)*100,0)</f>
        <v>184.67229000598718</v>
      </c>
      <c r="AA25" s="74">
        <f>+AA12+AA24</f>
        <v>356004123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310</v>
      </c>
      <c r="J29" s="60">
        <v>310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306611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110146</v>
      </c>
      <c r="D31" s="155"/>
      <c r="E31" s="59">
        <v>41987</v>
      </c>
      <c r="F31" s="60">
        <v>41987</v>
      </c>
      <c r="G31" s="60">
        <v>500</v>
      </c>
      <c r="H31" s="60">
        <v>2789</v>
      </c>
      <c r="I31" s="60">
        <v>3595</v>
      </c>
      <c r="J31" s="60">
        <v>3595</v>
      </c>
      <c r="K31" s="60">
        <v>843</v>
      </c>
      <c r="L31" s="60"/>
      <c r="M31" s="60">
        <v>115402</v>
      </c>
      <c r="N31" s="60">
        <v>115402</v>
      </c>
      <c r="O31" s="60"/>
      <c r="P31" s="60"/>
      <c r="Q31" s="60"/>
      <c r="R31" s="60"/>
      <c r="S31" s="60"/>
      <c r="T31" s="60"/>
      <c r="U31" s="60"/>
      <c r="V31" s="60"/>
      <c r="W31" s="60">
        <v>115402</v>
      </c>
      <c r="X31" s="60">
        <v>20994</v>
      </c>
      <c r="Y31" s="60">
        <v>94408</v>
      </c>
      <c r="Z31" s="140">
        <v>449.69</v>
      </c>
      <c r="AA31" s="62">
        <v>41987</v>
      </c>
    </row>
    <row r="32" spans="1:27" ht="13.5">
      <c r="A32" s="249" t="s">
        <v>164</v>
      </c>
      <c r="B32" s="182"/>
      <c r="C32" s="155">
        <v>14460256</v>
      </c>
      <c r="D32" s="155"/>
      <c r="E32" s="59">
        <v>5081815</v>
      </c>
      <c r="F32" s="60">
        <v>5081815</v>
      </c>
      <c r="G32" s="60">
        <v>4223872</v>
      </c>
      <c r="H32" s="60">
        <v>607364</v>
      </c>
      <c r="I32" s="60">
        <v>2826720</v>
      </c>
      <c r="J32" s="60">
        <v>2826720</v>
      </c>
      <c r="K32" s="60">
        <v>4179605</v>
      </c>
      <c r="L32" s="60">
        <v>10406287</v>
      </c>
      <c r="M32" s="60">
        <v>22771523</v>
      </c>
      <c r="N32" s="60">
        <v>22771523</v>
      </c>
      <c r="O32" s="60"/>
      <c r="P32" s="60"/>
      <c r="Q32" s="60"/>
      <c r="R32" s="60"/>
      <c r="S32" s="60"/>
      <c r="T32" s="60"/>
      <c r="U32" s="60"/>
      <c r="V32" s="60"/>
      <c r="W32" s="60">
        <v>22771523</v>
      </c>
      <c r="X32" s="60">
        <v>2540908</v>
      </c>
      <c r="Y32" s="60">
        <v>20230615</v>
      </c>
      <c r="Z32" s="140">
        <v>796.2</v>
      </c>
      <c r="AA32" s="62">
        <v>5081815</v>
      </c>
    </row>
    <row r="33" spans="1:27" ht="13.5">
      <c r="A33" s="249" t="s">
        <v>165</v>
      </c>
      <c r="B33" s="182"/>
      <c r="C33" s="155">
        <v>8026348</v>
      </c>
      <c r="D33" s="155"/>
      <c r="E33" s="59">
        <v>11294151</v>
      </c>
      <c r="F33" s="60">
        <v>11294151</v>
      </c>
      <c r="G33" s="60">
        <v>136713</v>
      </c>
      <c r="H33" s="60">
        <v>105307</v>
      </c>
      <c r="I33" s="60"/>
      <c r="J33" s="60"/>
      <c r="K33" s="60">
        <v>118553</v>
      </c>
      <c r="L33" s="60">
        <v>-670169</v>
      </c>
      <c r="M33" s="60">
        <v>6615265</v>
      </c>
      <c r="N33" s="60">
        <v>6615265</v>
      </c>
      <c r="O33" s="60"/>
      <c r="P33" s="60"/>
      <c r="Q33" s="60"/>
      <c r="R33" s="60"/>
      <c r="S33" s="60"/>
      <c r="T33" s="60"/>
      <c r="U33" s="60"/>
      <c r="V33" s="60"/>
      <c r="W33" s="60">
        <v>6615265</v>
      </c>
      <c r="X33" s="60">
        <v>5647076</v>
      </c>
      <c r="Y33" s="60">
        <v>968189</v>
      </c>
      <c r="Z33" s="140">
        <v>17.14</v>
      </c>
      <c r="AA33" s="62">
        <v>11294151</v>
      </c>
    </row>
    <row r="34" spans="1:27" ht="13.5">
      <c r="A34" s="250" t="s">
        <v>58</v>
      </c>
      <c r="B34" s="251"/>
      <c r="C34" s="168">
        <f aca="true" t="shared" si="3" ref="C34:Y34">SUM(C29:C33)</f>
        <v>22903361</v>
      </c>
      <c r="D34" s="168">
        <f>SUM(D29:D33)</f>
        <v>0</v>
      </c>
      <c r="E34" s="72">
        <f t="shared" si="3"/>
        <v>16417953</v>
      </c>
      <c r="F34" s="73">
        <f t="shared" si="3"/>
        <v>16417953</v>
      </c>
      <c r="G34" s="73">
        <f t="shared" si="3"/>
        <v>4361085</v>
      </c>
      <c r="H34" s="73">
        <f t="shared" si="3"/>
        <v>715460</v>
      </c>
      <c r="I34" s="73">
        <f t="shared" si="3"/>
        <v>2830625</v>
      </c>
      <c r="J34" s="73">
        <f t="shared" si="3"/>
        <v>2830625</v>
      </c>
      <c r="K34" s="73">
        <f t="shared" si="3"/>
        <v>4299001</v>
      </c>
      <c r="L34" s="73">
        <f t="shared" si="3"/>
        <v>9736118</v>
      </c>
      <c r="M34" s="73">
        <f t="shared" si="3"/>
        <v>29502190</v>
      </c>
      <c r="N34" s="73">
        <f t="shared" si="3"/>
        <v>29502190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29502190</v>
      </c>
      <c r="X34" s="73">
        <f t="shared" si="3"/>
        <v>8208978</v>
      </c>
      <c r="Y34" s="73">
        <f t="shared" si="3"/>
        <v>21293212</v>
      </c>
      <c r="Z34" s="170">
        <f>+IF(X34&lt;&gt;0,+(Y34/X34)*100,0)</f>
        <v>259.38931740345754</v>
      </c>
      <c r="AA34" s="74">
        <f>SUM(AA29:AA33)</f>
        <v>16417953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545775</v>
      </c>
      <c r="D37" s="155"/>
      <c r="E37" s="59"/>
      <c r="F37" s="60"/>
      <c r="G37" s="60"/>
      <c r="H37" s="60">
        <v>11224</v>
      </c>
      <c r="I37" s="60">
        <v>-510146</v>
      </c>
      <c r="J37" s="60">
        <v>-510146</v>
      </c>
      <c r="K37" s="60">
        <v>41760</v>
      </c>
      <c r="L37" s="60">
        <v>-205987</v>
      </c>
      <c r="M37" s="60">
        <v>605135</v>
      </c>
      <c r="N37" s="60">
        <v>605135</v>
      </c>
      <c r="O37" s="60"/>
      <c r="P37" s="60"/>
      <c r="Q37" s="60"/>
      <c r="R37" s="60"/>
      <c r="S37" s="60"/>
      <c r="T37" s="60"/>
      <c r="U37" s="60"/>
      <c r="V37" s="60"/>
      <c r="W37" s="60">
        <v>605135</v>
      </c>
      <c r="X37" s="60"/>
      <c r="Y37" s="60">
        <v>605135</v>
      </c>
      <c r="Z37" s="140"/>
      <c r="AA37" s="62"/>
    </row>
    <row r="38" spans="1:27" ht="13.5">
      <c r="A38" s="249" t="s">
        <v>165</v>
      </c>
      <c r="B38" s="182"/>
      <c r="C38" s="155">
        <v>9459427</v>
      </c>
      <c r="D38" s="155"/>
      <c r="E38" s="59">
        <v>7305656</v>
      </c>
      <c r="F38" s="60">
        <v>7305656</v>
      </c>
      <c r="G38" s="60"/>
      <c r="H38" s="60"/>
      <c r="I38" s="60"/>
      <c r="J38" s="60"/>
      <c r="K38" s="60"/>
      <c r="L38" s="60">
        <v>-796048</v>
      </c>
      <c r="M38" s="60">
        <v>9558871</v>
      </c>
      <c r="N38" s="60">
        <v>9558871</v>
      </c>
      <c r="O38" s="60"/>
      <c r="P38" s="60"/>
      <c r="Q38" s="60"/>
      <c r="R38" s="60"/>
      <c r="S38" s="60"/>
      <c r="T38" s="60"/>
      <c r="U38" s="60"/>
      <c r="V38" s="60"/>
      <c r="W38" s="60">
        <v>9558871</v>
      </c>
      <c r="X38" s="60">
        <v>3652828</v>
      </c>
      <c r="Y38" s="60">
        <v>5906043</v>
      </c>
      <c r="Z38" s="140">
        <v>161.68</v>
      </c>
      <c r="AA38" s="62">
        <v>7305656</v>
      </c>
    </row>
    <row r="39" spans="1:27" ht="13.5">
      <c r="A39" s="250" t="s">
        <v>59</v>
      </c>
      <c r="B39" s="253"/>
      <c r="C39" s="168">
        <f aca="true" t="shared" si="4" ref="C39:Y39">SUM(C37:C38)</f>
        <v>10005202</v>
      </c>
      <c r="D39" s="168">
        <f>SUM(D37:D38)</f>
        <v>0</v>
      </c>
      <c r="E39" s="76">
        <f t="shared" si="4"/>
        <v>7305656</v>
      </c>
      <c r="F39" s="77">
        <f t="shared" si="4"/>
        <v>7305656</v>
      </c>
      <c r="G39" s="77">
        <f t="shared" si="4"/>
        <v>0</v>
      </c>
      <c r="H39" s="77">
        <f t="shared" si="4"/>
        <v>11224</v>
      </c>
      <c r="I39" s="77">
        <f t="shared" si="4"/>
        <v>-510146</v>
      </c>
      <c r="J39" s="77">
        <f t="shared" si="4"/>
        <v>-510146</v>
      </c>
      <c r="K39" s="77">
        <f t="shared" si="4"/>
        <v>41760</v>
      </c>
      <c r="L39" s="77">
        <f t="shared" si="4"/>
        <v>-1002035</v>
      </c>
      <c r="M39" s="77">
        <f t="shared" si="4"/>
        <v>10164006</v>
      </c>
      <c r="N39" s="77">
        <f t="shared" si="4"/>
        <v>10164006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10164006</v>
      </c>
      <c r="X39" s="77">
        <f t="shared" si="4"/>
        <v>3652828</v>
      </c>
      <c r="Y39" s="77">
        <f t="shared" si="4"/>
        <v>6511178</v>
      </c>
      <c r="Z39" s="212">
        <f>+IF(X39&lt;&gt;0,+(Y39/X39)*100,0)</f>
        <v>178.250330976438</v>
      </c>
      <c r="AA39" s="79">
        <f>SUM(AA37:AA38)</f>
        <v>7305656</v>
      </c>
    </row>
    <row r="40" spans="1:27" ht="13.5">
      <c r="A40" s="250" t="s">
        <v>167</v>
      </c>
      <c r="B40" s="251"/>
      <c r="C40" s="168">
        <f aca="true" t="shared" si="5" ref="C40:Y40">+C34+C39</f>
        <v>32908563</v>
      </c>
      <c r="D40" s="168">
        <f>+D34+D39</f>
        <v>0</v>
      </c>
      <c r="E40" s="72">
        <f t="shared" si="5"/>
        <v>23723609</v>
      </c>
      <c r="F40" s="73">
        <f t="shared" si="5"/>
        <v>23723609</v>
      </c>
      <c r="G40" s="73">
        <f t="shared" si="5"/>
        <v>4361085</v>
      </c>
      <c r="H40" s="73">
        <f t="shared" si="5"/>
        <v>726684</v>
      </c>
      <c r="I40" s="73">
        <f t="shared" si="5"/>
        <v>2320479</v>
      </c>
      <c r="J40" s="73">
        <f t="shared" si="5"/>
        <v>2320479</v>
      </c>
      <c r="K40" s="73">
        <f t="shared" si="5"/>
        <v>4340761</v>
      </c>
      <c r="L40" s="73">
        <f t="shared" si="5"/>
        <v>8734083</v>
      </c>
      <c r="M40" s="73">
        <f t="shared" si="5"/>
        <v>39666196</v>
      </c>
      <c r="N40" s="73">
        <f t="shared" si="5"/>
        <v>39666196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39666196</v>
      </c>
      <c r="X40" s="73">
        <f t="shared" si="5"/>
        <v>11861806</v>
      </c>
      <c r="Y40" s="73">
        <f t="shared" si="5"/>
        <v>27804390</v>
      </c>
      <c r="Z40" s="170">
        <f>+IF(X40&lt;&gt;0,+(Y40/X40)*100,0)</f>
        <v>234.40267021733453</v>
      </c>
      <c r="AA40" s="74">
        <f>+AA34+AA39</f>
        <v>23723609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426266166</v>
      </c>
      <c r="D42" s="257">
        <f>+D25-D40</f>
        <v>0</v>
      </c>
      <c r="E42" s="258">
        <f t="shared" si="6"/>
        <v>332280514</v>
      </c>
      <c r="F42" s="259">
        <f t="shared" si="6"/>
        <v>332280514</v>
      </c>
      <c r="G42" s="259">
        <f t="shared" si="6"/>
        <v>57420875</v>
      </c>
      <c r="H42" s="259">
        <f t="shared" si="6"/>
        <v>87294732</v>
      </c>
      <c r="I42" s="259">
        <f t="shared" si="6"/>
        <v>24942821</v>
      </c>
      <c r="J42" s="259">
        <f t="shared" si="6"/>
        <v>24942821</v>
      </c>
      <c r="K42" s="259">
        <f t="shared" si="6"/>
        <v>70317258</v>
      </c>
      <c r="L42" s="259">
        <f t="shared" si="6"/>
        <v>100380513</v>
      </c>
      <c r="M42" s="259">
        <f t="shared" si="6"/>
        <v>467056353</v>
      </c>
      <c r="N42" s="259">
        <f t="shared" si="6"/>
        <v>467056353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467056353</v>
      </c>
      <c r="X42" s="259">
        <f t="shared" si="6"/>
        <v>166140257</v>
      </c>
      <c r="Y42" s="259">
        <f t="shared" si="6"/>
        <v>300916096</v>
      </c>
      <c r="Z42" s="260">
        <f>+IF(X42&lt;&gt;0,+(Y42/X42)*100,0)</f>
        <v>181.1217229548405</v>
      </c>
      <c r="AA42" s="261">
        <f>+AA25-AA40</f>
        <v>332280514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426266166</v>
      </c>
      <c r="D45" s="155"/>
      <c r="E45" s="59">
        <v>332280514</v>
      </c>
      <c r="F45" s="60">
        <v>332280514</v>
      </c>
      <c r="G45" s="60">
        <v>57420875</v>
      </c>
      <c r="H45" s="60">
        <v>87294732</v>
      </c>
      <c r="I45" s="60">
        <v>24942821</v>
      </c>
      <c r="J45" s="60">
        <v>24942821</v>
      </c>
      <c r="K45" s="60">
        <v>70317258</v>
      </c>
      <c r="L45" s="60">
        <v>100380513</v>
      </c>
      <c r="M45" s="60">
        <v>467056353</v>
      </c>
      <c r="N45" s="60">
        <v>467056353</v>
      </c>
      <c r="O45" s="60"/>
      <c r="P45" s="60"/>
      <c r="Q45" s="60"/>
      <c r="R45" s="60"/>
      <c r="S45" s="60"/>
      <c r="T45" s="60"/>
      <c r="U45" s="60"/>
      <c r="V45" s="60"/>
      <c r="W45" s="60">
        <v>467056353</v>
      </c>
      <c r="X45" s="60">
        <v>166140257</v>
      </c>
      <c r="Y45" s="60">
        <v>300916096</v>
      </c>
      <c r="Z45" s="139">
        <v>181.12</v>
      </c>
      <c r="AA45" s="62">
        <v>332280514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426266166</v>
      </c>
      <c r="D48" s="217">
        <f>SUM(D45:D47)</f>
        <v>0</v>
      </c>
      <c r="E48" s="264">
        <f t="shared" si="7"/>
        <v>332280514</v>
      </c>
      <c r="F48" s="219">
        <f t="shared" si="7"/>
        <v>332280514</v>
      </c>
      <c r="G48" s="219">
        <f t="shared" si="7"/>
        <v>57420875</v>
      </c>
      <c r="H48" s="219">
        <f t="shared" si="7"/>
        <v>87294732</v>
      </c>
      <c r="I48" s="219">
        <f t="shared" si="7"/>
        <v>24942821</v>
      </c>
      <c r="J48" s="219">
        <f t="shared" si="7"/>
        <v>24942821</v>
      </c>
      <c r="K48" s="219">
        <f t="shared" si="7"/>
        <v>70317258</v>
      </c>
      <c r="L48" s="219">
        <f t="shared" si="7"/>
        <v>100380513</v>
      </c>
      <c r="M48" s="219">
        <f t="shared" si="7"/>
        <v>467056353</v>
      </c>
      <c r="N48" s="219">
        <f t="shared" si="7"/>
        <v>467056353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467056353</v>
      </c>
      <c r="X48" s="219">
        <f t="shared" si="7"/>
        <v>166140257</v>
      </c>
      <c r="Y48" s="219">
        <f t="shared" si="7"/>
        <v>300916096</v>
      </c>
      <c r="Z48" s="265">
        <f>+IF(X48&lt;&gt;0,+(Y48/X48)*100,0)</f>
        <v>181.1217229548405</v>
      </c>
      <c r="AA48" s="232">
        <f>SUM(AA45:AA47)</f>
        <v>332280514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40567882</v>
      </c>
      <c r="D6" s="155"/>
      <c r="E6" s="59">
        <v>58307580</v>
      </c>
      <c r="F6" s="60">
        <v>58307580</v>
      </c>
      <c r="G6" s="60">
        <v>349658</v>
      </c>
      <c r="H6" s="60">
        <v>1050903</v>
      </c>
      <c r="I6" s="60">
        <v>-386338</v>
      </c>
      <c r="J6" s="60">
        <v>1014223</v>
      </c>
      <c r="K6" s="60">
        <v>6283015</v>
      </c>
      <c r="L6" s="60">
        <v>2929485</v>
      </c>
      <c r="M6" s="60">
        <v>4559893</v>
      </c>
      <c r="N6" s="60">
        <v>13772393</v>
      </c>
      <c r="O6" s="60"/>
      <c r="P6" s="60"/>
      <c r="Q6" s="60"/>
      <c r="R6" s="60"/>
      <c r="S6" s="60"/>
      <c r="T6" s="60"/>
      <c r="U6" s="60"/>
      <c r="V6" s="60"/>
      <c r="W6" s="60">
        <v>14786616</v>
      </c>
      <c r="X6" s="60">
        <v>29078790</v>
      </c>
      <c r="Y6" s="60">
        <v>-14292174</v>
      </c>
      <c r="Z6" s="140">
        <v>-49.15</v>
      </c>
      <c r="AA6" s="62">
        <v>58307580</v>
      </c>
    </row>
    <row r="7" spans="1:27" ht="13.5">
      <c r="A7" s="249" t="s">
        <v>178</v>
      </c>
      <c r="B7" s="182"/>
      <c r="C7" s="155">
        <v>85415248</v>
      </c>
      <c r="D7" s="155"/>
      <c r="E7" s="59">
        <v>104225052</v>
      </c>
      <c r="F7" s="60">
        <v>104225052</v>
      </c>
      <c r="G7" s="60">
        <v>34462000</v>
      </c>
      <c r="H7" s="60">
        <v>3521636</v>
      </c>
      <c r="I7" s="60">
        <v>2882378</v>
      </c>
      <c r="J7" s="60">
        <v>40866014</v>
      </c>
      <c r="K7" s="60">
        <v>2036600</v>
      </c>
      <c r="L7" s="60">
        <v>28550000</v>
      </c>
      <c r="M7" s="60">
        <v>2000000</v>
      </c>
      <c r="N7" s="60">
        <v>32586600</v>
      </c>
      <c r="O7" s="60"/>
      <c r="P7" s="60"/>
      <c r="Q7" s="60"/>
      <c r="R7" s="60"/>
      <c r="S7" s="60"/>
      <c r="T7" s="60"/>
      <c r="U7" s="60"/>
      <c r="V7" s="60"/>
      <c r="W7" s="60">
        <v>73452614</v>
      </c>
      <c r="X7" s="60">
        <v>52112526</v>
      </c>
      <c r="Y7" s="60">
        <v>21340088</v>
      </c>
      <c r="Z7" s="140">
        <v>40.95</v>
      </c>
      <c r="AA7" s="62">
        <v>104225052</v>
      </c>
    </row>
    <row r="8" spans="1:27" ht="13.5">
      <c r="A8" s="249" t="s">
        <v>179</v>
      </c>
      <c r="B8" s="182"/>
      <c r="C8" s="155">
        <v>23095066</v>
      </c>
      <c r="D8" s="155"/>
      <c r="E8" s="59">
        <v>25916952</v>
      </c>
      <c r="F8" s="60">
        <v>25916952</v>
      </c>
      <c r="G8" s="60">
        <v>9094000</v>
      </c>
      <c r="H8" s="60"/>
      <c r="I8" s="60">
        <v>2000000</v>
      </c>
      <c r="J8" s="60">
        <v>11094000</v>
      </c>
      <c r="K8" s="60"/>
      <c r="L8" s="60">
        <v>9094000</v>
      </c>
      <c r="M8" s="60"/>
      <c r="N8" s="60">
        <v>9094000</v>
      </c>
      <c r="O8" s="60"/>
      <c r="P8" s="60"/>
      <c r="Q8" s="60"/>
      <c r="R8" s="60"/>
      <c r="S8" s="60"/>
      <c r="T8" s="60"/>
      <c r="U8" s="60"/>
      <c r="V8" s="60"/>
      <c r="W8" s="60">
        <v>20188000</v>
      </c>
      <c r="X8" s="60">
        <v>12958476</v>
      </c>
      <c r="Y8" s="60">
        <v>7229524</v>
      </c>
      <c r="Z8" s="140">
        <v>55.79</v>
      </c>
      <c r="AA8" s="62">
        <v>25916952</v>
      </c>
    </row>
    <row r="9" spans="1:27" ht="13.5">
      <c r="A9" s="249" t="s">
        <v>180</v>
      </c>
      <c r="B9" s="182"/>
      <c r="C9" s="155">
        <v>9333053</v>
      </c>
      <c r="D9" s="155"/>
      <c r="E9" s="59">
        <v>5793156</v>
      </c>
      <c r="F9" s="60">
        <v>5793156</v>
      </c>
      <c r="G9" s="60">
        <v>583580</v>
      </c>
      <c r="H9" s="60">
        <v>599952</v>
      </c>
      <c r="I9" s="60">
        <v>820254</v>
      </c>
      <c r="J9" s="60">
        <v>2003786</v>
      </c>
      <c r="K9" s="60">
        <v>821912</v>
      </c>
      <c r="L9" s="60">
        <v>1001457</v>
      </c>
      <c r="M9" s="60">
        <v>641725</v>
      </c>
      <c r="N9" s="60">
        <v>2465094</v>
      </c>
      <c r="O9" s="60"/>
      <c r="P9" s="60"/>
      <c r="Q9" s="60"/>
      <c r="R9" s="60"/>
      <c r="S9" s="60"/>
      <c r="T9" s="60"/>
      <c r="U9" s="60"/>
      <c r="V9" s="60"/>
      <c r="W9" s="60">
        <v>4468880</v>
      </c>
      <c r="X9" s="60">
        <v>2896578</v>
      </c>
      <c r="Y9" s="60">
        <v>1572302</v>
      </c>
      <c r="Z9" s="140">
        <v>54.28</v>
      </c>
      <c r="AA9" s="62">
        <v>5793156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-102681503</v>
      </c>
      <c r="D12" s="155"/>
      <c r="E12" s="59">
        <v>-156881436</v>
      </c>
      <c r="F12" s="60">
        <v>-156881436</v>
      </c>
      <c r="G12" s="60">
        <v>-6268400</v>
      </c>
      <c r="H12" s="60">
        <v>-9308069</v>
      </c>
      <c r="I12" s="60">
        <v>-7586017</v>
      </c>
      <c r="J12" s="60">
        <v>-23162486</v>
      </c>
      <c r="K12" s="60">
        <v>-7664033</v>
      </c>
      <c r="L12" s="60">
        <v>-12883911</v>
      </c>
      <c r="M12" s="60">
        <v>-9019334</v>
      </c>
      <c r="N12" s="60">
        <v>-29567278</v>
      </c>
      <c r="O12" s="60"/>
      <c r="P12" s="60"/>
      <c r="Q12" s="60"/>
      <c r="R12" s="60"/>
      <c r="S12" s="60"/>
      <c r="T12" s="60"/>
      <c r="U12" s="60"/>
      <c r="V12" s="60"/>
      <c r="W12" s="60">
        <v>-52729764</v>
      </c>
      <c r="X12" s="60">
        <v>-78440718</v>
      </c>
      <c r="Y12" s="60">
        <v>25710954</v>
      </c>
      <c r="Z12" s="140">
        <v>-32.78</v>
      </c>
      <c r="AA12" s="62">
        <v>-156881436</v>
      </c>
    </row>
    <row r="13" spans="1:27" ht="13.5">
      <c r="A13" s="249" t="s">
        <v>40</v>
      </c>
      <c r="B13" s="182"/>
      <c r="C13" s="155">
        <v>-219459</v>
      </c>
      <c r="D13" s="155"/>
      <c r="E13" s="59">
        <v>-389412</v>
      </c>
      <c r="F13" s="60">
        <v>-389412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-194706</v>
      </c>
      <c r="Y13" s="60">
        <v>194706</v>
      </c>
      <c r="Z13" s="140">
        <v>-100</v>
      </c>
      <c r="AA13" s="62">
        <v>-389412</v>
      </c>
    </row>
    <row r="14" spans="1:27" ht="13.5">
      <c r="A14" s="249" t="s">
        <v>42</v>
      </c>
      <c r="B14" s="182"/>
      <c r="C14" s="155">
        <v>-14878136</v>
      </c>
      <c r="D14" s="155"/>
      <c r="E14" s="59">
        <v>-5222496</v>
      </c>
      <c r="F14" s="60">
        <v>-5222496</v>
      </c>
      <c r="G14" s="60">
        <v>-180582</v>
      </c>
      <c r="H14" s="60">
        <v>-279166</v>
      </c>
      <c r="I14" s="60">
        <v>-2512852</v>
      </c>
      <c r="J14" s="60">
        <v>-2972600</v>
      </c>
      <c r="K14" s="60">
        <v>-393304</v>
      </c>
      <c r="L14" s="60">
        <v>-1998071</v>
      </c>
      <c r="M14" s="60">
        <v>-2238388</v>
      </c>
      <c r="N14" s="60">
        <v>-4629763</v>
      </c>
      <c r="O14" s="60"/>
      <c r="P14" s="60"/>
      <c r="Q14" s="60"/>
      <c r="R14" s="60"/>
      <c r="S14" s="60"/>
      <c r="T14" s="60"/>
      <c r="U14" s="60"/>
      <c r="V14" s="60"/>
      <c r="W14" s="60">
        <v>-7602363</v>
      </c>
      <c r="X14" s="60">
        <v>-2611248</v>
      </c>
      <c r="Y14" s="60">
        <v>-4991115</v>
      </c>
      <c r="Z14" s="140">
        <v>191.14</v>
      </c>
      <c r="AA14" s="62">
        <v>-5222496</v>
      </c>
    </row>
    <row r="15" spans="1:27" ht="13.5">
      <c r="A15" s="250" t="s">
        <v>184</v>
      </c>
      <c r="B15" s="251"/>
      <c r="C15" s="168">
        <f aca="true" t="shared" si="0" ref="C15:Y15">SUM(C6:C14)</f>
        <v>40632151</v>
      </c>
      <c r="D15" s="168">
        <f>SUM(D6:D14)</f>
        <v>0</v>
      </c>
      <c r="E15" s="72">
        <f t="shared" si="0"/>
        <v>31749396</v>
      </c>
      <c r="F15" s="73">
        <f t="shared" si="0"/>
        <v>31749396</v>
      </c>
      <c r="G15" s="73">
        <f t="shared" si="0"/>
        <v>38040256</v>
      </c>
      <c r="H15" s="73">
        <f t="shared" si="0"/>
        <v>-4414744</v>
      </c>
      <c r="I15" s="73">
        <f t="shared" si="0"/>
        <v>-4782575</v>
      </c>
      <c r="J15" s="73">
        <f t="shared" si="0"/>
        <v>28842937</v>
      </c>
      <c r="K15" s="73">
        <f t="shared" si="0"/>
        <v>1084190</v>
      </c>
      <c r="L15" s="73">
        <f t="shared" si="0"/>
        <v>26692960</v>
      </c>
      <c r="M15" s="73">
        <f t="shared" si="0"/>
        <v>-4056104</v>
      </c>
      <c r="N15" s="73">
        <f t="shared" si="0"/>
        <v>23721046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52563983</v>
      </c>
      <c r="X15" s="73">
        <f t="shared" si="0"/>
        <v>15799698</v>
      </c>
      <c r="Y15" s="73">
        <f t="shared" si="0"/>
        <v>36764285</v>
      </c>
      <c r="Z15" s="170">
        <f>+IF(X15&lt;&gt;0,+(Y15/X15)*100,0)</f>
        <v>232.6897957163485</v>
      </c>
      <c r="AA15" s="74">
        <f>SUM(AA6:AA14)</f>
        <v>31749396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238316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-17391496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971553</v>
      </c>
      <c r="D21" s="157"/>
      <c r="E21" s="59"/>
      <c r="F21" s="60"/>
      <c r="G21" s="159"/>
      <c r="H21" s="159"/>
      <c r="I21" s="159"/>
      <c r="J21" s="60"/>
      <c r="K21" s="159">
        <v>1273200</v>
      </c>
      <c r="L21" s="159">
        <v>-2468002</v>
      </c>
      <c r="M21" s="60"/>
      <c r="N21" s="159">
        <v>-1194802</v>
      </c>
      <c r="O21" s="159"/>
      <c r="P21" s="159"/>
      <c r="Q21" s="60"/>
      <c r="R21" s="159"/>
      <c r="S21" s="159"/>
      <c r="T21" s="60"/>
      <c r="U21" s="159"/>
      <c r="V21" s="159"/>
      <c r="W21" s="159">
        <v>-1194802</v>
      </c>
      <c r="X21" s="60"/>
      <c r="Y21" s="159">
        <v>-1194802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8000000</v>
      </c>
      <c r="F22" s="60">
        <v>8000000</v>
      </c>
      <c r="G22" s="60"/>
      <c r="H22" s="60">
        <v>-7000000</v>
      </c>
      <c r="I22" s="60"/>
      <c r="J22" s="60">
        <v>-7000000</v>
      </c>
      <c r="K22" s="60"/>
      <c r="L22" s="60">
        <v>17210</v>
      </c>
      <c r="M22" s="60"/>
      <c r="N22" s="60">
        <v>17210</v>
      </c>
      <c r="O22" s="60"/>
      <c r="P22" s="60"/>
      <c r="Q22" s="60"/>
      <c r="R22" s="60"/>
      <c r="S22" s="60"/>
      <c r="T22" s="60"/>
      <c r="U22" s="60"/>
      <c r="V22" s="60"/>
      <c r="W22" s="60">
        <v>-6982790</v>
      </c>
      <c r="X22" s="60"/>
      <c r="Y22" s="60">
        <v>-6982790</v>
      </c>
      <c r="Z22" s="140"/>
      <c r="AA22" s="62">
        <v>8000000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-16863579</v>
      </c>
      <c r="D24" s="155"/>
      <c r="E24" s="59">
        <v>-39741700</v>
      </c>
      <c r="F24" s="60">
        <v>-39741700</v>
      </c>
      <c r="G24" s="60"/>
      <c r="H24" s="60">
        <v>-229372</v>
      </c>
      <c r="I24" s="60">
        <v>-5677568</v>
      </c>
      <c r="J24" s="60">
        <v>-5906940</v>
      </c>
      <c r="K24" s="60">
        <v>-416018</v>
      </c>
      <c r="L24" s="60">
        <v>-4926074</v>
      </c>
      <c r="M24" s="60">
        <v>-2389653</v>
      </c>
      <c r="N24" s="60">
        <v>-7731745</v>
      </c>
      <c r="O24" s="60"/>
      <c r="P24" s="60"/>
      <c r="Q24" s="60"/>
      <c r="R24" s="60"/>
      <c r="S24" s="60"/>
      <c r="T24" s="60"/>
      <c r="U24" s="60"/>
      <c r="V24" s="60"/>
      <c r="W24" s="60">
        <v>-13638685</v>
      </c>
      <c r="X24" s="60">
        <v>-19870848</v>
      </c>
      <c r="Y24" s="60">
        <v>6232163</v>
      </c>
      <c r="Z24" s="140">
        <v>-31.36</v>
      </c>
      <c r="AA24" s="62">
        <v>-39741700</v>
      </c>
    </row>
    <row r="25" spans="1:27" ht="13.5">
      <c r="A25" s="250" t="s">
        <v>191</v>
      </c>
      <c r="B25" s="251"/>
      <c r="C25" s="168">
        <f aca="true" t="shared" si="1" ref="C25:Y25">SUM(C19:C24)</f>
        <v>-33045206</v>
      </c>
      <c r="D25" s="168">
        <f>SUM(D19:D24)</f>
        <v>0</v>
      </c>
      <c r="E25" s="72">
        <f t="shared" si="1"/>
        <v>-31741700</v>
      </c>
      <c r="F25" s="73">
        <f t="shared" si="1"/>
        <v>-31741700</v>
      </c>
      <c r="G25" s="73">
        <f t="shared" si="1"/>
        <v>0</v>
      </c>
      <c r="H25" s="73">
        <f t="shared" si="1"/>
        <v>-7229372</v>
      </c>
      <c r="I25" s="73">
        <f t="shared" si="1"/>
        <v>-5677568</v>
      </c>
      <c r="J25" s="73">
        <f t="shared" si="1"/>
        <v>-12906940</v>
      </c>
      <c r="K25" s="73">
        <f t="shared" si="1"/>
        <v>857182</v>
      </c>
      <c r="L25" s="73">
        <f t="shared" si="1"/>
        <v>-7376866</v>
      </c>
      <c r="M25" s="73">
        <f t="shared" si="1"/>
        <v>-2389653</v>
      </c>
      <c r="N25" s="73">
        <f t="shared" si="1"/>
        <v>-8909337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-21816277</v>
      </c>
      <c r="X25" s="73">
        <f t="shared" si="1"/>
        <v>-19870848</v>
      </c>
      <c r="Y25" s="73">
        <f t="shared" si="1"/>
        <v>-1945429</v>
      </c>
      <c r="Z25" s="170">
        <f>+IF(X25&lt;&gt;0,+(Y25/X25)*100,0)</f>
        <v>9.790367275719687</v>
      </c>
      <c r="AA25" s="74">
        <f>SUM(AA19:AA24)</f>
        <v>-31741700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9400</v>
      </c>
      <c r="D31" s="155"/>
      <c r="E31" s="59"/>
      <c r="F31" s="60"/>
      <c r="G31" s="60"/>
      <c r="H31" s="159"/>
      <c r="I31" s="159">
        <v>281</v>
      </c>
      <c r="J31" s="159">
        <v>281</v>
      </c>
      <c r="K31" s="60">
        <v>843</v>
      </c>
      <c r="L31" s="60"/>
      <c r="M31" s="60"/>
      <c r="N31" s="60">
        <v>843</v>
      </c>
      <c r="O31" s="159"/>
      <c r="P31" s="159"/>
      <c r="Q31" s="159"/>
      <c r="R31" s="60"/>
      <c r="S31" s="60"/>
      <c r="T31" s="60"/>
      <c r="U31" s="60"/>
      <c r="V31" s="159"/>
      <c r="W31" s="159">
        <v>1124</v>
      </c>
      <c r="X31" s="159"/>
      <c r="Y31" s="60">
        <v>1124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-545422</v>
      </c>
      <c r="D33" s="155"/>
      <c r="E33" s="59"/>
      <c r="F33" s="60"/>
      <c r="G33" s="60"/>
      <c r="H33" s="60"/>
      <c r="I33" s="60">
        <v>-240619</v>
      </c>
      <c r="J33" s="60">
        <v>-240619</v>
      </c>
      <c r="K33" s="60">
        <v>-41760</v>
      </c>
      <c r="L33" s="60">
        <v>-40724</v>
      </c>
      <c r="M33" s="60"/>
      <c r="N33" s="60">
        <v>-82484</v>
      </c>
      <c r="O33" s="60"/>
      <c r="P33" s="60"/>
      <c r="Q33" s="60"/>
      <c r="R33" s="60"/>
      <c r="S33" s="60"/>
      <c r="T33" s="60"/>
      <c r="U33" s="60"/>
      <c r="V33" s="60"/>
      <c r="W33" s="60">
        <v>-323103</v>
      </c>
      <c r="X33" s="60"/>
      <c r="Y33" s="60">
        <v>-323103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-536022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-240338</v>
      </c>
      <c r="J34" s="73">
        <f t="shared" si="2"/>
        <v>-240338</v>
      </c>
      <c r="K34" s="73">
        <f t="shared" si="2"/>
        <v>-40917</v>
      </c>
      <c r="L34" s="73">
        <f t="shared" si="2"/>
        <v>-40724</v>
      </c>
      <c r="M34" s="73">
        <f t="shared" si="2"/>
        <v>0</v>
      </c>
      <c r="N34" s="73">
        <f t="shared" si="2"/>
        <v>-81641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-321979</v>
      </c>
      <c r="X34" s="73">
        <f t="shared" si="2"/>
        <v>0</v>
      </c>
      <c r="Y34" s="73">
        <f t="shared" si="2"/>
        <v>-321979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7050923</v>
      </c>
      <c r="D36" s="153">
        <f>+D15+D25+D34</f>
        <v>0</v>
      </c>
      <c r="E36" s="99">
        <f t="shared" si="3"/>
        <v>7696</v>
      </c>
      <c r="F36" s="100">
        <f t="shared" si="3"/>
        <v>7696</v>
      </c>
      <c r="G36" s="100">
        <f t="shared" si="3"/>
        <v>38040256</v>
      </c>
      <c r="H36" s="100">
        <f t="shared" si="3"/>
        <v>-11644116</v>
      </c>
      <c r="I36" s="100">
        <f t="shared" si="3"/>
        <v>-10700481</v>
      </c>
      <c r="J36" s="100">
        <f t="shared" si="3"/>
        <v>15695659</v>
      </c>
      <c r="K36" s="100">
        <f t="shared" si="3"/>
        <v>1900455</v>
      </c>
      <c r="L36" s="100">
        <f t="shared" si="3"/>
        <v>19275370</v>
      </c>
      <c r="M36" s="100">
        <f t="shared" si="3"/>
        <v>-6445757</v>
      </c>
      <c r="N36" s="100">
        <f t="shared" si="3"/>
        <v>14730068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30425727</v>
      </c>
      <c r="X36" s="100">
        <f t="shared" si="3"/>
        <v>-4071150</v>
      </c>
      <c r="Y36" s="100">
        <f t="shared" si="3"/>
        <v>34496877</v>
      </c>
      <c r="Z36" s="137">
        <f>+IF(X36&lt;&gt;0,+(Y36/X36)*100,0)</f>
        <v>-847.349692347371</v>
      </c>
      <c r="AA36" s="102">
        <f>+AA15+AA25+AA34</f>
        <v>7696</v>
      </c>
    </row>
    <row r="37" spans="1:27" ht="13.5">
      <c r="A37" s="249" t="s">
        <v>199</v>
      </c>
      <c r="B37" s="182"/>
      <c r="C37" s="153">
        <v>46064237</v>
      </c>
      <c r="D37" s="153"/>
      <c r="E37" s="99">
        <v>42952984</v>
      </c>
      <c r="F37" s="100">
        <v>42952984</v>
      </c>
      <c r="G37" s="100">
        <v>10540827</v>
      </c>
      <c r="H37" s="100">
        <v>48581083</v>
      </c>
      <c r="I37" s="100">
        <v>36936967</v>
      </c>
      <c r="J37" s="100">
        <v>10540827</v>
      </c>
      <c r="K37" s="100">
        <v>26236486</v>
      </c>
      <c r="L37" s="100">
        <v>28136941</v>
      </c>
      <c r="M37" s="100">
        <v>47412311</v>
      </c>
      <c r="N37" s="100">
        <v>26236486</v>
      </c>
      <c r="O37" s="100"/>
      <c r="P37" s="100"/>
      <c r="Q37" s="100"/>
      <c r="R37" s="100"/>
      <c r="S37" s="100"/>
      <c r="T37" s="100"/>
      <c r="U37" s="100"/>
      <c r="V37" s="100"/>
      <c r="W37" s="100">
        <v>10540827</v>
      </c>
      <c r="X37" s="100">
        <v>42952984</v>
      </c>
      <c r="Y37" s="100">
        <v>-32412157</v>
      </c>
      <c r="Z37" s="137">
        <v>-75.46</v>
      </c>
      <c r="AA37" s="102">
        <v>42952984</v>
      </c>
    </row>
    <row r="38" spans="1:27" ht="13.5">
      <c r="A38" s="269" t="s">
        <v>200</v>
      </c>
      <c r="B38" s="256"/>
      <c r="C38" s="257">
        <v>53115160</v>
      </c>
      <c r="D38" s="257"/>
      <c r="E38" s="258">
        <v>42960680</v>
      </c>
      <c r="F38" s="259">
        <v>42960680</v>
      </c>
      <c r="G38" s="259">
        <v>48581083</v>
      </c>
      <c r="H38" s="259">
        <v>36936967</v>
      </c>
      <c r="I38" s="259">
        <v>26236486</v>
      </c>
      <c r="J38" s="259">
        <v>26236486</v>
      </c>
      <c r="K38" s="259">
        <v>28136941</v>
      </c>
      <c r="L38" s="259">
        <v>47412311</v>
      </c>
      <c r="M38" s="259">
        <v>40966554</v>
      </c>
      <c r="N38" s="259">
        <v>40966554</v>
      </c>
      <c r="O38" s="259"/>
      <c r="P38" s="259"/>
      <c r="Q38" s="259"/>
      <c r="R38" s="259"/>
      <c r="S38" s="259"/>
      <c r="T38" s="259"/>
      <c r="U38" s="259"/>
      <c r="V38" s="259"/>
      <c r="W38" s="259">
        <v>40966554</v>
      </c>
      <c r="X38" s="259">
        <v>38881834</v>
      </c>
      <c r="Y38" s="259">
        <v>2084720</v>
      </c>
      <c r="Z38" s="260">
        <v>5.36</v>
      </c>
      <c r="AA38" s="261">
        <v>42960680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17070236</v>
      </c>
      <c r="D5" s="200">
        <f t="shared" si="0"/>
        <v>0</v>
      </c>
      <c r="E5" s="106">
        <f t="shared" si="0"/>
        <v>39741700</v>
      </c>
      <c r="F5" s="106">
        <f t="shared" si="0"/>
        <v>39741700</v>
      </c>
      <c r="G5" s="106">
        <f t="shared" si="0"/>
        <v>0</v>
      </c>
      <c r="H5" s="106">
        <f t="shared" si="0"/>
        <v>229371</v>
      </c>
      <c r="I5" s="106">
        <f t="shared" si="0"/>
        <v>5677568</v>
      </c>
      <c r="J5" s="106">
        <f t="shared" si="0"/>
        <v>5906939</v>
      </c>
      <c r="K5" s="106">
        <f t="shared" si="0"/>
        <v>416018</v>
      </c>
      <c r="L5" s="106">
        <f t="shared" si="0"/>
        <v>4926076</v>
      </c>
      <c r="M5" s="106">
        <f t="shared" si="0"/>
        <v>2389653</v>
      </c>
      <c r="N5" s="106">
        <f t="shared" si="0"/>
        <v>7731747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13638686</v>
      </c>
      <c r="X5" s="106">
        <f t="shared" si="0"/>
        <v>19870850</v>
      </c>
      <c r="Y5" s="106">
        <f t="shared" si="0"/>
        <v>-6232164</v>
      </c>
      <c r="Z5" s="201">
        <f>+IF(X5&lt;&gt;0,+(Y5/X5)*100,0)</f>
        <v>-31.36334882503768</v>
      </c>
      <c r="AA5" s="199">
        <f>SUM(AA11:AA18)</f>
        <v>39741700</v>
      </c>
    </row>
    <row r="6" spans="1:27" ht="13.5">
      <c r="A6" s="291" t="s">
        <v>204</v>
      </c>
      <c r="B6" s="142"/>
      <c r="C6" s="62">
        <v>7864812</v>
      </c>
      <c r="D6" s="156"/>
      <c r="E6" s="60">
        <v>10341450</v>
      </c>
      <c r="F6" s="60">
        <v>10341450</v>
      </c>
      <c r="G6" s="60"/>
      <c r="H6" s="60">
        <v>226301</v>
      </c>
      <c r="I6" s="60">
        <v>3359690</v>
      </c>
      <c r="J6" s="60">
        <v>3585991</v>
      </c>
      <c r="K6" s="60">
        <v>169729</v>
      </c>
      <c r="L6" s="60">
        <v>4825823</v>
      </c>
      <c r="M6" s="60"/>
      <c r="N6" s="60">
        <v>4995552</v>
      </c>
      <c r="O6" s="60"/>
      <c r="P6" s="60"/>
      <c r="Q6" s="60"/>
      <c r="R6" s="60"/>
      <c r="S6" s="60"/>
      <c r="T6" s="60"/>
      <c r="U6" s="60"/>
      <c r="V6" s="60"/>
      <c r="W6" s="60">
        <v>8581543</v>
      </c>
      <c r="X6" s="60">
        <v>5170725</v>
      </c>
      <c r="Y6" s="60">
        <v>3410818</v>
      </c>
      <c r="Z6" s="140">
        <v>65.96</v>
      </c>
      <c r="AA6" s="155">
        <v>10341450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5000000</v>
      </c>
      <c r="F10" s="60">
        <v>5000000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2500000</v>
      </c>
      <c r="Y10" s="60">
        <v>-2500000</v>
      </c>
      <c r="Z10" s="140">
        <v>-100</v>
      </c>
      <c r="AA10" s="155">
        <v>5000000</v>
      </c>
    </row>
    <row r="11" spans="1:27" ht="13.5">
      <c r="A11" s="292" t="s">
        <v>209</v>
      </c>
      <c r="B11" s="142"/>
      <c r="C11" s="293">
        <f aca="true" t="shared" si="1" ref="C11:Y11">SUM(C6:C10)</f>
        <v>7864812</v>
      </c>
      <c r="D11" s="294">
        <f t="shared" si="1"/>
        <v>0</v>
      </c>
      <c r="E11" s="295">
        <f t="shared" si="1"/>
        <v>15341450</v>
      </c>
      <c r="F11" s="295">
        <f t="shared" si="1"/>
        <v>15341450</v>
      </c>
      <c r="G11" s="295">
        <f t="shared" si="1"/>
        <v>0</v>
      </c>
      <c r="H11" s="295">
        <f t="shared" si="1"/>
        <v>226301</v>
      </c>
      <c r="I11" s="295">
        <f t="shared" si="1"/>
        <v>3359690</v>
      </c>
      <c r="J11" s="295">
        <f t="shared" si="1"/>
        <v>3585991</v>
      </c>
      <c r="K11" s="295">
        <f t="shared" si="1"/>
        <v>169729</v>
      </c>
      <c r="L11" s="295">
        <f t="shared" si="1"/>
        <v>4825823</v>
      </c>
      <c r="M11" s="295">
        <f t="shared" si="1"/>
        <v>0</v>
      </c>
      <c r="N11" s="295">
        <f t="shared" si="1"/>
        <v>4995552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8581543</v>
      </c>
      <c r="X11" s="295">
        <f t="shared" si="1"/>
        <v>7670725</v>
      </c>
      <c r="Y11" s="295">
        <f t="shared" si="1"/>
        <v>910818</v>
      </c>
      <c r="Z11" s="296">
        <f>+IF(X11&lt;&gt;0,+(Y11/X11)*100,0)</f>
        <v>11.873949333342024</v>
      </c>
      <c r="AA11" s="297">
        <f>SUM(AA6:AA10)</f>
        <v>15341450</v>
      </c>
    </row>
    <row r="12" spans="1:27" ht="13.5">
      <c r="A12" s="298" t="s">
        <v>210</v>
      </c>
      <c r="B12" s="136"/>
      <c r="C12" s="62">
        <v>5804569</v>
      </c>
      <c r="D12" s="156"/>
      <c r="E12" s="60">
        <v>9706200</v>
      </c>
      <c r="F12" s="60">
        <v>9706200</v>
      </c>
      <c r="G12" s="60"/>
      <c r="H12" s="60"/>
      <c r="I12" s="60">
        <v>2299923</v>
      </c>
      <c r="J12" s="60">
        <v>2299923</v>
      </c>
      <c r="K12" s="60">
        <v>134925</v>
      </c>
      <c r="L12" s="60"/>
      <c r="M12" s="60">
        <v>-59907</v>
      </c>
      <c r="N12" s="60">
        <v>75018</v>
      </c>
      <c r="O12" s="60"/>
      <c r="P12" s="60"/>
      <c r="Q12" s="60"/>
      <c r="R12" s="60"/>
      <c r="S12" s="60"/>
      <c r="T12" s="60"/>
      <c r="U12" s="60"/>
      <c r="V12" s="60"/>
      <c r="W12" s="60">
        <v>2374941</v>
      </c>
      <c r="X12" s="60">
        <v>4853100</v>
      </c>
      <c r="Y12" s="60">
        <v>-2478159</v>
      </c>
      <c r="Z12" s="140">
        <v>-51.06</v>
      </c>
      <c r="AA12" s="155">
        <v>9706200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3274747</v>
      </c>
      <c r="D15" s="156"/>
      <c r="E15" s="60">
        <v>14694050</v>
      </c>
      <c r="F15" s="60">
        <v>14694050</v>
      </c>
      <c r="G15" s="60"/>
      <c r="H15" s="60">
        <v>3070</v>
      </c>
      <c r="I15" s="60">
        <v>17955</v>
      </c>
      <c r="J15" s="60">
        <v>21025</v>
      </c>
      <c r="K15" s="60">
        <v>111364</v>
      </c>
      <c r="L15" s="60">
        <v>100253</v>
      </c>
      <c r="M15" s="60">
        <v>2449560</v>
      </c>
      <c r="N15" s="60">
        <v>2661177</v>
      </c>
      <c r="O15" s="60"/>
      <c r="P15" s="60"/>
      <c r="Q15" s="60"/>
      <c r="R15" s="60"/>
      <c r="S15" s="60"/>
      <c r="T15" s="60"/>
      <c r="U15" s="60"/>
      <c r="V15" s="60"/>
      <c r="W15" s="60">
        <v>2682202</v>
      </c>
      <c r="X15" s="60">
        <v>7347025</v>
      </c>
      <c r="Y15" s="60">
        <v>-4664823</v>
      </c>
      <c r="Z15" s="140">
        <v>-63.49</v>
      </c>
      <c r="AA15" s="155">
        <v>14694050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126108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7864812</v>
      </c>
      <c r="D36" s="156">
        <f t="shared" si="4"/>
        <v>0</v>
      </c>
      <c r="E36" s="60">
        <f t="shared" si="4"/>
        <v>10341450</v>
      </c>
      <c r="F36" s="60">
        <f t="shared" si="4"/>
        <v>10341450</v>
      </c>
      <c r="G36" s="60">
        <f t="shared" si="4"/>
        <v>0</v>
      </c>
      <c r="H36" s="60">
        <f t="shared" si="4"/>
        <v>226301</v>
      </c>
      <c r="I36" s="60">
        <f t="shared" si="4"/>
        <v>3359690</v>
      </c>
      <c r="J36" s="60">
        <f t="shared" si="4"/>
        <v>3585991</v>
      </c>
      <c r="K36" s="60">
        <f t="shared" si="4"/>
        <v>169729</v>
      </c>
      <c r="L36" s="60">
        <f t="shared" si="4"/>
        <v>4825823</v>
      </c>
      <c r="M36" s="60">
        <f t="shared" si="4"/>
        <v>0</v>
      </c>
      <c r="N36" s="60">
        <f t="shared" si="4"/>
        <v>4995552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8581543</v>
      </c>
      <c r="X36" s="60">
        <f t="shared" si="4"/>
        <v>5170725</v>
      </c>
      <c r="Y36" s="60">
        <f t="shared" si="4"/>
        <v>3410818</v>
      </c>
      <c r="Z36" s="140">
        <f aca="true" t="shared" si="5" ref="Z36:Z49">+IF(X36&lt;&gt;0,+(Y36/X36)*100,0)</f>
        <v>65.96401858540146</v>
      </c>
      <c r="AA36" s="155">
        <f>AA6+AA21</f>
        <v>10341450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5000000</v>
      </c>
      <c r="F40" s="60">
        <f t="shared" si="4"/>
        <v>5000000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2500000</v>
      </c>
      <c r="Y40" s="60">
        <f t="shared" si="4"/>
        <v>-2500000</v>
      </c>
      <c r="Z40" s="140">
        <f t="shared" si="5"/>
        <v>-100</v>
      </c>
      <c r="AA40" s="155">
        <f>AA10+AA25</f>
        <v>5000000</v>
      </c>
    </row>
    <row r="41" spans="1:27" ht="13.5">
      <c r="A41" s="292" t="s">
        <v>209</v>
      </c>
      <c r="B41" s="142"/>
      <c r="C41" s="293">
        <f aca="true" t="shared" si="6" ref="C41:Y41">SUM(C36:C40)</f>
        <v>7864812</v>
      </c>
      <c r="D41" s="294">
        <f t="shared" si="6"/>
        <v>0</v>
      </c>
      <c r="E41" s="295">
        <f t="shared" si="6"/>
        <v>15341450</v>
      </c>
      <c r="F41" s="295">
        <f t="shared" si="6"/>
        <v>15341450</v>
      </c>
      <c r="G41" s="295">
        <f t="shared" si="6"/>
        <v>0</v>
      </c>
      <c r="H41" s="295">
        <f t="shared" si="6"/>
        <v>226301</v>
      </c>
      <c r="I41" s="295">
        <f t="shared" si="6"/>
        <v>3359690</v>
      </c>
      <c r="J41" s="295">
        <f t="shared" si="6"/>
        <v>3585991</v>
      </c>
      <c r="K41" s="295">
        <f t="shared" si="6"/>
        <v>169729</v>
      </c>
      <c r="L41" s="295">
        <f t="shared" si="6"/>
        <v>4825823</v>
      </c>
      <c r="M41" s="295">
        <f t="shared" si="6"/>
        <v>0</v>
      </c>
      <c r="N41" s="295">
        <f t="shared" si="6"/>
        <v>4995552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8581543</v>
      </c>
      <c r="X41" s="295">
        <f t="shared" si="6"/>
        <v>7670725</v>
      </c>
      <c r="Y41" s="295">
        <f t="shared" si="6"/>
        <v>910818</v>
      </c>
      <c r="Z41" s="296">
        <f t="shared" si="5"/>
        <v>11.873949333342024</v>
      </c>
      <c r="AA41" s="297">
        <f>SUM(AA36:AA40)</f>
        <v>15341450</v>
      </c>
    </row>
    <row r="42" spans="1:27" ht="13.5">
      <c r="A42" s="298" t="s">
        <v>210</v>
      </c>
      <c r="B42" s="136"/>
      <c r="C42" s="95">
        <f aca="true" t="shared" si="7" ref="C42:Y48">C12+C27</f>
        <v>5804569</v>
      </c>
      <c r="D42" s="129">
        <f t="shared" si="7"/>
        <v>0</v>
      </c>
      <c r="E42" s="54">
        <f t="shared" si="7"/>
        <v>9706200</v>
      </c>
      <c r="F42" s="54">
        <f t="shared" si="7"/>
        <v>9706200</v>
      </c>
      <c r="G42" s="54">
        <f t="shared" si="7"/>
        <v>0</v>
      </c>
      <c r="H42" s="54">
        <f t="shared" si="7"/>
        <v>0</v>
      </c>
      <c r="I42" s="54">
        <f t="shared" si="7"/>
        <v>2299923</v>
      </c>
      <c r="J42" s="54">
        <f t="shared" si="7"/>
        <v>2299923</v>
      </c>
      <c r="K42" s="54">
        <f t="shared" si="7"/>
        <v>134925</v>
      </c>
      <c r="L42" s="54">
        <f t="shared" si="7"/>
        <v>0</v>
      </c>
      <c r="M42" s="54">
        <f t="shared" si="7"/>
        <v>-59907</v>
      </c>
      <c r="N42" s="54">
        <f t="shared" si="7"/>
        <v>75018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2374941</v>
      </c>
      <c r="X42" s="54">
        <f t="shared" si="7"/>
        <v>4853100</v>
      </c>
      <c r="Y42" s="54">
        <f t="shared" si="7"/>
        <v>-2478159</v>
      </c>
      <c r="Z42" s="184">
        <f t="shared" si="5"/>
        <v>-51.06342337887124</v>
      </c>
      <c r="AA42" s="130">
        <f aca="true" t="shared" si="8" ref="AA42:AA48">AA12+AA27</f>
        <v>9706200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3274747</v>
      </c>
      <c r="D45" s="129">
        <f t="shared" si="7"/>
        <v>0</v>
      </c>
      <c r="E45" s="54">
        <f t="shared" si="7"/>
        <v>14694050</v>
      </c>
      <c r="F45" s="54">
        <f t="shared" si="7"/>
        <v>14694050</v>
      </c>
      <c r="G45" s="54">
        <f t="shared" si="7"/>
        <v>0</v>
      </c>
      <c r="H45" s="54">
        <f t="shared" si="7"/>
        <v>3070</v>
      </c>
      <c r="I45" s="54">
        <f t="shared" si="7"/>
        <v>17955</v>
      </c>
      <c r="J45" s="54">
        <f t="shared" si="7"/>
        <v>21025</v>
      </c>
      <c r="K45" s="54">
        <f t="shared" si="7"/>
        <v>111364</v>
      </c>
      <c r="L45" s="54">
        <f t="shared" si="7"/>
        <v>100253</v>
      </c>
      <c r="M45" s="54">
        <f t="shared" si="7"/>
        <v>2449560</v>
      </c>
      <c r="N45" s="54">
        <f t="shared" si="7"/>
        <v>2661177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2682202</v>
      </c>
      <c r="X45" s="54">
        <f t="shared" si="7"/>
        <v>7347025</v>
      </c>
      <c r="Y45" s="54">
        <f t="shared" si="7"/>
        <v>-4664823</v>
      </c>
      <c r="Z45" s="184">
        <f t="shared" si="5"/>
        <v>-63.492679009531074</v>
      </c>
      <c r="AA45" s="130">
        <f t="shared" si="8"/>
        <v>14694050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126108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17070236</v>
      </c>
      <c r="D49" s="218">
        <f t="shared" si="9"/>
        <v>0</v>
      </c>
      <c r="E49" s="220">
        <f t="shared" si="9"/>
        <v>39741700</v>
      </c>
      <c r="F49" s="220">
        <f t="shared" si="9"/>
        <v>39741700</v>
      </c>
      <c r="G49" s="220">
        <f t="shared" si="9"/>
        <v>0</v>
      </c>
      <c r="H49" s="220">
        <f t="shared" si="9"/>
        <v>229371</v>
      </c>
      <c r="I49" s="220">
        <f t="shared" si="9"/>
        <v>5677568</v>
      </c>
      <c r="J49" s="220">
        <f t="shared" si="9"/>
        <v>5906939</v>
      </c>
      <c r="K49" s="220">
        <f t="shared" si="9"/>
        <v>416018</v>
      </c>
      <c r="L49" s="220">
        <f t="shared" si="9"/>
        <v>4926076</v>
      </c>
      <c r="M49" s="220">
        <f t="shared" si="9"/>
        <v>2389653</v>
      </c>
      <c r="N49" s="220">
        <f t="shared" si="9"/>
        <v>7731747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13638686</v>
      </c>
      <c r="X49" s="220">
        <f t="shared" si="9"/>
        <v>19870850</v>
      </c>
      <c r="Y49" s="220">
        <f t="shared" si="9"/>
        <v>-6232164</v>
      </c>
      <c r="Z49" s="221">
        <f t="shared" si="5"/>
        <v>-31.36334882503768</v>
      </c>
      <c r="AA49" s="222">
        <f>SUM(AA41:AA48)</f>
        <v>39741700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673066</v>
      </c>
      <c r="H51" s="54">
        <f t="shared" si="10"/>
        <v>661408</v>
      </c>
      <c r="I51" s="54">
        <f t="shared" si="10"/>
        <v>163672</v>
      </c>
      <c r="J51" s="54">
        <f t="shared" si="10"/>
        <v>1498146</v>
      </c>
      <c r="K51" s="54">
        <f t="shared" si="10"/>
        <v>484028</v>
      </c>
      <c r="L51" s="54">
        <f t="shared" si="10"/>
        <v>3057280</v>
      </c>
      <c r="M51" s="54">
        <f t="shared" si="10"/>
        <v>571828</v>
      </c>
      <c r="N51" s="54">
        <f t="shared" si="10"/>
        <v>4113136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5611282</v>
      </c>
      <c r="X51" s="54">
        <f t="shared" si="10"/>
        <v>0</v>
      </c>
      <c r="Y51" s="54">
        <f t="shared" si="10"/>
        <v>5611282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>
        <v>480888</v>
      </c>
      <c r="I52" s="60">
        <v>20581</v>
      </c>
      <c r="J52" s="60">
        <v>501469</v>
      </c>
      <c r="K52" s="60">
        <v>64995</v>
      </c>
      <c r="L52" s="60">
        <v>12980</v>
      </c>
      <c r="M52" s="60">
        <v>37982</v>
      </c>
      <c r="N52" s="60">
        <v>115957</v>
      </c>
      <c r="O52" s="60"/>
      <c r="P52" s="60"/>
      <c r="Q52" s="60"/>
      <c r="R52" s="60"/>
      <c r="S52" s="60"/>
      <c r="T52" s="60"/>
      <c r="U52" s="60"/>
      <c r="V52" s="60"/>
      <c r="W52" s="60">
        <v>617426</v>
      </c>
      <c r="X52" s="60"/>
      <c r="Y52" s="60">
        <v>617426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>
        <v>29900</v>
      </c>
      <c r="H53" s="60">
        <v>24991</v>
      </c>
      <c r="I53" s="60">
        <v>35305</v>
      </c>
      <c r="J53" s="60">
        <v>90196</v>
      </c>
      <c r="K53" s="60">
        <v>54980</v>
      </c>
      <c r="L53" s="60">
        <v>22754</v>
      </c>
      <c r="M53" s="60">
        <v>51502</v>
      </c>
      <c r="N53" s="60">
        <v>129236</v>
      </c>
      <c r="O53" s="60"/>
      <c r="P53" s="60"/>
      <c r="Q53" s="60"/>
      <c r="R53" s="60"/>
      <c r="S53" s="60"/>
      <c r="T53" s="60"/>
      <c r="U53" s="60"/>
      <c r="V53" s="60"/>
      <c r="W53" s="60">
        <v>219432</v>
      </c>
      <c r="X53" s="60"/>
      <c r="Y53" s="60">
        <v>219432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>
        <v>620995</v>
      </c>
      <c r="H54" s="60">
        <v>36</v>
      </c>
      <c r="I54" s="60">
        <v>536</v>
      </c>
      <c r="J54" s="60">
        <v>621567</v>
      </c>
      <c r="K54" s="60">
        <v>154773</v>
      </c>
      <c r="L54" s="60">
        <v>2964624</v>
      </c>
      <c r="M54" s="60">
        <v>260051</v>
      </c>
      <c r="N54" s="60">
        <v>3379448</v>
      </c>
      <c r="O54" s="60"/>
      <c r="P54" s="60"/>
      <c r="Q54" s="60"/>
      <c r="R54" s="60"/>
      <c r="S54" s="60"/>
      <c r="T54" s="60"/>
      <c r="U54" s="60"/>
      <c r="V54" s="60"/>
      <c r="W54" s="60">
        <v>4001015</v>
      </c>
      <c r="X54" s="60"/>
      <c r="Y54" s="60">
        <v>4001015</v>
      </c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>
        <v>1647</v>
      </c>
      <c r="I55" s="60"/>
      <c r="J55" s="60">
        <v>1647</v>
      </c>
      <c r="K55" s="60"/>
      <c r="L55" s="60">
        <v>395</v>
      </c>
      <c r="M55" s="60"/>
      <c r="N55" s="60">
        <v>395</v>
      </c>
      <c r="O55" s="60"/>
      <c r="P55" s="60"/>
      <c r="Q55" s="60"/>
      <c r="R55" s="60"/>
      <c r="S55" s="60"/>
      <c r="T55" s="60"/>
      <c r="U55" s="60"/>
      <c r="V55" s="60"/>
      <c r="W55" s="60">
        <v>2042</v>
      </c>
      <c r="X55" s="60"/>
      <c r="Y55" s="60">
        <v>2042</v>
      </c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650895</v>
      </c>
      <c r="H57" s="295">
        <f t="shared" si="11"/>
        <v>507562</v>
      </c>
      <c r="I57" s="295">
        <f t="shared" si="11"/>
        <v>56422</v>
      </c>
      <c r="J57" s="295">
        <f t="shared" si="11"/>
        <v>1214879</v>
      </c>
      <c r="K57" s="295">
        <f t="shared" si="11"/>
        <v>274748</v>
      </c>
      <c r="L57" s="295">
        <f t="shared" si="11"/>
        <v>3000753</v>
      </c>
      <c r="M57" s="295">
        <f t="shared" si="11"/>
        <v>349535</v>
      </c>
      <c r="N57" s="295">
        <f t="shared" si="11"/>
        <v>3625036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4839915</v>
      </c>
      <c r="X57" s="295">
        <f t="shared" si="11"/>
        <v>0</v>
      </c>
      <c r="Y57" s="295">
        <f t="shared" si="11"/>
        <v>4839915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>
        <v>1420</v>
      </c>
      <c r="H58" s="60">
        <v>1110</v>
      </c>
      <c r="I58" s="60"/>
      <c r="J58" s="60">
        <v>2530</v>
      </c>
      <c r="K58" s="60">
        <v>102897</v>
      </c>
      <c r="L58" s="60"/>
      <c r="M58" s="60">
        <v>105456</v>
      </c>
      <c r="N58" s="60">
        <v>208353</v>
      </c>
      <c r="O58" s="60"/>
      <c r="P58" s="60"/>
      <c r="Q58" s="60"/>
      <c r="R58" s="60"/>
      <c r="S58" s="60"/>
      <c r="T58" s="60"/>
      <c r="U58" s="60"/>
      <c r="V58" s="60"/>
      <c r="W58" s="60">
        <v>210883</v>
      </c>
      <c r="X58" s="60"/>
      <c r="Y58" s="60">
        <v>210883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>
        <v>20751</v>
      </c>
      <c r="H61" s="60">
        <v>152736</v>
      </c>
      <c r="I61" s="60">
        <v>107250</v>
      </c>
      <c r="J61" s="60">
        <v>280737</v>
      </c>
      <c r="K61" s="60">
        <v>106383</v>
      </c>
      <c r="L61" s="60">
        <v>56527</v>
      </c>
      <c r="M61" s="60">
        <v>116837</v>
      </c>
      <c r="N61" s="60">
        <v>279747</v>
      </c>
      <c r="O61" s="60"/>
      <c r="P61" s="60"/>
      <c r="Q61" s="60"/>
      <c r="R61" s="60"/>
      <c r="S61" s="60"/>
      <c r="T61" s="60"/>
      <c r="U61" s="60"/>
      <c r="V61" s="60"/>
      <c r="W61" s="60">
        <v>560484</v>
      </c>
      <c r="X61" s="60"/>
      <c r="Y61" s="60">
        <v>560484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15994655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673066</v>
      </c>
      <c r="H68" s="60">
        <v>661408</v>
      </c>
      <c r="I68" s="60">
        <v>163672</v>
      </c>
      <c r="J68" s="60">
        <v>1498146</v>
      </c>
      <c r="K68" s="60">
        <v>484027</v>
      </c>
      <c r="L68" s="60">
        <v>3057280</v>
      </c>
      <c r="M68" s="60">
        <v>571829</v>
      </c>
      <c r="N68" s="60">
        <v>4113136</v>
      </c>
      <c r="O68" s="60"/>
      <c r="P68" s="60"/>
      <c r="Q68" s="60"/>
      <c r="R68" s="60"/>
      <c r="S68" s="60"/>
      <c r="T68" s="60"/>
      <c r="U68" s="60"/>
      <c r="V68" s="60"/>
      <c r="W68" s="60">
        <v>5611282</v>
      </c>
      <c r="X68" s="60"/>
      <c r="Y68" s="60">
        <v>5611282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15994655</v>
      </c>
      <c r="F69" s="220">
        <f t="shared" si="12"/>
        <v>0</v>
      </c>
      <c r="G69" s="220">
        <f t="shared" si="12"/>
        <v>673066</v>
      </c>
      <c r="H69" s="220">
        <f t="shared" si="12"/>
        <v>661408</v>
      </c>
      <c r="I69" s="220">
        <f t="shared" si="12"/>
        <v>163672</v>
      </c>
      <c r="J69" s="220">
        <f t="shared" si="12"/>
        <v>1498146</v>
      </c>
      <c r="K69" s="220">
        <f t="shared" si="12"/>
        <v>484027</v>
      </c>
      <c r="L69" s="220">
        <f t="shared" si="12"/>
        <v>3057280</v>
      </c>
      <c r="M69" s="220">
        <f t="shared" si="12"/>
        <v>571829</v>
      </c>
      <c r="N69" s="220">
        <f t="shared" si="12"/>
        <v>4113136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5611282</v>
      </c>
      <c r="X69" s="220">
        <f t="shared" si="12"/>
        <v>0</v>
      </c>
      <c r="Y69" s="220">
        <f t="shared" si="12"/>
        <v>5611282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7864812</v>
      </c>
      <c r="D5" s="357">
        <f t="shared" si="0"/>
        <v>0</v>
      </c>
      <c r="E5" s="356">
        <f t="shared" si="0"/>
        <v>15341450</v>
      </c>
      <c r="F5" s="358">
        <f t="shared" si="0"/>
        <v>15341450</v>
      </c>
      <c r="G5" s="358">
        <f t="shared" si="0"/>
        <v>0</v>
      </c>
      <c r="H5" s="356">
        <f t="shared" si="0"/>
        <v>226301</v>
      </c>
      <c r="I5" s="356">
        <f t="shared" si="0"/>
        <v>3359690</v>
      </c>
      <c r="J5" s="358">
        <f t="shared" si="0"/>
        <v>3585991</v>
      </c>
      <c r="K5" s="358">
        <f t="shared" si="0"/>
        <v>169729</v>
      </c>
      <c r="L5" s="356">
        <f t="shared" si="0"/>
        <v>4825823</v>
      </c>
      <c r="M5" s="356">
        <f t="shared" si="0"/>
        <v>0</v>
      </c>
      <c r="N5" s="358">
        <f t="shared" si="0"/>
        <v>4995552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8581543</v>
      </c>
      <c r="X5" s="356">
        <f t="shared" si="0"/>
        <v>7670725</v>
      </c>
      <c r="Y5" s="358">
        <f t="shared" si="0"/>
        <v>910818</v>
      </c>
      <c r="Z5" s="359">
        <f>+IF(X5&lt;&gt;0,+(Y5/X5)*100,0)</f>
        <v>11.873949333342024</v>
      </c>
      <c r="AA5" s="360">
        <f>+AA6+AA8+AA11+AA13+AA15</f>
        <v>15341450</v>
      </c>
    </row>
    <row r="6" spans="1:27" ht="13.5">
      <c r="A6" s="361" t="s">
        <v>204</v>
      </c>
      <c r="B6" s="142"/>
      <c r="C6" s="60">
        <f>+C7</f>
        <v>7864812</v>
      </c>
      <c r="D6" s="340">
        <f aca="true" t="shared" si="1" ref="D6:AA6">+D7</f>
        <v>0</v>
      </c>
      <c r="E6" s="60">
        <f t="shared" si="1"/>
        <v>10341450</v>
      </c>
      <c r="F6" s="59">
        <f t="shared" si="1"/>
        <v>10341450</v>
      </c>
      <c r="G6" s="59">
        <f t="shared" si="1"/>
        <v>0</v>
      </c>
      <c r="H6" s="60">
        <f t="shared" si="1"/>
        <v>226301</v>
      </c>
      <c r="I6" s="60">
        <f t="shared" si="1"/>
        <v>3359690</v>
      </c>
      <c r="J6" s="59">
        <f t="shared" si="1"/>
        <v>3585991</v>
      </c>
      <c r="K6" s="59">
        <f t="shared" si="1"/>
        <v>169729</v>
      </c>
      <c r="L6" s="60">
        <f t="shared" si="1"/>
        <v>4825823</v>
      </c>
      <c r="M6" s="60">
        <f t="shared" si="1"/>
        <v>0</v>
      </c>
      <c r="N6" s="59">
        <f t="shared" si="1"/>
        <v>4995552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8581543</v>
      </c>
      <c r="X6" s="60">
        <f t="shared" si="1"/>
        <v>5170725</v>
      </c>
      <c r="Y6" s="59">
        <f t="shared" si="1"/>
        <v>3410818</v>
      </c>
      <c r="Z6" s="61">
        <f>+IF(X6&lt;&gt;0,+(Y6/X6)*100,0)</f>
        <v>65.96401858540146</v>
      </c>
      <c r="AA6" s="62">
        <f t="shared" si="1"/>
        <v>10341450</v>
      </c>
    </row>
    <row r="7" spans="1:27" ht="13.5">
      <c r="A7" s="291" t="s">
        <v>228</v>
      </c>
      <c r="B7" s="142"/>
      <c r="C7" s="60">
        <v>7864812</v>
      </c>
      <c r="D7" s="340"/>
      <c r="E7" s="60">
        <v>10341450</v>
      </c>
      <c r="F7" s="59">
        <v>10341450</v>
      </c>
      <c r="G7" s="59"/>
      <c r="H7" s="60">
        <v>226301</v>
      </c>
      <c r="I7" s="60">
        <v>3359690</v>
      </c>
      <c r="J7" s="59">
        <v>3585991</v>
      </c>
      <c r="K7" s="59">
        <v>169729</v>
      </c>
      <c r="L7" s="60">
        <v>4825823</v>
      </c>
      <c r="M7" s="60"/>
      <c r="N7" s="59">
        <v>4995552</v>
      </c>
      <c r="O7" s="59"/>
      <c r="P7" s="60"/>
      <c r="Q7" s="60"/>
      <c r="R7" s="59"/>
      <c r="S7" s="59"/>
      <c r="T7" s="60"/>
      <c r="U7" s="60"/>
      <c r="V7" s="59"/>
      <c r="W7" s="59">
        <v>8581543</v>
      </c>
      <c r="X7" s="60">
        <v>5170725</v>
      </c>
      <c r="Y7" s="59">
        <v>3410818</v>
      </c>
      <c r="Z7" s="61">
        <v>65.96</v>
      </c>
      <c r="AA7" s="62">
        <v>10341450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5000000</v>
      </c>
      <c r="F15" s="59">
        <f t="shared" si="5"/>
        <v>5000000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2500000</v>
      </c>
      <c r="Y15" s="59">
        <f t="shared" si="5"/>
        <v>-2500000</v>
      </c>
      <c r="Z15" s="61">
        <f>+IF(X15&lt;&gt;0,+(Y15/X15)*100,0)</f>
        <v>-100</v>
      </c>
      <c r="AA15" s="62">
        <f>SUM(AA16:AA20)</f>
        <v>5000000</v>
      </c>
    </row>
    <row r="16" spans="1:27" ht="13.5">
      <c r="A16" s="291" t="s">
        <v>233</v>
      </c>
      <c r="B16" s="300"/>
      <c r="C16" s="60"/>
      <c r="D16" s="340"/>
      <c r="E16" s="60">
        <v>5000000</v>
      </c>
      <c r="F16" s="59">
        <v>5000000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2500000</v>
      </c>
      <c r="Y16" s="59">
        <v>-2500000</v>
      </c>
      <c r="Z16" s="61">
        <v>-100</v>
      </c>
      <c r="AA16" s="62">
        <v>5000000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5804569</v>
      </c>
      <c r="D22" s="344">
        <f t="shared" si="6"/>
        <v>0</v>
      </c>
      <c r="E22" s="343">
        <f t="shared" si="6"/>
        <v>9706200</v>
      </c>
      <c r="F22" s="345">
        <f t="shared" si="6"/>
        <v>9706200</v>
      </c>
      <c r="G22" s="345">
        <f t="shared" si="6"/>
        <v>0</v>
      </c>
      <c r="H22" s="343">
        <f t="shared" si="6"/>
        <v>0</v>
      </c>
      <c r="I22" s="343">
        <f t="shared" si="6"/>
        <v>2299923</v>
      </c>
      <c r="J22" s="345">
        <f t="shared" si="6"/>
        <v>2299923</v>
      </c>
      <c r="K22" s="345">
        <f t="shared" si="6"/>
        <v>134925</v>
      </c>
      <c r="L22" s="343">
        <f t="shared" si="6"/>
        <v>0</v>
      </c>
      <c r="M22" s="343">
        <f t="shared" si="6"/>
        <v>-59907</v>
      </c>
      <c r="N22" s="345">
        <f t="shared" si="6"/>
        <v>75018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2374941</v>
      </c>
      <c r="X22" s="343">
        <f t="shared" si="6"/>
        <v>4853100</v>
      </c>
      <c r="Y22" s="345">
        <f t="shared" si="6"/>
        <v>-2478159</v>
      </c>
      <c r="Z22" s="336">
        <f>+IF(X22&lt;&gt;0,+(Y22/X22)*100,0)</f>
        <v>-51.06342337887124</v>
      </c>
      <c r="AA22" s="350">
        <f>SUM(AA23:AA32)</f>
        <v>9706200</v>
      </c>
    </row>
    <row r="23" spans="1:27" ht="13.5">
      <c r="A23" s="361" t="s">
        <v>236</v>
      </c>
      <c r="B23" s="142"/>
      <c r="C23" s="60">
        <v>53953</v>
      </c>
      <c r="D23" s="340"/>
      <c r="E23" s="60">
        <v>350000</v>
      </c>
      <c r="F23" s="59">
        <v>350000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175000</v>
      </c>
      <c r="Y23" s="59">
        <v>-175000</v>
      </c>
      <c r="Z23" s="61">
        <v>-100</v>
      </c>
      <c r="AA23" s="62">
        <v>350000</v>
      </c>
    </row>
    <row r="24" spans="1:27" ht="13.5">
      <c r="A24" s="361" t="s">
        <v>237</v>
      </c>
      <c r="B24" s="142"/>
      <c r="C24" s="60"/>
      <c r="D24" s="340"/>
      <c r="E24" s="60">
        <v>6892150</v>
      </c>
      <c r="F24" s="59">
        <v>6892150</v>
      </c>
      <c r="G24" s="59"/>
      <c r="H24" s="60"/>
      <c r="I24" s="60">
        <v>1148378</v>
      </c>
      <c r="J24" s="59">
        <v>1148378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1148378</v>
      </c>
      <c r="X24" s="60">
        <v>3446075</v>
      </c>
      <c r="Y24" s="59">
        <v>-2297697</v>
      </c>
      <c r="Z24" s="61">
        <v>-66.68</v>
      </c>
      <c r="AA24" s="62">
        <v>6892150</v>
      </c>
    </row>
    <row r="25" spans="1:27" ht="13.5">
      <c r="A25" s="361" t="s">
        <v>238</v>
      </c>
      <c r="B25" s="142"/>
      <c r="C25" s="60"/>
      <c r="D25" s="340"/>
      <c r="E25" s="60">
        <v>2064050</v>
      </c>
      <c r="F25" s="59">
        <v>2064050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1032025</v>
      </c>
      <c r="Y25" s="59">
        <v>-1032025</v>
      </c>
      <c r="Z25" s="61">
        <v>-100</v>
      </c>
      <c r="AA25" s="62">
        <v>2064050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4843264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>
        <v>1147304</v>
      </c>
      <c r="J31" s="59">
        <v>1147304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1147304</v>
      </c>
      <c r="X31" s="60"/>
      <c r="Y31" s="59">
        <v>1147304</v>
      </c>
      <c r="Z31" s="61"/>
      <c r="AA31" s="62"/>
    </row>
    <row r="32" spans="1:27" ht="13.5">
      <c r="A32" s="361" t="s">
        <v>93</v>
      </c>
      <c r="B32" s="136"/>
      <c r="C32" s="60">
        <v>907352</v>
      </c>
      <c r="D32" s="340"/>
      <c r="E32" s="60">
        <v>400000</v>
      </c>
      <c r="F32" s="59">
        <v>400000</v>
      </c>
      <c r="G32" s="59"/>
      <c r="H32" s="60"/>
      <c r="I32" s="60">
        <v>4241</v>
      </c>
      <c r="J32" s="59">
        <v>4241</v>
      </c>
      <c r="K32" s="59">
        <v>134925</v>
      </c>
      <c r="L32" s="60"/>
      <c r="M32" s="60">
        <v>-59907</v>
      </c>
      <c r="N32" s="59">
        <v>75018</v>
      </c>
      <c r="O32" s="59"/>
      <c r="P32" s="60"/>
      <c r="Q32" s="60"/>
      <c r="R32" s="59"/>
      <c r="S32" s="59"/>
      <c r="T32" s="60"/>
      <c r="U32" s="60"/>
      <c r="V32" s="59"/>
      <c r="W32" s="59">
        <v>79259</v>
      </c>
      <c r="X32" s="60">
        <v>200000</v>
      </c>
      <c r="Y32" s="59">
        <v>-120741</v>
      </c>
      <c r="Z32" s="61">
        <v>-60.37</v>
      </c>
      <c r="AA32" s="62">
        <v>400000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3274747</v>
      </c>
      <c r="D40" s="344">
        <f t="shared" si="9"/>
        <v>0</v>
      </c>
      <c r="E40" s="343">
        <f t="shared" si="9"/>
        <v>14694050</v>
      </c>
      <c r="F40" s="345">
        <f t="shared" si="9"/>
        <v>14694050</v>
      </c>
      <c r="G40" s="345">
        <f t="shared" si="9"/>
        <v>0</v>
      </c>
      <c r="H40" s="343">
        <f t="shared" si="9"/>
        <v>3070</v>
      </c>
      <c r="I40" s="343">
        <f t="shared" si="9"/>
        <v>17955</v>
      </c>
      <c r="J40" s="345">
        <f t="shared" si="9"/>
        <v>21025</v>
      </c>
      <c r="K40" s="345">
        <f t="shared" si="9"/>
        <v>111364</v>
      </c>
      <c r="L40" s="343">
        <f t="shared" si="9"/>
        <v>100253</v>
      </c>
      <c r="M40" s="343">
        <f t="shared" si="9"/>
        <v>2449560</v>
      </c>
      <c r="N40" s="345">
        <f t="shared" si="9"/>
        <v>2661177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2682202</v>
      </c>
      <c r="X40" s="343">
        <f t="shared" si="9"/>
        <v>7347025</v>
      </c>
      <c r="Y40" s="345">
        <f t="shared" si="9"/>
        <v>-4664823</v>
      </c>
      <c r="Z40" s="336">
        <f>+IF(X40&lt;&gt;0,+(Y40/X40)*100,0)</f>
        <v>-63.492679009531074</v>
      </c>
      <c r="AA40" s="350">
        <f>SUM(AA41:AA49)</f>
        <v>14694050</v>
      </c>
    </row>
    <row r="41" spans="1:27" ht="13.5">
      <c r="A41" s="361" t="s">
        <v>247</v>
      </c>
      <c r="B41" s="142"/>
      <c r="C41" s="362">
        <v>256316</v>
      </c>
      <c r="D41" s="363"/>
      <c r="E41" s="362">
        <v>1150000</v>
      </c>
      <c r="F41" s="364">
        <v>1150000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575000</v>
      </c>
      <c r="Y41" s="364">
        <v>-575000</v>
      </c>
      <c r="Z41" s="365">
        <v>-100</v>
      </c>
      <c r="AA41" s="366">
        <v>1150000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250367</v>
      </c>
      <c r="D43" s="369"/>
      <c r="E43" s="305">
        <v>3250000</v>
      </c>
      <c r="F43" s="370">
        <v>3250000</v>
      </c>
      <c r="G43" s="370"/>
      <c r="H43" s="305"/>
      <c r="I43" s="305"/>
      <c r="J43" s="370"/>
      <c r="K43" s="370"/>
      <c r="L43" s="305"/>
      <c r="M43" s="305">
        <v>1968224</v>
      </c>
      <c r="N43" s="370">
        <v>1968224</v>
      </c>
      <c r="O43" s="370"/>
      <c r="P43" s="305"/>
      <c r="Q43" s="305"/>
      <c r="R43" s="370"/>
      <c r="S43" s="370"/>
      <c r="T43" s="305"/>
      <c r="U43" s="305"/>
      <c r="V43" s="370"/>
      <c r="W43" s="370">
        <v>1968224</v>
      </c>
      <c r="X43" s="305">
        <v>1625000</v>
      </c>
      <c r="Y43" s="370">
        <v>343224</v>
      </c>
      <c r="Z43" s="371">
        <v>21.12</v>
      </c>
      <c r="AA43" s="303">
        <v>3250000</v>
      </c>
    </row>
    <row r="44" spans="1:27" ht="13.5">
      <c r="A44" s="361" t="s">
        <v>250</v>
      </c>
      <c r="B44" s="136"/>
      <c r="C44" s="60">
        <v>778846</v>
      </c>
      <c r="D44" s="368"/>
      <c r="E44" s="54">
        <v>1130000</v>
      </c>
      <c r="F44" s="53">
        <v>1130000</v>
      </c>
      <c r="G44" s="53"/>
      <c r="H44" s="54">
        <v>1316</v>
      </c>
      <c r="I44" s="54">
        <v>16255</v>
      </c>
      <c r="J44" s="53">
        <v>17571</v>
      </c>
      <c r="K44" s="53">
        <v>111364</v>
      </c>
      <c r="L44" s="54">
        <v>100253</v>
      </c>
      <c r="M44" s="54">
        <v>481336</v>
      </c>
      <c r="N44" s="53">
        <v>692953</v>
      </c>
      <c r="O44" s="53"/>
      <c r="P44" s="54"/>
      <c r="Q44" s="54"/>
      <c r="R44" s="53"/>
      <c r="S44" s="53"/>
      <c r="T44" s="54"/>
      <c r="U44" s="54"/>
      <c r="V44" s="53"/>
      <c r="W44" s="53">
        <v>710524</v>
      </c>
      <c r="X44" s="54">
        <v>565000</v>
      </c>
      <c r="Y44" s="53">
        <v>145524</v>
      </c>
      <c r="Z44" s="94">
        <v>25.76</v>
      </c>
      <c r="AA44" s="95">
        <v>1130000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1389752</v>
      </c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7200000</v>
      </c>
      <c r="F47" s="53">
        <v>7200000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3600000</v>
      </c>
      <c r="Y47" s="53">
        <v>-3600000</v>
      </c>
      <c r="Z47" s="94">
        <v>-100</v>
      </c>
      <c r="AA47" s="95">
        <v>7200000</v>
      </c>
    </row>
    <row r="48" spans="1:27" ht="13.5">
      <c r="A48" s="361" t="s">
        <v>254</v>
      </c>
      <c r="B48" s="136"/>
      <c r="C48" s="60">
        <v>599466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1964050</v>
      </c>
      <c r="F49" s="53">
        <v>1964050</v>
      </c>
      <c r="G49" s="53"/>
      <c r="H49" s="54">
        <v>1754</v>
      </c>
      <c r="I49" s="54">
        <v>1700</v>
      </c>
      <c r="J49" s="53">
        <v>3454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3454</v>
      </c>
      <c r="X49" s="54">
        <v>982025</v>
      </c>
      <c r="Y49" s="53">
        <v>-978571</v>
      </c>
      <c r="Z49" s="94">
        <v>-99.65</v>
      </c>
      <c r="AA49" s="95">
        <v>1964050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126108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126108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17070236</v>
      </c>
      <c r="D60" s="346">
        <f t="shared" si="14"/>
        <v>0</v>
      </c>
      <c r="E60" s="219">
        <f t="shared" si="14"/>
        <v>39741700</v>
      </c>
      <c r="F60" s="264">
        <f t="shared" si="14"/>
        <v>39741700</v>
      </c>
      <c r="G60" s="264">
        <f t="shared" si="14"/>
        <v>0</v>
      </c>
      <c r="H60" s="219">
        <f t="shared" si="14"/>
        <v>229371</v>
      </c>
      <c r="I60" s="219">
        <f t="shared" si="14"/>
        <v>5677568</v>
      </c>
      <c r="J60" s="264">
        <f t="shared" si="14"/>
        <v>5906939</v>
      </c>
      <c r="K60" s="264">
        <f t="shared" si="14"/>
        <v>416018</v>
      </c>
      <c r="L60" s="219">
        <f t="shared" si="14"/>
        <v>4926076</v>
      </c>
      <c r="M60" s="219">
        <f t="shared" si="14"/>
        <v>2389653</v>
      </c>
      <c r="N60" s="264">
        <f t="shared" si="14"/>
        <v>7731747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13638686</v>
      </c>
      <c r="X60" s="219">
        <f t="shared" si="14"/>
        <v>19870850</v>
      </c>
      <c r="Y60" s="264">
        <f t="shared" si="14"/>
        <v>-6232164</v>
      </c>
      <c r="Z60" s="337">
        <f>+IF(X60&lt;&gt;0,+(Y60/X60)*100,0)</f>
        <v>-31.36334882503768</v>
      </c>
      <c r="AA60" s="232">
        <f>+AA57+AA54+AA51+AA40+AA37+AA34+AA22+AA5</f>
        <v>39741700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2014-02-04T08:16:33Z</dcterms:created>
  <dcterms:modified xsi:type="dcterms:W3CDTF">2014-02-04T08:16:37Z</dcterms:modified>
  <cp:category/>
  <cp:version/>
  <cp:contentType/>
  <cp:contentStatus/>
</cp:coreProperties>
</file>