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<sst xmlns="http://schemas.openxmlformats.org/spreadsheetml/2006/main" count="855" uniqueCount="302">
  <si>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Sakhisizwe(EC138)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</si>
  <si>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</si>
  <si>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</si>
  <si>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</si>
  <si>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</si>
  <si>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</si>
  <si>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</si>
  <si>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</si>
  <si>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</si>
  <si>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</si>
  <si>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</si>
  <si>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</si>
  <si>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</si>
  <si>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</si>
  <si>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</si>
  <si>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</si>
  <si>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</si>
  <si>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</si>
  <si>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</si>
  <si>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</si>
  <si>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</si>
  <si>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</si>
  <si>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</si>
  <si>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</si>
  <si>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</si>
  <si>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</si>
  <si>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</si>
  <si>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</si>
  <si>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</si>
  <si>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</si>
  <si>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</si>
  <si>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</si>
  <si>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</si>
  <si>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</si>
  <si>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</si>
  <si>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</si>
  <si>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</si>
  <si>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</si>
  <si>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</si>
  <si>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</si>
  <si>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</si>
  <si>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</si>
  <si>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</si>
  <si>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</si>
  <si>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</si>
  <si>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</si>
  <si>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</si>
  <si>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</si>
  <si>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</si>
  <si>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</si>
  <si>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</si>
  <si>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</si>
  <si>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</si>
  <si>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</si>
  <si>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</si>
  <si>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</si>
  <si>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</si>
  <si>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</si>
  <si>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</si>
  <si>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</si>
  <si>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</si>
  <si>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</si>
  <si>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</si>
  <si>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</si>
  <si>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</si>
  <si>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</si>
  <si>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</si>
  <si>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</si>
  <si>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</si>
  <si>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</si>
  <si>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Sakhisizwe(EC138)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</si>
  <si>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</si>
  <si>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</si>
  <si>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</si>
  <si>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</si>
  <si>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</si>
  <si>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</si>
  <si>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</si>
  <si>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</si>
  <si>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</si>
  <si>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</si>
  <si>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</si>
  <si>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</si>
  <si>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</si>
  <si>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</si>
  <si>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</si>
  <si>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</si>
  <si>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</si>
  <si>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</si>
  <si>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</si>
  <si>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</si>
  <si>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</si>
  <si>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</si>
  <si>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</si>
  <si>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</si>
  <si>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</si>
  <si>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</si>
  <si>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</si>
  <si>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</si>
  <si>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</si>
  <si>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Sakhisizwe(EC138)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</si>
  <si>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</si>
  <si>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</si>
  <si>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</si>
  <si>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</si>
  <si>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</si>
  <si>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</si>
  <si>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</si>
  <si>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</si>
  <si>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</si>
  <si>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</si>
  <si>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</si>
  <si>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</si>
  <si>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</si>
  <si>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</si>
  <si>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</si>
  <si>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</si>
  <si>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</si>
  <si>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</si>
  <si>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</si>
  <si>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</si>
  <si>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</si>
  <si>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</si>
  <si>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</si>
  <si>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</si>
  <si>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</si>
  <si>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</si>
  <si>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</si>
  <si>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</si>
  <si>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Sakhisizwe(EC138)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</si>
  <si>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</si>
  <si>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</si>
  <si>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</si>
  <si>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</si>
  <si>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</si>
  <si>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</si>
  <si>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</si>
  <si>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</si>
  <si>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</si>
  <si>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</si>
  <si>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Sakhisizwe(EC138)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</si>
  <si>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</si>
  <si>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</si>
  <si>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</si>
  <si>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</si>
  <si>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</si>
  <si>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</si>
  <si>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</si>
  <si>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</si>
  <si>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</si>
  <si>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</si>
  <si>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</si>
  <si>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</si>
  <si>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</si>
  <si>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</si>
  <si>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</si>
  <si>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</si>
  <si>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</si>
  <si>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</si>
  <si>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</si>
  <si>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</si>
  <si>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</si>
  <si>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</si>
  <si>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</si>
  <si>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</si>
  <si>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</si>
  <si>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</si>
  <si>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</si>
  <si>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</si>
  <si>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</si>
  <si>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</si>
  <si>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</si>
  <si>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</si>
  <si>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</si>
  <si>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Sakhisizwe(EC138)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</si>
  <si>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</si>
  <si>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</si>
  <si>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</si>
  <si>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</si>
  <si>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</si>
  <si>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</si>
  <si>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</si>
  <si>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</si>
  <si>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</si>
  <si>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</si>
  <si>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</si>
  <si>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</si>
  <si>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</si>
  <si>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</si>
  <si>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</si>
  <si>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</si>
  <si>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</si>
  <si>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</si>
  <si>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</si>
  <si>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</si>
  <si>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</si>
  <si>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</si>
  <si>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</si>
  <si>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</si>
  <si>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</si>
  <si>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</si>
  <si>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Sakhisizwe(EC138)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</si>
  <si>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</si>
  <si>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</si>
  <si>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</si>
  <si>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</si>
  <si>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</si>
  <si>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</si>
  <si>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</si>
  <si>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</si>
  <si>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</si>
  <si>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</si>
  <si>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</si>
  <si>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</si>
  <si>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</si>
  <si>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</si>
  <si>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</si>
  <si>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</si>
  <si>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</si>
  <si>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</si>
  <si>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</si>
  <si>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</si>
  <si>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</si>
  <si>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</si>
  <si>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</si>
  <si>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</si>
  <si>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Sakhisizwe(EC138)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</si>
  <si>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</si>
  <si>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</si>
  <si>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</si>
  <si>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</si>
  <si>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</si>
  <si>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</si>
  <si>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</si>
  <si>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</si>
  <si>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</si>
  <si>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</si>
  <si>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</si>
  <si>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</si>
  <si>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</si>
  <si>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</si>
  <si>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</si>
  <si>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</si>
  <si>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</si>
  <si>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</si>
  <si>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</si>
  <si>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</si>
  <si>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</si>
  <si>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</si>
  <si>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</si>
  <si>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</si>
  <si>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</si>
  <si>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</si>
  <si>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</si>
  <si>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</si>
  <si>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</si>
  <si>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</si>
  <si>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</si>
  <si>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</si>
  <si>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</si>
  <si>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</si>
  <si>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</si>
  <si>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Sakhisizwe(EC138)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</si>
  <si>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</si>
  <si>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</si>
  <si>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Sakhisizwe(EC138)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</si>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</sst>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3264520</v>
      </c>
      <c r="C5" s="19">
        <v>0</v>
      </c>
      <c r="D5" s="59">
        <v>4020000</v>
      </c>
      <c r="E5" s="60">
        <v>4020000</v>
      </c>
      <c r="F5" s="60">
        <v>6496688</v>
      </c>
      <c r="G5" s="60">
        <v>439085</v>
      </c>
      <c r="H5" s="60">
        <v>530778</v>
      </c>
      <c r="I5" s="60">
        <v>7466551</v>
      </c>
      <c r="J5" s="60">
        <v>249382</v>
      </c>
      <c r="K5" s="60">
        <v>0</v>
      </c>
      <c r="L5" s="60">
        <v>247972</v>
      </c>
      <c r="M5" s="60">
        <v>497354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7963905</v>
      </c>
      <c r="W5" s="60">
        <v>2010000</v>
      </c>
      <c r="X5" s="60">
        <v>5953905</v>
      </c>
      <c r="Y5" s="61">
        <v>296.21</v>
      </c>
      <c r="Z5" s="62">
        <v>4020000</v>
      </c>
    </row>
    <row r="6" spans="1:26" ht="13.5">
      <c r="A6" s="58" t="s">
        <v>32</v>
      </c>
      <c r="B6" s="19">
        <v>13815717</v>
      </c>
      <c r="C6" s="19">
        <v>0</v>
      </c>
      <c r="D6" s="59">
        <v>15520000</v>
      </c>
      <c r="E6" s="60">
        <v>15520000</v>
      </c>
      <c r="F6" s="60">
        <v>1542908</v>
      </c>
      <c r="G6" s="60">
        <v>10165483</v>
      </c>
      <c r="H6" s="60">
        <v>2096359</v>
      </c>
      <c r="I6" s="60">
        <v>13804750</v>
      </c>
      <c r="J6" s="60">
        <v>17535391</v>
      </c>
      <c r="K6" s="60">
        <v>0</v>
      </c>
      <c r="L6" s="60">
        <v>1507302</v>
      </c>
      <c r="M6" s="60">
        <v>19042693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32847443</v>
      </c>
      <c r="W6" s="60">
        <v>7760000</v>
      </c>
      <c r="X6" s="60">
        <v>25087443</v>
      </c>
      <c r="Y6" s="61">
        <v>323.29</v>
      </c>
      <c r="Z6" s="62">
        <v>15520000</v>
      </c>
    </row>
    <row r="7" spans="1:26" ht="13.5">
      <c r="A7" s="58" t="s">
        <v>33</v>
      </c>
      <c r="B7" s="19">
        <v>530329</v>
      </c>
      <c r="C7" s="19">
        <v>0</v>
      </c>
      <c r="D7" s="59">
        <v>636000</v>
      </c>
      <c r="E7" s="60">
        <v>636000</v>
      </c>
      <c r="F7" s="60">
        <v>46275</v>
      </c>
      <c r="G7" s="60">
        <v>84270</v>
      </c>
      <c r="H7" s="60">
        <v>157434</v>
      </c>
      <c r="I7" s="60">
        <v>287979</v>
      </c>
      <c r="J7" s="60">
        <v>45967</v>
      </c>
      <c r="K7" s="60">
        <v>0</v>
      </c>
      <c r="L7" s="60">
        <v>41380</v>
      </c>
      <c r="M7" s="60">
        <v>87347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375326</v>
      </c>
      <c r="W7" s="60">
        <v>318000</v>
      </c>
      <c r="X7" s="60">
        <v>57326</v>
      </c>
      <c r="Y7" s="61">
        <v>18.03</v>
      </c>
      <c r="Z7" s="62">
        <v>636000</v>
      </c>
    </row>
    <row r="8" spans="1:26" ht="13.5">
      <c r="A8" s="58" t="s">
        <v>34</v>
      </c>
      <c r="B8" s="19">
        <v>38675776</v>
      </c>
      <c r="C8" s="19">
        <v>0</v>
      </c>
      <c r="D8" s="59">
        <v>46752000</v>
      </c>
      <c r="E8" s="60">
        <v>46752000</v>
      </c>
      <c r="F8" s="60">
        <v>19044470</v>
      </c>
      <c r="G8" s="60">
        <v>117400</v>
      </c>
      <c r="H8" s="60">
        <v>0</v>
      </c>
      <c r="I8" s="60">
        <v>19161870</v>
      </c>
      <c r="J8" s="60">
        <v>124159</v>
      </c>
      <c r="K8" s="60">
        <v>0</v>
      </c>
      <c r="L8" s="60">
        <v>207904</v>
      </c>
      <c r="M8" s="60">
        <v>332063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19493933</v>
      </c>
      <c r="W8" s="60">
        <v>23376000</v>
      </c>
      <c r="X8" s="60">
        <v>-3882067</v>
      </c>
      <c r="Y8" s="61">
        <v>-16.61</v>
      </c>
      <c r="Z8" s="62">
        <v>46752000</v>
      </c>
    </row>
    <row r="9" spans="1:26" ht="13.5">
      <c r="A9" s="58" t="s">
        <v>35</v>
      </c>
      <c r="B9" s="19">
        <v>15092767</v>
      </c>
      <c r="C9" s="19">
        <v>0</v>
      </c>
      <c r="D9" s="59">
        <v>27244262</v>
      </c>
      <c r="E9" s="60">
        <v>27244262</v>
      </c>
      <c r="F9" s="60">
        <v>2606529</v>
      </c>
      <c r="G9" s="60">
        <v>1423581</v>
      </c>
      <c r="H9" s="60">
        <v>797576</v>
      </c>
      <c r="I9" s="60">
        <v>4827686</v>
      </c>
      <c r="J9" s="60">
        <v>1525313</v>
      </c>
      <c r="K9" s="60">
        <v>0</v>
      </c>
      <c r="L9" s="60">
        <v>1395311</v>
      </c>
      <c r="M9" s="60">
        <v>2920624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7748310</v>
      </c>
      <c r="W9" s="60">
        <v>13622131</v>
      </c>
      <c r="X9" s="60">
        <v>-5873821</v>
      </c>
      <c r="Y9" s="61">
        <v>-43.12</v>
      </c>
      <c r="Z9" s="62">
        <v>27244262</v>
      </c>
    </row>
    <row r="10" spans="1:26" ht="25.5">
      <c r="A10" s="63" t="s">
        <v>277</v>
      </c>
      <c r="B10" s="64">
        <f>SUM(B5:B9)</f>
        <v>71379109</v>
      </c>
      <c r="C10" s="64">
        <f>SUM(C5:C9)</f>
        <v>0</v>
      </c>
      <c r="D10" s="65">
        <f aca="true" t="shared" si="0" ref="D10:Z10">SUM(D5:D9)</f>
        <v>94172262</v>
      </c>
      <c r="E10" s="66">
        <f t="shared" si="0"/>
        <v>94172262</v>
      </c>
      <c r="F10" s="66">
        <f t="shared" si="0"/>
        <v>29736870</v>
      </c>
      <c r="G10" s="66">
        <f t="shared" si="0"/>
        <v>12229819</v>
      </c>
      <c r="H10" s="66">
        <f t="shared" si="0"/>
        <v>3582147</v>
      </c>
      <c r="I10" s="66">
        <f t="shared" si="0"/>
        <v>45548836</v>
      </c>
      <c r="J10" s="66">
        <f t="shared" si="0"/>
        <v>19480212</v>
      </c>
      <c r="K10" s="66">
        <f t="shared" si="0"/>
        <v>0</v>
      </c>
      <c r="L10" s="66">
        <f t="shared" si="0"/>
        <v>3399869</v>
      </c>
      <c r="M10" s="66">
        <f t="shared" si="0"/>
        <v>22880081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68428917</v>
      </c>
      <c r="W10" s="66">
        <f t="shared" si="0"/>
        <v>47086131</v>
      </c>
      <c r="X10" s="66">
        <f t="shared" si="0"/>
        <v>21342786</v>
      </c>
      <c r="Y10" s="67">
        <f>+IF(W10&lt;&gt;0,(X10/W10)*100,0)</f>
        <v>45.327117660187454</v>
      </c>
      <c r="Z10" s="68">
        <f t="shared" si="0"/>
        <v>94172262</v>
      </c>
    </row>
    <row r="11" spans="1:26" ht="13.5">
      <c r="A11" s="58" t="s">
        <v>37</v>
      </c>
      <c r="B11" s="19">
        <v>28141852</v>
      </c>
      <c r="C11" s="19">
        <v>0</v>
      </c>
      <c r="D11" s="59">
        <v>31023180</v>
      </c>
      <c r="E11" s="60">
        <v>31023180</v>
      </c>
      <c r="F11" s="60">
        <v>3088370</v>
      </c>
      <c r="G11" s="60">
        <v>3498499</v>
      </c>
      <c r="H11" s="60">
        <v>2360140</v>
      </c>
      <c r="I11" s="60">
        <v>8947009</v>
      </c>
      <c r="J11" s="60">
        <v>2417388</v>
      </c>
      <c r="K11" s="60">
        <v>0</v>
      </c>
      <c r="L11" s="60">
        <v>2549305</v>
      </c>
      <c r="M11" s="60">
        <v>4966693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13913702</v>
      </c>
      <c r="W11" s="60">
        <v>15511590</v>
      </c>
      <c r="X11" s="60">
        <v>-1597888</v>
      </c>
      <c r="Y11" s="61">
        <v>-10.3</v>
      </c>
      <c r="Z11" s="62">
        <v>31023180</v>
      </c>
    </row>
    <row r="12" spans="1:26" ht="13.5">
      <c r="A12" s="58" t="s">
        <v>38</v>
      </c>
      <c r="B12" s="19">
        <v>4912014</v>
      </c>
      <c r="C12" s="19">
        <v>0</v>
      </c>
      <c r="D12" s="59">
        <v>5116236</v>
      </c>
      <c r="E12" s="60">
        <v>5116236</v>
      </c>
      <c r="F12" s="60">
        <v>397483</v>
      </c>
      <c r="G12" s="60">
        <v>398983</v>
      </c>
      <c r="H12" s="60">
        <v>397483</v>
      </c>
      <c r="I12" s="60">
        <v>1193949</v>
      </c>
      <c r="J12" s="60">
        <v>397483</v>
      </c>
      <c r="K12" s="60">
        <v>0</v>
      </c>
      <c r="L12" s="60">
        <v>397909</v>
      </c>
      <c r="M12" s="60">
        <v>795392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1989341</v>
      </c>
      <c r="W12" s="60">
        <v>2558118</v>
      </c>
      <c r="X12" s="60">
        <v>-568777</v>
      </c>
      <c r="Y12" s="61">
        <v>-22.23</v>
      </c>
      <c r="Z12" s="62">
        <v>5116236</v>
      </c>
    </row>
    <row r="13" spans="1:26" ht="13.5">
      <c r="A13" s="58" t="s">
        <v>278</v>
      </c>
      <c r="B13" s="19">
        <v>9137679</v>
      </c>
      <c r="C13" s="19">
        <v>0</v>
      </c>
      <c r="D13" s="59">
        <v>4604400</v>
      </c>
      <c r="E13" s="60">
        <v>4604400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2302200</v>
      </c>
      <c r="X13" s="60">
        <v>-2302200</v>
      </c>
      <c r="Y13" s="61">
        <v>-100</v>
      </c>
      <c r="Z13" s="62">
        <v>4604400</v>
      </c>
    </row>
    <row r="14" spans="1:26" ht="13.5">
      <c r="A14" s="58" t="s">
        <v>40</v>
      </c>
      <c r="B14" s="19">
        <v>952140</v>
      </c>
      <c r="C14" s="19">
        <v>0</v>
      </c>
      <c r="D14" s="59">
        <v>732763</v>
      </c>
      <c r="E14" s="60">
        <v>732763</v>
      </c>
      <c r="F14" s="60">
        <v>66916</v>
      </c>
      <c r="G14" s="60">
        <v>64678</v>
      </c>
      <c r="H14" s="60">
        <v>0</v>
      </c>
      <c r="I14" s="60">
        <v>131594</v>
      </c>
      <c r="J14" s="60">
        <v>60099</v>
      </c>
      <c r="K14" s="60">
        <v>0</v>
      </c>
      <c r="L14" s="60">
        <v>55416</v>
      </c>
      <c r="M14" s="60">
        <v>115515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247109</v>
      </c>
      <c r="W14" s="60">
        <v>366382</v>
      </c>
      <c r="X14" s="60">
        <v>-119273</v>
      </c>
      <c r="Y14" s="61">
        <v>-32.55</v>
      </c>
      <c r="Z14" s="62">
        <v>732763</v>
      </c>
    </row>
    <row r="15" spans="1:26" ht="13.5">
      <c r="A15" s="58" t="s">
        <v>41</v>
      </c>
      <c r="B15" s="19">
        <v>6038685</v>
      </c>
      <c r="C15" s="19">
        <v>0</v>
      </c>
      <c r="D15" s="59">
        <v>9400000</v>
      </c>
      <c r="E15" s="60">
        <v>9400000</v>
      </c>
      <c r="F15" s="60">
        <v>476830</v>
      </c>
      <c r="G15" s="60">
        <v>497714</v>
      </c>
      <c r="H15" s="60">
        <v>0</v>
      </c>
      <c r="I15" s="60">
        <v>974544</v>
      </c>
      <c r="J15" s="60">
        <v>412982</v>
      </c>
      <c r="K15" s="60">
        <v>0</v>
      </c>
      <c r="L15" s="60">
        <v>311748</v>
      </c>
      <c r="M15" s="60">
        <v>724730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1699274</v>
      </c>
      <c r="W15" s="60">
        <v>4700000</v>
      </c>
      <c r="X15" s="60">
        <v>-3000726</v>
      </c>
      <c r="Y15" s="61">
        <v>-63.85</v>
      </c>
      <c r="Z15" s="62">
        <v>9400000</v>
      </c>
    </row>
    <row r="16" spans="1:26" ht="13.5">
      <c r="A16" s="69" t="s">
        <v>42</v>
      </c>
      <c r="B16" s="19">
        <v>4736794</v>
      </c>
      <c r="C16" s="19">
        <v>0</v>
      </c>
      <c r="D16" s="59">
        <v>2682000</v>
      </c>
      <c r="E16" s="60">
        <v>2682000</v>
      </c>
      <c r="F16" s="60">
        <v>169493</v>
      </c>
      <c r="G16" s="60">
        <v>361560</v>
      </c>
      <c r="H16" s="60">
        <v>110717</v>
      </c>
      <c r="I16" s="60">
        <v>641770</v>
      </c>
      <c r="J16" s="60">
        <v>38633</v>
      </c>
      <c r="K16" s="60">
        <v>0</v>
      </c>
      <c r="L16" s="60">
        <v>143627</v>
      </c>
      <c r="M16" s="60">
        <v>182260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824030</v>
      </c>
      <c r="W16" s="60">
        <v>1341000</v>
      </c>
      <c r="X16" s="60">
        <v>-516970</v>
      </c>
      <c r="Y16" s="61">
        <v>-38.55</v>
      </c>
      <c r="Z16" s="62">
        <v>2682000</v>
      </c>
    </row>
    <row r="17" spans="1:26" ht="13.5">
      <c r="A17" s="58" t="s">
        <v>43</v>
      </c>
      <c r="B17" s="19">
        <v>30987863</v>
      </c>
      <c r="C17" s="19">
        <v>0</v>
      </c>
      <c r="D17" s="59">
        <v>38961691</v>
      </c>
      <c r="E17" s="60">
        <v>38961691</v>
      </c>
      <c r="F17" s="60">
        <v>2448359</v>
      </c>
      <c r="G17" s="60">
        <v>3127205</v>
      </c>
      <c r="H17" s="60">
        <v>3732945</v>
      </c>
      <c r="I17" s="60">
        <v>9308509</v>
      </c>
      <c r="J17" s="60">
        <v>1852153</v>
      </c>
      <c r="K17" s="60">
        <v>0</v>
      </c>
      <c r="L17" s="60">
        <v>4363898</v>
      </c>
      <c r="M17" s="60">
        <v>6216051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15524560</v>
      </c>
      <c r="W17" s="60">
        <v>19480846</v>
      </c>
      <c r="X17" s="60">
        <v>-3956286</v>
      </c>
      <c r="Y17" s="61">
        <v>-20.31</v>
      </c>
      <c r="Z17" s="62">
        <v>38961691</v>
      </c>
    </row>
    <row r="18" spans="1:26" ht="13.5">
      <c r="A18" s="70" t="s">
        <v>44</v>
      </c>
      <c r="B18" s="71">
        <f>SUM(B11:B17)</f>
        <v>84907027</v>
      </c>
      <c r="C18" s="71">
        <f>SUM(C11:C17)</f>
        <v>0</v>
      </c>
      <c r="D18" s="72">
        <f aca="true" t="shared" si="1" ref="D18:Z18">SUM(D11:D17)</f>
        <v>92520270</v>
      </c>
      <c r="E18" s="73">
        <f t="shared" si="1"/>
        <v>92520270</v>
      </c>
      <c r="F18" s="73">
        <f t="shared" si="1"/>
        <v>6647451</v>
      </c>
      <c r="G18" s="73">
        <f t="shared" si="1"/>
        <v>7948639</v>
      </c>
      <c r="H18" s="73">
        <f t="shared" si="1"/>
        <v>6601285</v>
      </c>
      <c r="I18" s="73">
        <f t="shared" si="1"/>
        <v>21197375</v>
      </c>
      <c r="J18" s="73">
        <f t="shared" si="1"/>
        <v>5178738</v>
      </c>
      <c r="K18" s="73">
        <f t="shared" si="1"/>
        <v>0</v>
      </c>
      <c r="L18" s="73">
        <f t="shared" si="1"/>
        <v>7821903</v>
      </c>
      <c r="M18" s="73">
        <f t="shared" si="1"/>
        <v>13000641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34198016</v>
      </c>
      <c r="W18" s="73">
        <f t="shared" si="1"/>
        <v>46260136</v>
      </c>
      <c r="X18" s="73">
        <f t="shared" si="1"/>
        <v>-12062120</v>
      </c>
      <c r="Y18" s="67">
        <f>+IF(W18&lt;&gt;0,(X18/W18)*100,0)</f>
        <v>-26.07454504673311</v>
      </c>
      <c r="Z18" s="74">
        <f t="shared" si="1"/>
        <v>92520270</v>
      </c>
    </row>
    <row r="19" spans="1:26" ht="13.5">
      <c r="A19" s="70" t="s">
        <v>45</v>
      </c>
      <c r="B19" s="75">
        <f>+B10-B18</f>
        <v>-13527918</v>
      </c>
      <c r="C19" s="75">
        <f>+C10-C18</f>
        <v>0</v>
      </c>
      <c r="D19" s="76">
        <f aca="true" t="shared" si="2" ref="D19:Z19">+D10-D18</f>
        <v>1651992</v>
      </c>
      <c r="E19" s="77">
        <f t="shared" si="2"/>
        <v>1651992</v>
      </c>
      <c r="F19" s="77">
        <f t="shared" si="2"/>
        <v>23089419</v>
      </c>
      <c r="G19" s="77">
        <f t="shared" si="2"/>
        <v>4281180</v>
      </c>
      <c r="H19" s="77">
        <f t="shared" si="2"/>
        <v>-3019138</v>
      </c>
      <c r="I19" s="77">
        <f t="shared" si="2"/>
        <v>24351461</v>
      </c>
      <c r="J19" s="77">
        <f t="shared" si="2"/>
        <v>14301474</v>
      </c>
      <c r="K19" s="77">
        <f t="shared" si="2"/>
        <v>0</v>
      </c>
      <c r="L19" s="77">
        <f t="shared" si="2"/>
        <v>-4422034</v>
      </c>
      <c r="M19" s="77">
        <f t="shared" si="2"/>
        <v>9879440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34230901</v>
      </c>
      <c r="W19" s="77">
        <f>IF(E10=E18,0,W10-W18)</f>
        <v>825995</v>
      </c>
      <c r="X19" s="77">
        <f t="shared" si="2"/>
        <v>33404906</v>
      </c>
      <c r="Y19" s="78">
        <f>+IF(W19&lt;&gt;0,(X19/W19)*100,0)</f>
        <v>4044.2019624816135</v>
      </c>
      <c r="Z19" s="79">
        <f t="shared" si="2"/>
        <v>1651992</v>
      </c>
    </row>
    <row r="20" spans="1:26" ht="13.5">
      <c r="A20" s="58" t="s">
        <v>46</v>
      </c>
      <c r="B20" s="19">
        <v>23663647</v>
      </c>
      <c r="C20" s="19">
        <v>0</v>
      </c>
      <c r="D20" s="59">
        <v>15766200</v>
      </c>
      <c r="E20" s="60">
        <v>15766200</v>
      </c>
      <c r="F20" s="60">
        <v>2248560</v>
      </c>
      <c r="G20" s="60">
        <v>1674387</v>
      </c>
      <c r="H20" s="60">
        <v>2317303</v>
      </c>
      <c r="I20" s="60">
        <v>6240250</v>
      </c>
      <c r="J20" s="60">
        <v>48934</v>
      </c>
      <c r="K20" s="60">
        <v>0</v>
      </c>
      <c r="L20" s="60">
        <v>1311532</v>
      </c>
      <c r="M20" s="60">
        <v>1360466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7600716</v>
      </c>
      <c r="W20" s="60">
        <v>7883100</v>
      </c>
      <c r="X20" s="60">
        <v>-282384</v>
      </c>
      <c r="Y20" s="61">
        <v>-3.58</v>
      </c>
      <c r="Z20" s="62">
        <v>15766200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10135729</v>
      </c>
      <c r="C22" s="86">
        <f>SUM(C19:C21)</f>
        <v>0</v>
      </c>
      <c r="D22" s="87">
        <f aca="true" t="shared" si="3" ref="D22:Z22">SUM(D19:D21)</f>
        <v>17418192</v>
      </c>
      <c r="E22" s="88">
        <f t="shared" si="3"/>
        <v>17418192</v>
      </c>
      <c r="F22" s="88">
        <f t="shared" si="3"/>
        <v>25337979</v>
      </c>
      <c r="G22" s="88">
        <f t="shared" si="3"/>
        <v>5955567</v>
      </c>
      <c r="H22" s="88">
        <f t="shared" si="3"/>
        <v>-701835</v>
      </c>
      <c r="I22" s="88">
        <f t="shared" si="3"/>
        <v>30591711</v>
      </c>
      <c r="J22" s="88">
        <f t="shared" si="3"/>
        <v>14350408</v>
      </c>
      <c r="K22" s="88">
        <f t="shared" si="3"/>
        <v>0</v>
      </c>
      <c r="L22" s="88">
        <f t="shared" si="3"/>
        <v>-3110502</v>
      </c>
      <c r="M22" s="88">
        <f t="shared" si="3"/>
        <v>11239906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41831617</v>
      </c>
      <c r="W22" s="88">
        <f t="shared" si="3"/>
        <v>8709095</v>
      </c>
      <c r="X22" s="88">
        <f t="shared" si="3"/>
        <v>33122522</v>
      </c>
      <c r="Y22" s="89">
        <f>+IF(W22&lt;&gt;0,(X22/W22)*100,0)</f>
        <v>380.32105517278205</v>
      </c>
      <c r="Z22" s="90">
        <f t="shared" si="3"/>
        <v>17418192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10135729</v>
      </c>
      <c r="C24" s="75">
        <f>SUM(C22:C23)</f>
        <v>0</v>
      </c>
      <c r="D24" s="76">
        <f aca="true" t="shared" si="4" ref="D24:Z24">SUM(D22:D23)</f>
        <v>17418192</v>
      </c>
      <c r="E24" s="77">
        <f t="shared" si="4"/>
        <v>17418192</v>
      </c>
      <c r="F24" s="77">
        <f t="shared" si="4"/>
        <v>25337979</v>
      </c>
      <c r="G24" s="77">
        <f t="shared" si="4"/>
        <v>5955567</v>
      </c>
      <c r="H24" s="77">
        <f t="shared" si="4"/>
        <v>-701835</v>
      </c>
      <c r="I24" s="77">
        <f t="shared" si="4"/>
        <v>30591711</v>
      </c>
      <c r="J24" s="77">
        <f t="shared" si="4"/>
        <v>14350408</v>
      </c>
      <c r="K24" s="77">
        <f t="shared" si="4"/>
        <v>0</v>
      </c>
      <c r="L24" s="77">
        <f t="shared" si="4"/>
        <v>-3110502</v>
      </c>
      <c r="M24" s="77">
        <f t="shared" si="4"/>
        <v>11239906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41831617</v>
      </c>
      <c r="W24" s="77">
        <f t="shared" si="4"/>
        <v>8709095</v>
      </c>
      <c r="X24" s="77">
        <f t="shared" si="4"/>
        <v>33122522</v>
      </c>
      <c r="Y24" s="78">
        <f>+IF(W24&lt;&gt;0,(X24/W24)*100,0)</f>
        <v>380.32105517278205</v>
      </c>
      <c r="Z24" s="79">
        <f t="shared" si="4"/>
        <v>17418192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19196000</v>
      </c>
      <c r="E27" s="100">
        <v>19196000</v>
      </c>
      <c r="F27" s="100">
        <v>2253944</v>
      </c>
      <c r="G27" s="100">
        <v>1712032</v>
      </c>
      <c r="H27" s="100">
        <v>3486419</v>
      </c>
      <c r="I27" s="100">
        <v>7452395</v>
      </c>
      <c r="J27" s="100">
        <v>423676</v>
      </c>
      <c r="K27" s="100">
        <v>0</v>
      </c>
      <c r="L27" s="100">
        <v>1332932</v>
      </c>
      <c r="M27" s="100">
        <v>1756608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9209003</v>
      </c>
      <c r="W27" s="100">
        <v>9598000</v>
      </c>
      <c r="X27" s="100">
        <v>-388997</v>
      </c>
      <c r="Y27" s="101">
        <v>-4.05</v>
      </c>
      <c r="Z27" s="102">
        <v>19196000</v>
      </c>
    </row>
    <row r="28" spans="1:26" ht="13.5">
      <c r="A28" s="103" t="s">
        <v>46</v>
      </c>
      <c r="B28" s="19">
        <v>0</v>
      </c>
      <c r="C28" s="19">
        <v>0</v>
      </c>
      <c r="D28" s="59">
        <v>17196000</v>
      </c>
      <c r="E28" s="60">
        <v>17196000</v>
      </c>
      <c r="F28" s="60">
        <v>2252558</v>
      </c>
      <c r="G28" s="60">
        <v>1702253</v>
      </c>
      <c r="H28" s="60">
        <v>3062240</v>
      </c>
      <c r="I28" s="60">
        <v>7017051</v>
      </c>
      <c r="J28" s="60">
        <v>236066</v>
      </c>
      <c r="K28" s="60">
        <v>0</v>
      </c>
      <c r="L28" s="60">
        <v>1311532</v>
      </c>
      <c r="M28" s="60">
        <v>1547598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8564649</v>
      </c>
      <c r="W28" s="60">
        <v>8598000</v>
      </c>
      <c r="X28" s="60">
        <v>-33351</v>
      </c>
      <c r="Y28" s="61">
        <v>-0.39</v>
      </c>
      <c r="Z28" s="62">
        <v>17196000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2000000</v>
      </c>
      <c r="E31" s="60">
        <v>2000000</v>
      </c>
      <c r="F31" s="60">
        <v>1386</v>
      </c>
      <c r="G31" s="60">
        <v>9779</v>
      </c>
      <c r="H31" s="60">
        <v>424179</v>
      </c>
      <c r="I31" s="60">
        <v>435344</v>
      </c>
      <c r="J31" s="60">
        <v>187610</v>
      </c>
      <c r="K31" s="60">
        <v>0</v>
      </c>
      <c r="L31" s="60">
        <v>21400</v>
      </c>
      <c r="M31" s="60">
        <v>209010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644354</v>
      </c>
      <c r="W31" s="60">
        <v>1000000</v>
      </c>
      <c r="X31" s="60">
        <v>-355646</v>
      </c>
      <c r="Y31" s="61">
        <v>-35.56</v>
      </c>
      <c r="Z31" s="62">
        <v>2000000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19196000</v>
      </c>
      <c r="E32" s="100">
        <f t="shared" si="5"/>
        <v>19196000</v>
      </c>
      <c r="F32" s="100">
        <f t="shared" si="5"/>
        <v>2253944</v>
      </c>
      <c r="G32" s="100">
        <f t="shared" si="5"/>
        <v>1712032</v>
      </c>
      <c r="H32" s="100">
        <f t="shared" si="5"/>
        <v>3486419</v>
      </c>
      <c r="I32" s="100">
        <f t="shared" si="5"/>
        <v>7452395</v>
      </c>
      <c r="J32" s="100">
        <f t="shared" si="5"/>
        <v>423676</v>
      </c>
      <c r="K32" s="100">
        <f t="shared" si="5"/>
        <v>0</v>
      </c>
      <c r="L32" s="100">
        <f t="shared" si="5"/>
        <v>1332932</v>
      </c>
      <c r="M32" s="100">
        <f t="shared" si="5"/>
        <v>1756608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9209003</v>
      </c>
      <c r="W32" s="100">
        <f t="shared" si="5"/>
        <v>9598000</v>
      </c>
      <c r="X32" s="100">
        <f t="shared" si="5"/>
        <v>-388997</v>
      </c>
      <c r="Y32" s="101">
        <f>+IF(W32&lt;&gt;0,(X32/W32)*100,0)</f>
        <v>-4.052896436757658</v>
      </c>
      <c r="Z32" s="102">
        <f t="shared" si="5"/>
        <v>19196000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12996850</v>
      </c>
      <c r="C35" s="19">
        <v>0</v>
      </c>
      <c r="D35" s="59">
        <v>25267</v>
      </c>
      <c r="E35" s="60">
        <v>25267</v>
      </c>
      <c r="F35" s="60">
        <v>7144236</v>
      </c>
      <c r="G35" s="60">
        <v>18494131</v>
      </c>
      <c r="H35" s="60">
        <v>20159131</v>
      </c>
      <c r="I35" s="60">
        <v>20159131</v>
      </c>
      <c r="J35" s="60">
        <v>20317256</v>
      </c>
      <c r="K35" s="60">
        <v>0</v>
      </c>
      <c r="L35" s="60">
        <v>0</v>
      </c>
      <c r="M35" s="60">
        <v>20317256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20317256</v>
      </c>
      <c r="W35" s="60">
        <v>12634</v>
      </c>
      <c r="X35" s="60">
        <v>20304622</v>
      </c>
      <c r="Y35" s="61">
        <v>160714.12</v>
      </c>
      <c r="Z35" s="62">
        <v>25267</v>
      </c>
    </row>
    <row r="36" spans="1:26" ht="13.5">
      <c r="A36" s="58" t="s">
        <v>57</v>
      </c>
      <c r="B36" s="19">
        <v>144245612</v>
      </c>
      <c r="C36" s="19">
        <v>0</v>
      </c>
      <c r="D36" s="59">
        <v>144157</v>
      </c>
      <c r="E36" s="60">
        <v>144157</v>
      </c>
      <c r="F36" s="60">
        <v>20014684</v>
      </c>
      <c r="G36" s="60">
        <v>14159828</v>
      </c>
      <c r="H36" s="60">
        <v>8528042</v>
      </c>
      <c r="I36" s="60">
        <v>8528042</v>
      </c>
      <c r="J36" s="60">
        <v>12102092</v>
      </c>
      <c r="K36" s="60">
        <v>0</v>
      </c>
      <c r="L36" s="60">
        <v>0</v>
      </c>
      <c r="M36" s="60">
        <v>12102092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12102092</v>
      </c>
      <c r="W36" s="60">
        <v>72079</v>
      </c>
      <c r="X36" s="60">
        <v>12030013</v>
      </c>
      <c r="Y36" s="61">
        <v>16690.04</v>
      </c>
      <c r="Z36" s="62">
        <v>144157</v>
      </c>
    </row>
    <row r="37" spans="1:26" ht="13.5">
      <c r="A37" s="58" t="s">
        <v>58</v>
      </c>
      <c r="B37" s="19">
        <v>17796924</v>
      </c>
      <c r="C37" s="19">
        <v>0</v>
      </c>
      <c r="D37" s="59">
        <v>27355</v>
      </c>
      <c r="E37" s="60">
        <v>27355</v>
      </c>
      <c r="F37" s="60">
        <v>5845935</v>
      </c>
      <c r="G37" s="60">
        <v>5644191</v>
      </c>
      <c r="H37" s="60">
        <v>2321637</v>
      </c>
      <c r="I37" s="60">
        <v>2321637</v>
      </c>
      <c r="J37" s="60">
        <v>7240921</v>
      </c>
      <c r="K37" s="60">
        <v>0</v>
      </c>
      <c r="L37" s="60">
        <v>0</v>
      </c>
      <c r="M37" s="60">
        <v>7240921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7240921</v>
      </c>
      <c r="W37" s="60">
        <v>13678</v>
      </c>
      <c r="X37" s="60">
        <v>7227243</v>
      </c>
      <c r="Y37" s="61">
        <v>52838.45</v>
      </c>
      <c r="Z37" s="62">
        <v>27355</v>
      </c>
    </row>
    <row r="38" spans="1:26" ht="13.5">
      <c r="A38" s="58" t="s">
        <v>59</v>
      </c>
      <c r="B38" s="19">
        <v>4747370</v>
      </c>
      <c r="C38" s="19">
        <v>0</v>
      </c>
      <c r="D38" s="59">
        <v>2666</v>
      </c>
      <c r="E38" s="60">
        <v>2666</v>
      </c>
      <c r="F38" s="60">
        <v>193534</v>
      </c>
      <c r="G38" s="60">
        <v>389306</v>
      </c>
      <c r="H38" s="60">
        <v>589379</v>
      </c>
      <c r="I38" s="60">
        <v>589379</v>
      </c>
      <c r="J38" s="60">
        <v>5248469</v>
      </c>
      <c r="K38" s="60">
        <v>0</v>
      </c>
      <c r="L38" s="60">
        <v>0</v>
      </c>
      <c r="M38" s="60">
        <v>5248469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5248469</v>
      </c>
      <c r="W38" s="60">
        <v>1333</v>
      </c>
      <c r="X38" s="60">
        <v>5247136</v>
      </c>
      <c r="Y38" s="61">
        <v>393633.61</v>
      </c>
      <c r="Z38" s="62">
        <v>2666</v>
      </c>
    </row>
    <row r="39" spans="1:26" ht="13.5">
      <c r="A39" s="58" t="s">
        <v>60</v>
      </c>
      <c r="B39" s="19">
        <v>134698168</v>
      </c>
      <c r="C39" s="19">
        <v>0</v>
      </c>
      <c r="D39" s="59">
        <v>139403</v>
      </c>
      <c r="E39" s="60">
        <v>139403</v>
      </c>
      <c r="F39" s="60">
        <v>21119451</v>
      </c>
      <c r="G39" s="60">
        <v>26620462</v>
      </c>
      <c r="H39" s="60">
        <v>25776157</v>
      </c>
      <c r="I39" s="60">
        <v>25776157</v>
      </c>
      <c r="J39" s="60">
        <v>19945026</v>
      </c>
      <c r="K39" s="60">
        <v>0</v>
      </c>
      <c r="L39" s="60">
        <v>0</v>
      </c>
      <c r="M39" s="60">
        <v>19945026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19945026</v>
      </c>
      <c r="W39" s="60">
        <v>69702</v>
      </c>
      <c r="X39" s="60">
        <v>19875324</v>
      </c>
      <c r="Y39" s="61">
        <v>28514.71</v>
      </c>
      <c r="Z39" s="62">
        <v>139403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49177589</v>
      </c>
      <c r="C42" s="19">
        <v>0</v>
      </c>
      <c r="D42" s="59">
        <v>28347</v>
      </c>
      <c r="E42" s="60">
        <v>28347</v>
      </c>
      <c r="F42" s="60">
        <v>20614368</v>
      </c>
      <c r="G42" s="60">
        <v>-4529484</v>
      </c>
      <c r="H42" s="60">
        <v>-4328560</v>
      </c>
      <c r="I42" s="60">
        <v>11756324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11756324</v>
      </c>
      <c r="W42" s="60">
        <v>24964</v>
      </c>
      <c r="X42" s="60">
        <v>11731360</v>
      </c>
      <c r="Y42" s="61">
        <v>46993.11</v>
      </c>
      <c r="Z42" s="62">
        <v>28347</v>
      </c>
    </row>
    <row r="43" spans="1:26" ht="13.5">
      <c r="A43" s="58" t="s">
        <v>63</v>
      </c>
      <c r="B43" s="19">
        <v>-14636957</v>
      </c>
      <c r="C43" s="19">
        <v>0</v>
      </c>
      <c r="D43" s="59">
        <v>-18416</v>
      </c>
      <c r="E43" s="60">
        <v>-18416</v>
      </c>
      <c r="F43" s="60">
        <v>-2265019</v>
      </c>
      <c r="G43" s="60">
        <v>-2536432</v>
      </c>
      <c r="H43" s="60">
        <v>-3486419</v>
      </c>
      <c r="I43" s="60">
        <v>-8287870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-8287870</v>
      </c>
      <c r="W43" s="60">
        <v>-9882</v>
      </c>
      <c r="X43" s="60">
        <v>-8277988</v>
      </c>
      <c r="Y43" s="61">
        <v>83768.35</v>
      </c>
      <c r="Z43" s="62">
        <v>-18416</v>
      </c>
    </row>
    <row r="44" spans="1:26" ht="13.5">
      <c r="A44" s="58" t="s">
        <v>64</v>
      </c>
      <c r="B44" s="19">
        <v>0</v>
      </c>
      <c r="C44" s="19">
        <v>0</v>
      </c>
      <c r="D44" s="59">
        <v>-4117</v>
      </c>
      <c r="E44" s="60">
        <v>-4117</v>
      </c>
      <c r="F44" s="60">
        <v>-327366</v>
      </c>
      <c r="G44" s="60">
        <v>-260449</v>
      </c>
      <c r="H44" s="60">
        <v>-260450</v>
      </c>
      <c r="I44" s="60">
        <v>-848265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-848265</v>
      </c>
      <c r="W44" s="60">
        <v>-1692</v>
      </c>
      <c r="X44" s="60">
        <v>-846573</v>
      </c>
      <c r="Y44" s="61">
        <v>50033.87</v>
      </c>
      <c r="Z44" s="62">
        <v>-4117</v>
      </c>
    </row>
    <row r="45" spans="1:26" ht="13.5">
      <c r="A45" s="70" t="s">
        <v>65</v>
      </c>
      <c r="B45" s="22">
        <v>46283913</v>
      </c>
      <c r="C45" s="22">
        <v>0</v>
      </c>
      <c r="D45" s="99">
        <v>10814</v>
      </c>
      <c r="E45" s="100">
        <v>10814</v>
      </c>
      <c r="F45" s="100">
        <v>30181147</v>
      </c>
      <c r="G45" s="100">
        <v>22854782</v>
      </c>
      <c r="H45" s="100">
        <v>14779353</v>
      </c>
      <c r="I45" s="100">
        <v>14779353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18390</v>
      </c>
      <c r="X45" s="100">
        <v>-18390</v>
      </c>
      <c r="Y45" s="101">
        <v>-100</v>
      </c>
      <c r="Z45" s="102">
        <v>10814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200.51378763235013</v>
      </c>
      <c r="C58" s="5">
        <f>IF(C67=0,0,+(C76/C67)*100)</f>
        <v>0</v>
      </c>
      <c r="D58" s="6">
        <f aca="true" t="shared" si="6" ref="D58:Z58">IF(D67=0,0,+(D76/D67)*100)</f>
        <v>0.1000374765771393</v>
      </c>
      <c r="E58" s="7">
        <f t="shared" si="6"/>
        <v>0.1000374765771393</v>
      </c>
      <c r="F58" s="7">
        <f t="shared" si="6"/>
        <v>100</v>
      </c>
      <c r="G58" s="7">
        <f t="shared" si="6"/>
        <v>100.00000912394273</v>
      </c>
      <c r="H58" s="7">
        <f t="shared" si="6"/>
        <v>91.69789454044435</v>
      </c>
      <c r="I58" s="7">
        <f t="shared" si="6"/>
        <v>98.95478416782287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51.483251411485575</v>
      </c>
      <c r="W58" s="7">
        <f t="shared" si="6"/>
        <v>0.1000374765771393</v>
      </c>
      <c r="X58" s="7">
        <f t="shared" si="6"/>
        <v>0</v>
      </c>
      <c r="Y58" s="7">
        <f t="shared" si="6"/>
        <v>0</v>
      </c>
      <c r="Z58" s="8">
        <f t="shared" si="6"/>
        <v>0.1000374765771393</v>
      </c>
    </row>
    <row r="59" spans="1:26" ht="13.5">
      <c r="A59" s="37" t="s">
        <v>31</v>
      </c>
      <c r="B59" s="9">
        <f aca="true" t="shared" si="7" ref="B59:Z66">IF(B68=0,0,+(B77/B68)*100)</f>
        <v>738.7337495251982</v>
      </c>
      <c r="C59" s="9">
        <f t="shared" si="7"/>
        <v>0</v>
      </c>
      <c r="D59" s="2">
        <f t="shared" si="7"/>
        <v>0.1</v>
      </c>
      <c r="E59" s="10">
        <f t="shared" si="7"/>
        <v>0.1</v>
      </c>
      <c r="F59" s="10">
        <f t="shared" si="7"/>
        <v>100</v>
      </c>
      <c r="G59" s="10">
        <f t="shared" si="7"/>
        <v>100</v>
      </c>
      <c r="H59" s="10">
        <f t="shared" si="7"/>
        <v>4.185177230405179</v>
      </c>
      <c r="I59" s="10">
        <f t="shared" si="7"/>
        <v>93.1887694867416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87.36903566780367</v>
      </c>
      <c r="W59" s="10">
        <f t="shared" si="7"/>
        <v>0.1</v>
      </c>
      <c r="X59" s="10">
        <f t="shared" si="7"/>
        <v>0</v>
      </c>
      <c r="Y59" s="10">
        <f t="shared" si="7"/>
        <v>0</v>
      </c>
      <c r="Z59" s="11">
        <f t="shared" si="7"/>
        <v>0.1</v>
      </c>
    </row>
    <row r="60" spans="1:26" ht="13.5">
      <c r="A60" s="38" t="s">
        <v>32</v>
      </c>
      <c r="B60" s="12">
        <f t="shared" si="7"/>
        <v>104.1754184744809</v>
      </c>
      <c r="C60" s="12">
        <f t="shared" si="7"/>
        <v>0</v>
      </c>
      <c r="D60" s="3">
        <f t="shared" si="7"/>
        <v>0.10005154639175257</v>
      </c>
      <c r="E60" s="13">
        <f t="shared" si="7"/>
        <v>0.10005154639175257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42.026863399991285</v>
      </c>
      <c r="W60" s="13">
        <f t="shared" si="7"/>
        <v>0.10005154639175257</v>
      </c>
      <c r="X60" s="13">
        <f t="shared" si="7"/>
        <v>0</v>
      </c>
      <c r="Y60" s="13">
        <f t="shared" si="7"/>
        <v>0</v>
      </c>
      <c r="Z60" s="14">
        <f t="shared" si="7"/>
        <v>0.10005154639175257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0.10004032258064516</v>
      </c>
      <c r="E61" s="13">
        <f t="shared" si="7"/>
        <v>0.10004032258064516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63.037874462683305</v>
      </c>
      <c r="W61" s="13">
        <f t="shared" si="7"/>
        <v>0.10004032258064516</v>
      </c>
      <c r="X61" s="13">
        <f t="shared" si="7"/>
        <v>0</v>
      </c>
      <c r="Y61" s="13">
        <f t="shared" si="7"/>
        <v>0</v>
      </c>
      <c r="Z61" s="14">
        <f t="shared" si="7"/>
        <v>0.10004032258064516</v>
      </c>
    </row>
    <row r="62" spans="1:26" ht="13.5">
      <c r="A62" s="39" t="s">
        <v>104</v>
      </c>
      <c r="B62" s="12">
        <f t="shared" si="7"/>
        <v>125.6601101781996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100</v>
      </c>
      <c r="G62" s="13">
        <f t="shared" si="7"/>
        <v>100</v>
      </c>
      <c r="H62" s="13">
        <f t="shared" si="7"/>
        <v>0</v>
      </c>
      <c r="I62" s="13">
        <f t="shared" si="7"/>
        <v>116.63810006480908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40.73899518950553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100.0621609183121</v>
      </c>
      <c r="C63" s="12">
        <f t="shared" si="7"/>
        <v>0</v>
      </c>
      <c r="D63" s="3">
        <f t="shared" si="7"/>
        <v>0.0408</v>
      </c>
      <c r="E63" s="13">
        <f t="shared" si="7"/>
        <v>0.0408</v>
      </c>
      <c r="F63" s="13">
        <f t="shared" si="7"/>
        <v>100</v>
      </c>
      <c r="G63" s="13">
        <f t="shared" si="7"/>
        <v>100</v>
      </c>
      <c r="H63" s="13">
        <f t="shared" si="7"/>
        <v>9.771040485123201</v>
      </c>
      <c r="I63" s="13">
        <f t="shared" si="7"/>
        <v>24.27097272310865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20.849015512793308</v>
      </c>
      <c r="W63" s="13">
        <f t="shared" si="7"/>
        <v>0.0408</v>
      </c>
      <c r="X63" s="13">
        <f t="shared" si="7"/>
        <v>0</v>
      </c>
      <c r="Y63" s="13">
        <f t="shared" si="7"/>
        <v>0</v>
      </c>
      <c r="Z63" s="14">
        <f t="shared" si="7"/>
        <v>0.0408</v>
      </c>
    </row>
    <row r="64" spans="1:26" ht="13.5">
      <c r="A64" s="39" t="s">
        <v>106</v>
      </c>
      <c r="B64" s="12">
        <f t="shared" si="7"/>
        <v>99.96538221783784</v>
      </c>
      <c r="C64" s="12">
        <f t="shared" si="7"/>
        <v>0</v>
      </c>
      <c r="D64" s="3">
        <f t="shared" si="7"/>
        <v>0.10015384615384615</v>
      </c>
      <c r="E64" s="13">
        <f t="shared" si="7"/>
        <v>0.10015384615384615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51.79167868938216</v>
      </c>
      <c r="W64" s="13">
        <f t="shared" si="7"/>
        <v>0.10015384615384615</v>
      </c>
      <c r="X64" s="13">
        <f t="shared" si="7"/>
        <v>0</v>
      </c>
      <c r="Y64" s="13">
        <f t="shared" si="7"/>
        <v>0</v>
      </c>
      <c r="Z64" s="14">
        <f t="shared" si="7"/>
        <v>0.10015384615384615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100.00009436882355</v>
      </c>
      <c r="C66" s="15">
        <f t="shared" si="7"/>
        <v>0</v>
      </c>
      <c r="D66" s="4">
        <f t="shared" si="7"/>
        <v>0.1000223463687151</v>
      </c>
      <c r="E66" s="16">
        <f t="shared" si="7"/>
        <v>0.1000223463687151</v>
      </c>
      <c r="F66" s="16">
        <f t="shared" si="7"/>
        <v>100</v>
      </c>
      <c r="G66" s="16">
        <f t="shared" si="7"/>
        <v>100.00028121010331</v>
      </c>
      <c r="H66" s="16">
        <f t="shared" si="7"/>
        <v>273.3432143236837</v>
      </c>
      <c r="I66" s="16">
        <f t="shared" si="7"/>
        <v>132.0091922697169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65.76695425245721</v>
      </c>
      <c r="W66" s="16">
        <f t="shared" si="7"/>
        <v>0.1000223463687151</v>
      </c>
      <c r="X66" s="16">
        <f t="shared" si="7"/>
        <v>0</v>
      </c>
      <c r="Y66" s="16">
        <f t="shared" si="7"/>
        <v>0</v>
      </c>
      <c r="Z66" s="17">
        <f t="shared" si="7"/>
        <v>0.1000223463687151</v>
      </c>
    </row>
    <row r="67" spans="1:26" ht="13.5" hidden="1">
      <c r="A67" s="41" t="s">
        <v>285</v>
      </c>
      <c r="B67" s="24">
        <v>21318925</v>
      </c>
      <c r="C67" s="24"/>
      <c r="D67" s="25">
        <v>24015000</v>
      </c>
      <c r="E67" s="26">
        <v>24015000</v>
      </c>
      <c r="F67" s="26">
        <v>8390032</v>
      </c>
      <c r="G67" s="26">
        <v>10960174</v>
      </c>
      <c r="H67" s="26">
        <v>2787040</v>
      </c>
      <c r="I67" s="26">
        <v>22137246</v>
      </c>
      <c r="J67" s="26">
        <v>18233166</v>
      </c>
      <c r="K67" s="26"/>
      <c r="L67" s="26">
        <v>2179084</v>
      </c>
      <c r="M67" s="26">
        <v>20412250</v>
      </c>
      <c r="N67" s="26"/>
      <c r="O67" s="26"/>
      <c r="P67" s="26"/>
      <c r="Q67" s="26"/>
      <c r="R67" s="26"/>
      <c r="S67" s="26"/>
      <c r="T67" s="26"/>
      <c r="U67" s="26"/>
      <c r="V67" s="26">
        <v>42549496</v>
      </c>
      <c r="W67" s="26">
        <v>12007500</v>
      </c>
      <c r="X67" s="26"/>
      <c r="Y67" s="25"/>
      <c r="Z67" s="27">
        <v>24015000</v>
      </c>
    </row>
    <row r="68" spans="1:26" ht="13.5" hidden="1">
      <c r="A68" s="37" t="s">
        <v>31</v>
      </c>
      <c r="B68" s="19">
        <v>3264520</v>
      </c>
      <c r="C68" s="19"/>
      <c r="D68" s="20">
        <v>4020000</v>
      </c>
      <c r="E68" s="21">
        <v>4020000</v>
      </c>
      <c r="F68" s="21">
        <v>6496688</v>
      </c>
      <c r="G68" s="21">
        <v>439085</v>
      </c>
      <c r="H68" s="21">
        <v>530778</v>
      </c>
      <c r="I68" s="21">
        <v>7466551</v>
      </c>
      <c r="J68" s="21">
        <v>249382</v>
      </c>
      <c r="K68" s="21"/>
      <c r="L68" s="21">
        <v>247972</v>
      </c>
      <c r="M68" s="21">
        <v>497354</v>
      </c>
      <c r="N68" s="21"/>
      <c r="O68" s="21"/>
      <c r="P68" s="21"/>
      <c r="Q68" s="21"/>
      <c r="R68" s="21"/>
      <c r="S68" s="21"/>
      <c r="T68" s="21"/>
      <c r="U68" s="21"/>
      <c r="V68" s="21">
        <v>7963905</v>
      </c>
      <c r="W68" s="21">
        <v>2010000</v>
      </c>
      <c r="X68" s="21"/>
      <c r="Y68" s="20"/>
      <c r="Z68" s="23">
        <v>4020000</v>
      </c>
    </row>
    <row r="69" spans="1:26" ht="13.5" hidden="1">
      <c r="A69" s="38" t="s">
        <v>32</v>
      </c>
      <c r="B69" s="19">
        <v>13815717</v>
      </c>
      <c r="C69" s="19"/>
      <c r="D69" s="20">
        <v>15520000</v>
      </c>
      <c r="E69" s="21">
        <v>15520000</v>
      </c>
      <c r="F69" s="21">
        <v>1542908</v>
      </c>
      <c r="G69" s="21">
        <v>10165483</v>
      </c>
      <c r="H69" s="21">
        <v>2096359</v>
      </c>
      <c r="I69" s="21">
        <v>13804750</v>
      </c>
      <c r="J69" s="21">
        <v>17535391</v>
      </c>
      <c r="K69" s="21"/>
      <c r="L69" s="21">
        <v>1507302</v>
      </c>
      <c r="M69" s="21">
        <v>19042693</v>
      </c>
      <c r="N69" s="21"/>
      <c r="O69" s="21"/>
      <c r="P69" s="21"/>
      <c r="Q69" s="21"/>
      <c r="R69" s="21"/>
      <c r="S69" s="21"/>
      <c r="T69" s="21"/>
      <c r="U69" s="21"/>
      <c r="V69" s="21">
        <v>32847443</v>
      </c>
      <c r="W69" s="21">
        <v>7760000</v>
      </c>
      <c r="X69" s="21"/>
      <c r="Y69" s="20"/>
      <c r="Z69" s="23">
        <v>15520000</v>
      </c>
    </row>
    <row r="70" spans="1:26" ht="13.5" hidden="1">
      <c r="A70" s="39" t="s">
        <v>103</v>
      </c>
      <c r="B70" s="19">
        <v>7293186</v>
      </c>
      <c r="C70" s="19"/>
      <c r="D70" s="20">
        <v>9920000</v>
      </c>
      <c r="E70" s="21">
        <v>9920000</v>
      </c>
      <c r="F70" s="21">
        <v>726194</v>
      </c>
      <c r="G70" s="21">
        <v>1120562</v>
      </c>
      <c r="H70" s="21">
        <v>357096</v>
      </c>
      <c r="I70" s="21">
        <v>2203852</v>
      </c>
      <c r="J70" s="21">
        <v>601454</v>
      </c>
      <c r="K70" s="21"/>
      <c r="L70" s="21">
        <v>690770</v>
      </c>
      <c r="M70" s="21">
        <v>1292224</v>
      </c>
      <c r="N70" s="21"/>
      <c r="O70" s="21"/>
      <c r="P70" s="21"/>
      <c r="Q70" s="21"/>
      <c r="R70" s="21"/>
      <c r="S70" s="21"/>
      <c r="T70" s="21"/>
      <c r="U70" s="21"/>
      <c r="V70" s="21">
        <v>3496076</v>
      </c>
      <c r="W70" s="21">
        <v>4960000</v>
      </c>
      <c r="X70" s="21"/>
      <c r="Y70" s="20"/>
      <c r="Z70" s="23">
        <v>9920000</v>
      </c>
    </row>
    <row r="71" spans="1:26" ht="13.5" hidden="1">
      <c r="A71" s="39" t="s">
        <v>104</v>
      </c>
      <c r="B71" s="19">
        <v>2247087</v>
      </c>
      <c r="C71" s="19"/>
      <c r="D71" s="20"/>
      <c r="E71" s="21"/>
      <c r="F71" s="21">
        <v>437539</v>
      </c>
      <c r="G71" s="21">
        <v>8664582</v>
      </c>
      <c r="H71" s="21"/>
      <c r="I71" s="21">
        <v>9102121</v>
      </c>
      <c r="J71" s="21">
        <v>16544479</v>
      </c>
      <c r="K71" s="21"/>
      <c r="L71" s="21">
        <v>413299</v>
      </c>
      <c r="M71" s="21">
        <v>16957778</v>
      </c>
      <c r="N71" s="21"/>
      <c r="O71" s="21"/>
      <c r="P71" s="21"/>
      <c r="Q71" s="21"/>
      <c r="R71" s="21"/>
      <c r="S71" s="21"/>
      <c r="T71" s="21"/>
      <c r="U71" s="21"/>
      <c r="V71" s="21">
        <v>26059899</v>
      </c>
      <c r="W71" s="21"/>
      <c r="X71" s="21"/>
      <c r="Y71" s="20"/>
      <c r="Z71" s="23"/>
    </row>
    <row r="72" spans="1:26" ht="13.5" hidden="1">
      <c r="A72" s="39" t="s">
        <v>105</v>
      </c>
      <c r="B72" s="19">
        <v>1796949</v>
      </c>
      <c r="C72" s="19"/>
      <c r="D72" s="20">
        <v>3000000</v>
      </c>
      <c r="E72" s="21">
        <v>3000000</v>
      </c>
      <c r="F72" s="21">
        <v>162936</v>
      </c>
      <c r="G72" s="21">
        <v>158433</v>
      </c>
      <c r="H72" s="21">
        <v>1678419</v>
      </c>
      <c r="I72" s="21">
        <v>1999788</v>
      </c>
      <c r="J72" s="21">
        <v>164292</v>
      </c>
      <c r="K72" s="21"/>
      <c r="L72" s="21">
        <v>163934</v>
      </c>
      <c r="M72" s="21">
        <v>328226</v>
      </c>
      <c r="N72" s="21"/>
      <c r="O72" s="21"/>
      <c r="P72" s="21"/>
      <c r="Q72" s="21"/>
      <c r="R72" s="21"/>
      <c r="S72" s="21"/>
      <c r="T72" s="21"/>
      <c r="U72" s="21"/>
      <c r="V72" s="21">
        <v>2328014</v>
      </c>
      <c r="W72" s="21">
        <v>1500000</v>
      </c>
      <c r="X72" s="21"/>
      <c r="Y72" s="20"/>
      <c r="Z72" s="23">
        <v>3000000</v>
      </c>
    </row>
    <row r="73" spans="1:26" ht="13.5" hidden="1">
      <c r="A73" s="39" t="s">
        <v>106</v>
      </c>
      <c r="B73" s="19">
        <v>2478495</v>
      </c>
      <c r="C73" s="19"/>
      <c r="D73" s="20">
        <v>2600000</v>
      </c>
      <c r="E73" s="21">
        <v>2600000</v>
      </c>
      <c r="F73" s="21">
        <v>216239</v>
      </c>
      <c r="G73" s="21">
        <v>221906</v>
      </c>
      <c r="H73" s="21">
        <v>60844</v>
      </c>
      <c r="I73" s="21">
        <v>498989</v>
      </c>
      <c r="J73" s="21">
        <v>225166</v>
      </c>
      <c r="K73" s="21"/>
      <c r="L73" s="21">
        <v>239299</v>
      </c>
      <c r="M73" s="21">
        <v>464465</v>
      </c>
      <c r="N73" s="21"/>
      <c r="O73" s="21"/>
      <c r="P73" s="21"/>
      <c r="Q73" s="21"/>
      <c r="R73" s="21"/>
      <c r="S73" s="21"/>
      <c r="T73" s="21"/>
      <c r="U73" s="21"/>
      <c r="V73" s="21">
        <v>963454</v>
      </c>
      <c r="W73" s="21">
        <v>1300000</v>
      </c>
      <c r="X73" s="21"/>
      <c r="Y73" s="20"/>
      <c r="Z73" s="23">
        <v>2600000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4238688</v>
      </c>
      <c r="C75" s="28"/>
      <c r="D75" s="29">
        <v>4475000</v>
      </c>
      <c r="E75" s="30">
        <v>4475000</v>
      </c>
      <c r="F75" s="30">
        <v>350436</v>
      </c>
      <c r="G75" s="30">
        <v>355606</v>
      </c>
      <c r="H75" s="30">
        <v>159903</v>
      </c>
      <c r="I75" s="30">
        <v>865945</v>
      </c>
      <c r="J75" s="30">
        <v>448393</v>
      </c>
      <c r="K75" s="30"/>
      <c r="L75" s="30">
        <v>423810</v>
      </c>
      <c r="M75" s="30">
        <v>872203</v>
      </c>
      <c r="N75" s="30"/>
      <c r="O75" s="30"/>
      <c r="P75" s="30"/>
      <c r="Q75" s="30"/>
      <c r="R75" s="30"/>
      <c r="S75" s="30"/>
      <c r="T75" s="30"/>
      <c r="U75" s="30"/>
      <c r="V75" s="30">
        <v>1738148</v>
      </c>
      <c r="W75" s="30">
        <v>2237500</v>
      </c>
      <c r="X75" s="30"/>
      <c r="Y75" s="29"/>
      <c r="Z75" s="31">
        <v>4475000</v>
      </c>
    </row>
    <row r="76" spans="1:26" ht="13.5" hidden="1">
      <c r="A76" s="42" t="s">
        <v>286</v>
      </c>
      <c r="B76" s="32">
        <v>42747384</v>
      </c>
      <c r="C76" s="32"/>
      <c r="D76" s="33">
        <v>24024</v>
      </c>
      <c r="E76" s="34">
        <v>24024</v>
      </c>
      <c r="F76" s="34">
        <v>8390032</v>
      </c>
      <c r="G76" s="34">
        <v>10960175</v>
      </c>
      <c r="H76" s="34">
        <v>2555657</v>
      </c>
      <c r="I76" s="34">
        <v>21905864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21905864</v>
      </c>
      <c r="W76" s="34">
        <v>12012</v>
      </c>
      <c r="X76" s="34"/>
      <c r="Y76" s="33"/>
      <c r="Z76" s="35">
        <v>24024</v>
      </c>
    </row>
    <row r="77" spans="1:26" ht="13.5" hidden="1">
      <c r="A77" s="37" t="s">
        <v>31</v>
      </c>
      <c r="B77" s="19">
        <v>24116111</v>
      </c>
      <c r="C77" s="19"/>
      <c r="D77" s="20">
        <v>4020</v>
      </c>
      <c r="E77" s="21">
        <v>4020</v>
      </c>
      <c r="F77" s="21">
        <v>6496688</v>
      </c>
      <c r="G77" s="21">
        <v>439085</v>
      </c>
      <c r="H77" s="21">
        <v>22214</v>
      </c>
      <c r="I77" s="21">
        <v>6957987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6957987</v>
      </c>
      <c r="W77" s="21">
        <v>2010</v>
      </c>
      <c r="X77" s="21"/>
      <c r="Y77" s="20"/>
      <c r="Z77" s="23">
        <v>4020</v>
      </c>
    </row>
    <row r="78" spans="1:26" ht="13.5" hidden="1">
      <c r="A78" s="38" t="s">
        <v>32</v>
      </c>
      <c r="B78" s="19">
        <v>14392581</v>
      </c>
      <c r="C78" s="19"/>
      <c r="D78" s="20">
        <v>15528</v>
      </c>
      <c r="E78" s="21">
        <v>15528</v>
      </c>
      <c r="F78" s="21">
        <v>1542908</v>
      </c>
      <c r="G78" s="21">
        <v>10165483</v>
      </c>
      <c r="H78" s="21">
        <v>2096359</v>
      </c>
      <c r="I78" s="21">
        <v>13804750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13804750</v>
      </c>
      <c r="W78" s="21">
        <v>7764</v>
      </c>
      <c r="X78" s="21"/>
      <c r="Y78" s="20"/>
      <c r="Z78" s="23">
        <v>15528</v>
      </c>
    </row>
    <row r="79" spans="1:26" ht="13.5" hidden="1">
      <c r="A79" s="39" t="s">
        <v>103</v>
      </c>
      <c r="B79" s="19">
        <v>7293186</v>
      </c>
      <c r="C79" s="19"/>
      <c r="D79" s="20">
        <v>9924</v>
      </c>
      <c r="E79" s="21">
        <v>9924</v>
      </c>
      <c r="F79" s="21">
        <v>726194</v>
      </c>
      <c r="G79" s="21">
        <v>1120562</v>
      </c>
      <c r="H79" s="21">
        <v>357096</v>
      </c>
      <c r="I79" s="21">
        <v>2203852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2203852</v>
      </c>
      <c r="W79" s="21">
        <v>4962</v>
      </c>
      <c r="X79" s="21"/>
      <c r="Y79" s="20"/>
      <c r="Z79" s="23">
        <v>9924</v>
      </c>
    </row>
    <row r="80" spans="1:26" ht="13.5" hidden="1">
      <c r="A80" s="39" t="s">
        <v>104</v>
      </c>
      <c r="B80" s="19">
        <v>2823692</v>
      </c>
      <c r="C80" s="19"/>
      <c r="D80" s="20">
        <v>1776</v>
      </c>
      <c r="E80" s="21">
        <v>1776</v>
      </c>
      <c r="F80" s="21">
        <v>437539</v>
      </c>
      <c r="G80" s="21">
        <v>8664582</v>
      </c>
      <c r="H80" s="21">
        <v>1514420</v>
      </c>
      <c r="I80" s="21">
        <v>10616541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10616541</v>
      </c>
      <c r="W80" s="21">
        <v>888</v>
      </c>
      <c r="X80" s="21"/>
      <c r="Y80" s="20"/>
      <c r="Z80" s="23">
        <v>1776</v>
      </c>
    </row>
    <row r="81" spans="1:26" ht="13.5" hidden="1">
      <c r="A81" s="39" t="s">
        <v>105</v>
      </c>
      <c r="B81" s="19">
        <v>1798066</v>
      </c>
      <c r="C81" s="19"/>
      <c r="D81" s="20">
        <v>1224</v>
      </c>
      <c r="E81" s="21">
        <v>1224</v>
      </c>
      <c r="F81" s="21">
        <v>162936</v>
      </c>
      <c r="G81" s="21">
        <v>158433</v>
      </c>
      <c r="H81" s="21">
        <v>163999</v>
      </c>
      <c r="I81" s="21">
        <v>485368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485368</v>
      </c>
      <c r="W81" s="21">
        <v>612</v>
      </c>
      <c r="X81" s="21"/>
      <c r="Y81" s="20"/>
      <c r="Z81" s="23">
        <v>1224</v>
      </c>
    </row>
    <row r="82" spans="1:26" ht="13.5" hidden="1">
      <c r="A82" s="39" t="s">
        <v>106</v>
      </c>
      <c r="B82" s="19">
        <v>2477637</v>
      </c>
      <c r="C82" s="19"/>
      <c r="D82" s="20">
        <v>2604</v>
      </c>
      <c r="E82" s="21">
        <v>2604</v>
      </c>
      <c r="F82" s="21">
        <v>216239</v>
      </c>
      <c r="G82" s="21">
        <v>221906</v>
      </c>
      <c r="H82" s="21">
        <v>60844</v>
      </c>
      <c r="I82" s="21">
        <v>498989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498989</v>
      </c>
      <c r="W82" s="21">
        <v>1302</v>
      </c>
      <c r="X82" s="21"/>
      <c r="Y82" s="20"/>
      <c r="Z82" s="23">
        <v>2604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4238692</v>
      </c>
      <c r="C84" s="28"/>
      <c r="D84" s="29">
        <v>4476</v>
      </c>
      <c r="E84" s="30">
        <v>4476</v>
      </c>
      <c r="F84" s="30">
        <v>350436</v>
      </c>
      <c r="G84" s="30">
        <v>355607</v>
      </c>
      <c r="H84" s="30">
        <v>437084</v>
      </c>
      <c r="I84" s="30">
        <v>1143127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1143127</v>
      </c>
      <c r="W84" s="30">
        <v>2238</v>
      </c>
      <c r="X84" s="30"/>
      <c r="Y84" s="29"/>
      <c r="Z84" s="31">
        <v>4476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150186</v>
      </c>
      <c r="L5" s="356">
        <f t="shared" si="0"/>
        <v>0</v>
      </c>
      <c r="M5" s="356">
        <f t="shared" si="0"/>
        <v>0</v>
      </c>
      <c r="N5" s="358">
        <f t="shared" si="0"/>
        <v>150186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150186</v>
      </c>
      <c r="X5" s="356">
        <f t="shared" si="0"/>
        <v>0</v>
      </c>
      <c r="Y5" s="358">
        <f t="shared" si="0"/>
        <v>150186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8548</v>
      </c>
      <c r="L8" s="60">
        <f t="shared" si="2"/>
        <v>0</v>
      </c>
      <c r="M8" s="60">
        <f t="shared" si="2"/>
        <v>0</v>
      </c>
      <c r="N8" s="59">
        <f t="shared" si="2"/>
        <v>8548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8548</v>
      </c>
      <c r="X8" s="60">
        <f t="shared" si="2"/>
        <v>0</v>
      </c>
      <c r="Y8" s="59">
        <f t="shared" si="2"/>
        <v>8548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>
        <v>8548</v>
      </c>
      <c r="L10" s="60"/>
      <c r="M10" s="60"/>
      <c r="N10" s="59">
        <v>8548</v>
      </c>
      <c r="O10" s="59"/>
      <c r="P10" s="60"/>
      <c r="Q10" s="60"/>
      <c r="R10" s="59"/>
      <c r="S10" s="59"/>
      <c r="T10" s="60"/>
      <c r="U10" s="60"/>
      <c r="V10" s="59"/>
      <c r="W10" s="59">
        <v>8548</v>
      </c>
      <c r="X10" s="60"/>
      <c r="Y10" s="59">
        <v>8548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141638</v>
      </c>
      <c r="L11" s="362">
        <f t="shared" si="3"/>
        <v>0</v>
      </c>
      <c r="M11" s="362">
        <f t="shared" si="3"/>
        <v>0</v>
      </c>
      <c r="N11" s="364">
        <f t="shared" si="3"/>
        <v>141638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141638</v>
      </c>
      <c r="X11" s="362">
        <f t="shared" si="3"/>
        <v>0</v>
      </c>
      <c r="Y11" s="364">
        <f t="shared" si="3"/>
        <v>141638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>
        <v>141638</v>
      </c>
      <c r="L12" s="60"/>
      <c r="M12" s="60"/>
      <c r="N12" s="59">
        <v>141638</v>
      </c>
      <c r="O12" s="59"/>
      <c r="P12" s="60"/>
      <c r="Q12" s="60"/>
      <c r="R12" s="59"/>
      <c r="S12" s="59"/>
      <c r="T12" s="60"/>
      <c r="U12" s="60"/>
      <c r="V12" s="59"/>
      <c r="W12" s="59">
        <v>141638</v>
      </c>
      <c r="X12" s="60"/>
      <c r="Y12" s="59">
        <v>141638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11075</v>
      </c>
      <c r="H40" s="343">
        <f t="shared" si="9"/>
        <v>0</v>
      </c>
      <c r="I40" s="343">
        <f t="shared" si="9"/>
        <v>0</v>
      </c>
      <c r="J40" s="345">
        <f t="shared" si="9"/>
        <v>11075</v>
      </c>
      <c r="K40" s="345">
        <f t="shared" si="9"/>
        <v>58405</v>
      </c>
      <c r="L40" s="343">
        <f t="shared" si="9"/>
        <v>0</v>
      </c>
      <c r="M40" s="343">
        <f t="shared" si="9"/>
        <v>0</v>
      </c>
      <c r="N40" s="345">
        <f t="shared" si="9"/>
        <v>58405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69480</v>
      </c>
      <c r="X40" s="343">
        <f t="shared" si="9"/>
        <v>0</v>
      </c>
      <c r="Y40" s="345">
        <f t="shared" si="9"/>
        <v>69480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>
        <v>41357</v>
      </c>
      <c r="L41" s="362"/>
      <c r="M41" s="362"/>
      <c r="N41" s="364">
        <v>41357</v>
      </c>
      <c r="O41" s="364"/>
      <c r="P41" s="362"/>
      <c r="Q41" s="362"/>
      <c r="R41" s="364"/>
      <c r="S41" s="364"/>
      <c r="T41" s="362"/>
      <c r="U41" s="362"/>
      <c r="V41" s="364"/>
      <c r="W41" s="364">
        <v>41357</v>
      </c>
      <c r="X41" s="362"/>
      <c r="Y41" s="364">
        <v>41357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11075</v>
      </c>
      <c r="H48" s="54"/>
      <c r="I48" s="54"/>
      <c r="J48" s="53">
        <v>11075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11075</v>
      </c>
      <c r="X48" s="54"/>
      <c r="Y48" s="53">
        <v>11075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>
        <v>17048</v>
      </c>
      <c r="L49" s="54"/>
      <c r="M49" s="54"/>
      <c r="N49" s="53">
        <v>17048</v>
      </c>
      <c r="O49" s="53"/>
      <c r="P49" s="54"/>
      <c r="Q49" s="54"/>
      <c r="R49" s="53"/>
      <c r="S49" s="53"/>
      <c r="T49" s="54"/>
      <c r="U49" s="54"/>
      <c r="V49" s="53"/>
      <c r="W49" s="53">
        <v>17048</v>
      </c>
      <c r="X49" s="54"/>
      <c r="Y49" s="53">
        <v>17048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11075</v>
      </c>
      <c r="H60" s="219">
        <f t="shared" si="14"/>
        <v>0</v>
      </c>
      <c r="I60" s="219">
        <f t="shared" si="14"/>
        <v>0</v>
      </c>
      <c r="J60" s="264">
        <f t="shared" si="14"/>
        <v>11075</v>
      </c>
      <c r="K60" s="264">
        <f t="shared" si="14"/>
        <v>208591</v>
      </c>
      <c r="L60" s="219">
        <f t="shared" si="14"/>
        <v>0</v>
      </c>
      <c r="M60" s="219">
        <f t="shared" si="14"/>
        <v>0</v>
      </c>
      <c r="N60" s="264">
        <f t="shared" si="14"/>
        <v>208591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219666</v>
      </c>
      <c r="X60" s="219">
        <f t="shared" si="14"/>
        <v>0</v>
      </c>
      <c r="Y60" s="264">
        <f t="shared" si="14"/>
        <v>219666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42874057</v>
      </c>
      <c r="D5" s="153">
        <f>SUM(D6:D8)</f>
        <v>0</v>
      </c>
      <c r="E5" s="154">
        <f t="shared" si="0"/>
        <v>54884942</v>
      </c>
      <c r="F5" s="100">
        <f t="shared" si="0"/>
        <v>54884942</v>
      </c>
      <c r="G5" s="100">
        <f t="shared" si="0"/>
        <v>24692317</v>
      </c>
      <c r="H5" s="100">
        <f t="shared" si="0"/>
        <v>620470</v>
      </c>
      <c r="I5" s="100">
        <f t="shared" si="0"/>
        <v>831629</v>
      </c>
      <c r="J5" s="100">
        <f t="shared" si="0"/>
        <v>26144416</v>
      </c>
      <c r="K5" s="100">
        <f t="shared" si="0"/>
        <v>506927</v>
      </c>
      <c r="L5" s="100">
        <f t="shared" si="0"/>
        <v>0</v>
      </c>
      <c r="M5" s="100">
        <f t="shared" si="0"/>
        <v>498232</v>
      </c>
      <c r="N5" s="100">
        <f t="shared" si="0"/>
        <v>1005159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27149575</v>
      </c>
      <c r="X5" s="100">
        <f t="shared" si="0"/>
        <v>27442471</v>
      </c>
      <c r="Y5" s="100">
        <f t="shared" si="0"/>
        <v>-292896</v>
      </c>
      <c r="Z5" s="137">
        <f>+IF(X5&lt;&gt;0,+(Y5/X5)*100,0)</f>
        <v>-1.067309135536665</v>
      </c>
      <c r="AA5" s="153">
        <f>SUM(AA6:AA8)</f>
        <v>54884942</v>
      </c>
    </row>
    <row r="6" spans="1:27" ht="13.5">
      <c r="A6" s="138" t="s">
        <v>75</v>
      </c>
      <c r="B6" s="136"/>
      <c r="C6" s="155">
        <v>2100000</v>
      </c>
      <c r="D6" s="155"/>
      <c r="E6" s="156">
        <v>2351000</v>
      </c>
      <c r="F6" s="60">
        <v>2351000</v>
      </c>
      <c r="G6" s="60"/>
      <c r="H6" s="60"/>
      <c r="I6" s="60"/>
      <c r="J6" s="60"/>
      <c r="K6" s="60">
        <v>114198</v>
      </c>
      <c r="L6" s="60"/>
      <c r="M6" s="60">
        <v>8941</v>
      </c>
      <c r="N6" s="60">
        <v>123139</v>
      </c>
      <c r="O6" s="60"/>
      <c r="P6" s="60"/>
      <c r="Q6" s="60"/>
      <c r="R6" s="60"/>
      <c r="S6" s="60"/>
      <c r="T6" s="60"/>
      <c r="U6" s="60"/>
      <c r="V6" s="60"/>
      <c r="W6" s="60">
        <v>123139</v>
      </c>
      <c r="X6" s="60">
        <v>1175500</v>
      </c>
      <c r="Y6" s="60">
        <v>-1052361</v>
      </c>
      <c r="Z6" s="140">
        <v>-89.52</v>
      </c>
      <c r="AA6" s="155">
        <v>2351000</v>
      </c>
    </row>
    <row r="7" spans="1:27" ht="13.5">
      <c r="A7" s="138" t="s">
        <v>76</v>
      </c>
      <c r="B7" s="136"/>
      <c r="C7" s="157">
        <v>40510722</v>
      </c>
      <c r="D7" s="157"/>
      <c r="E7" s="158">
        <v>52403942</v>
      </c>
      <c r="F7" s="159">
        <v>52403942</v>
      </c>
      <c r="G7" s="159">
        <v>24691966</v>
      </c>
      <c r="H7" s="159">
        <v>620119</v>
      </c>
      <c r="I7" s="159">
        <v>831629</v>
      </c>
      <c r="J7" s="159">
        <v>26143714</v>
      </c>
      <c r="K7" s="159">
        <v>392378</v>
      </c>
      <c r="L7" s="159"/>
      <c r="M7" s="159">
        <v>488940</v>
      </c>
      <c r="N7" s="159">
        <v>881318</v>
      </c>
      <c r="O7" s="159"/>
      <c r="P7" s="159"/>
      <c r="Q7" s="159"/>
      <c r="R7" s="159"/>
      <c r="S7" s="159"/>
      <c r="T7" s="159"/>
      <c r="U7" s="159"/>
      <c r="V7" s="159"/>
      <c r="W7" s="159">
        <v>27025032</v>
      </c>
      <c r="X7" s="159">
        <v>26201971</v>
      </c>
      <c r="Y7" s="159">
        <v>823061</v>
      </c>
      <c r="Z7" s="141">
        <v>3.14</v>
      </c>
      <c r="AA7" s="157">
        <v>52403942</v>
      </c>
    </row>
    <row r="8" spans="1:27" ht="13.5">
      <c r="A8" s="138" t="s">
        <v>77</v>
      </c>
      <c r="B8" s="136"/>
      <c r="C8" s="155">
        <v>263335</v>
      </c>
      <c r="D8" s="155"/>
      <c r="E8" s="156">
        <v>130000</v>
      </c>
      <c r="F8" s="60">
        <v>130000</v>
      </c>
      <c r="G8" s="60">
        <v>351</v>
      </c>
      <c r="H8" s="60">
        <v>351</v>
      </c>
      <c r="I8" s="60"/>
      <c r="J8" s="60">
        <v>702</v>
      </c>
      <c r="K8" s="60">
        <v>351</v>
      </c>
      <c r="L8" s="60"/>
      <c r="M8" s="60">
        <v>351</v>
      </c>
      <c r="N8" s="60">
        <v>702</v>
      </c>
      <c r="O8" s="60"/>
      <c r="P8" s="60"/>
      <c r="Q8" s="60"/>
      <c r="R8" s="60"/>
      <c r="S8" s="60"/>
      <c r="T8" s="60"/>
      <c r="U8" s="60"/>
      <c r="V8" s="60"/>
      <c r="W8" s="60">
        <v>1404</v>
      </c>
      <c r="X8" s="60">
        <v>65000</v>
      </c>
      <c r="Y8" s="60">
        <v>-63596</v>
      </c>
      <c r="Z8" s="140">
        <v>-97.84</v>
      </c>
      <c r="AA8" s="155">
        <v>130000</v>
      </c>
    </row>
    <row r="9" spans="1:27" ht="13.5">
      <c r="A9" s="135" t="s">
        <v>78</v>
      </c>
      <c r="B9" s="136"/>
      <c r="C9" s="153">
        <f aca="true" t="shared" si="1" ref="C9:Y9">SUM(C10:C14)</f>
        <v>2325030</v>
      </c>
      <c r="D9" s="153">
        <f>SUM(D10:D14)</f>
        <v>0</v>
      </c>
      <c r="E9" s="154">
        <f t="shared" si="1"/>
        <v>3288800</v>
      </c>
      <c r="F9" s="100">
        <f t="shared" si="1"/>
        <v>3288800</v>
      </c>
      <c r="G9" s="100">
        <f t="shared" si="1"/>
        <v>285308</v>
      </c>
      <c r="H9" s="100">
        <f t="shared" si="1"/>
        <v>153168</v>
      </c>
      <c r="I9" s="100">
        <f t="shared" si="1"/>
        <v>55805</v>
      </c>
      <c r="J9" s="100">
        <f t="shared" si="1"/>
        <v>494281</v>
      </c>
      <c r="K9" s="100">
        <f t="shared" si="1"/>
        <v>72714</v>
      </c>
      <c r="L9" s="100">
        <f t="shared" si="1"/>
        <v>0</v>
      </c>
      <c r="M9" s="100">
        <f t="shared" si="1"/>
        <v>39136</v>
      </c>
      <c r="N9" s="100">
        <f t="shared" si="1"/>
        <v>111850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606131</v>
      </c>
      <c r="X9" s="100">
        <f t="shared" si="1"/>
        <v>1644400</v>
      </c>
      <c r="Y9" s="100">
        <f t="shared" si="1"/>
        <v>-1038269</v>
      </c>
      <c r="Z9" s="137">
        <f>+IF(X9&lt;&gt;0,+(Y9/X9)*100,0)</f>
        <v>-63.139686207735345</v>
      </c>
      <c r="AA9" s="153">
        <f>SUM(AA10:AA14)</f>
        <v>3288800</v>
      </c>
    </row>
    <row r="10" spans="1:27" ht="13.5">
      <c r="A10" s="138" t="s">
        <v>79</v>
      </c>
      <c r="B10" s="136"/>
      <c r="C10" s="155">
        <v>421483</v>
      </c>
      <c r="D10" s="155"/>
      <c r="E10" s="156">
        <v>415300</v>
      </c>
      <c r="F10" s="60">
        <v>415300</v>
      </c>
      <c r="G10" s="60">
        <v>7352</v>
      </c>
      <c r="H10" s="60">
        <v>7996</v>
      </c>
      <c r="I10" s="60">
        <v>5381</v>
      </c>
      <c r="J10" s="60">
        <v>20729</v>
      </c>
      <c r="K10" s="60">
        <v>8853</v>
      </c>
      <c r="L10" s="60"/>
      <c r="M10" s="60">
        <v>5754</v>
      </c>
      <c r="N10" s="60">
        <v>14607</v>
      </c>
      <c r="O10" s="60"/>
      <c r="P10" s="60"/>
      <c r="Q10" s="60"/>
      <c r="R10" s="60"/>
      <c r="S10" s="60"/>
      <c r="T10" s="60"/>
      <c r="U10" s="60"/>
      <c r="V10" s="60"/>
      <c r="W10" s="60">
        <v>35336</v>
      </c>
      <c r="X10" s="60">
        <v>207650</v>
      </c>
      <c r="Y10" s="60">
        <v>-172314</v>
      </c>
      <c r="Z10" s="140">
        <v>-82.98</v>
      </c>
      <c r="AA10" s="155">
        <v>415300</v>
      </c>
    </row>
    <row r="11" spans="1:27" ht="13.5">
      <c r="A11" s="138" t="s">
        <v>80</v>
      </c>
      <c r="B11" s="136"/>
      <c r="C11" s="155">
        <v>9022</v>
      </c>
      <c r="D11" s="155"/>
      <c r="E11" s="156">
        <v>500</v>
      </c>
      <c r="F11" s="60">
        <v>500</v>
      </c>
      <c r="G11" s="60"/>
      <c r="H11" s="60"/>
      <c r="I11" s="60">
        <v>100</v>
      </c>
      <c r="J11" s="60">
        <v>100</v>
      </c>
      <c r="K11" s="60">
        <v>50</v>
      </c>
      <c r="L11" s="60"/>
      <c r="M11" s="60">
        <v>100</v>
      </c>
      <c r="N11" s="60">
        <v>150</v>
      </c>
      <c r="O11" s="60"/>
      <c r="P11" s="60"/>
      <c r="Q11" s="60"/>
      <c r="R11" s="60"/>
      <c r="S11" s="60"/>
      <c r="T11" s="60"/>
      <c r="U11" s="60"/>
      <c r="V11" s="60"/>
      <c r="W11" s="60">
        <v>250</v>
      </c>
      <c r="X11" s="60">
        <v>250</v>
      </c>
      <c r="Y11" s="60"/>
      <c r="Z11" s="140">
        <v>0</v>
      </c>
      <c r="AA11" s="155">
        <v>500</v>
      </c>
    </row>
    <row r="12" spans="1:27" ht="13.5">
      <c r="A12" s="138" t="s">
        <v>81</v>
      </c>
      <c r="B12" s="136"/>
      <c r="C12" s="155">
        <v>1834229</v>
      </c>
      <c r="D12" s="155"/>
      <c r="E12" s="156">
        <v>2823000</v>
      </c>
      <c r="F12" s="60">
        <v>2823000</v>
      </c>
      <c r="G12" s="60">
        <v>272123</v>
      </c>
      <c r="H12" s="60">
        <v>143128</v>
      </c>
      <c r="I12" s="60">
        <v>47692</v>
      </c>
      <c r="J12" s="60">
        <v>462943</v>
      </c>
      <c r="K12" s="60">
        <v>61793</v>
      </c>
      <c r="L12" s="60"/>
      <c r="M12" s="60">
        <v>27756</v>
      </c>
      <c r="N12" s="60">
        <v>89549</v>
      </c>
      <c r="O12" s="60"/>
      <c r="P12" s="60"/>
      <c r="Q12" s="60"/>
      <c r="R12" s="60"/>
      <c r="S12" s="60"/>
      <c r="T12" s="60"/>
      <c r="U12" s="60"/>
      <c r="V12" s="60"/>
      <c r="W12" s="60">
        <v>552492</v>
      </c>
      <c r="X12" s="60">
        <v>1411500</v>
      </c>
      <c r="Y12" s="60">
        <v>-859008</v>
      </c>
      <c r="Z12" s="140">
        <v>-60.86</v>
      </c>
      <c r="AA12" s="155">
        <v>2823000</v>
      </c>
    </row>
    <row r="13" spans="1:27" ht="13.5">
      <c r="A13" s="138" t="s">
        <v>82</v>
      </c>
      <c r="B13" s="136"/>
      <c r="C13" s="155">
        <v>60296</v>
      </c>
      <c r="D13" s="155"/>
      <c r="E13" s="156">
        <v>50000</v>
      </c>
      <c r="F13" s="60">
        <v>50000</v>
      </c>
      <c r="G13" s="60">
        <v>5833</v>
      </c>
      <c r="H13" s="60">
        <v>2044</v>
      </c>
      <c r="I13" s="60">
        <v>2632</v>
      </c>
      <c r="J13" s="60">
        <v>10509</v>
      </c>
      <c r="K13" s="60">
        <v>2018</v>
      </c>
      <c r="L13" s="60"/>
      <c r="M13" s="60">
        <v>5526</v>
      </c>
      <c r="N13" s="60">
        <v>7544</v>
      </c>
      <c r="O13" s="60"/>
      <c r="P13" s="60"/>
      <c r="Q13" s="60"/>
      <c r="R13" s="60"/>
      <c r="S13" s="60"/>
      <c r="T13" s="60"/>
      <c r="U13" s="60"/>
      <c r="V13" s="60"/>
      <c r="W13" s="60">
        <v>18053</v>
      </c>
      <c r="X13" s="60">
        <v>25000</v>
      </c>
      <c r="Y13" s="60">
        <v>-6947</v>
      </c>
      <c r="Z13" s="140">
        <v>-27.79</v>
      </c>
      <c r="AA13" s="155">
        <v>50000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24466206</v>
      </c>
      <c r="D15" s="153">
        <f>SUM(D16:D18)</f>
        <v>0</v>
      </c>
      <c r="E15" s="154">
        <f t="shared" si="2"/>
        <v>18769000</v>
      </c>
      <c r="F15" s="100">
        <f t="shared" si="2"/>
        <v>18769000</v>
      </c>
      <c r="G15" s="100">
        <f t="shared" si="2"/>
        <v>2250458</v>
      </c>
      <c r="H15" s="100">
        <f t="shared" si="2"/>
        <v>2628604</v>
      </c>
      <c r="I15" s="100">
        <f t="shared" si="2"/>
        <v>2596687</v>
      </c>
      <c r="J15" s="100">
        <f t="shared" si="2"/>
        <v>7475749</v>
      </c>
      <c r="K15" s="100">
        <f t="shared" si="2"/>
        <v>315833</v>
      </c>
      <c r="L15" s="100">
        <f t="shared" si="2"/>
        <v>0</v>
      </c>
      <c r="M15" s="100">
        <f t="shared" si="2"/>
        <v>1340327</v>
      </c>
      <c r="N15" s="100">
        <f t="shared" si="2"/>
        <v>1656160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9131909</v>
      </c>
      <c r="X15" s="100">
        <f t="shared" si="2"/>
        <v>9384500</v>
      </c>
      <c r="Y15" s="100">
        <f t="shared" si="2"/>
        <v>-252591</v>
      </c>
      <c r="Z15" s="137">
        <f>+IF(X15&lt;&gt;0,+(Y15/X15)*100,0)</f>
        <v>-2.691576535777079</v>
      </c>
      <c r="AA15" s="153">
        <f>SUM(AA16:AA18)</f>
        <v>18769000</v>
      </c>
    </row>
    <row r="16" spans="1:27" ht="13.5">
      <c r="A16" s="138" t="s">
        <v>85</v>
      </c>
      <c r="B16" s="136"/>
      <c r="C16" s="155">
        <v>193857</v>
      </c>
      <c r="D16" s="155"/>
      <c r="E16" s="156">
        <v>1167000</v>
      </c>
      <c r="F16" s="60">
        <v>1167000</v>
      </c>
      <c r="G16" s="60"/>
      <c r="H16" s="60">
        <v>517400</v>
      </c>
      <c r="I16" s="60"/>
      <c r="J16" s="60">
        <v>517400</v>
      </c>
      <c r="K16" s="60">
        <v>254986</v>
      </c>
      <c r="L16" s="60"/>
      <c r="M16" s="60">
        <v>28000</v>
      </c>
      <c r="N16" s="60">
        <v>282986</v>
      </c>
      <c r="O16" s="60"/>
      <c r="P16" s="60"/>
      <c r="Q16" s="60"/>
      <c r="R16" s="60"/>
      <c r="S16" s="60"/>
      <c r="T16" s="60"/>
      <c r="U16" s="60"/>
      <c r="V16" s="60"/>
      <c r="W16" s="60">
        <v>800386</v>
      </c>
      <c r="X16" s="60">
        <v>583500</v>
      </c>
      <c r="Y16" s="60">
        <v>216886</v>
      </c>
      <c r="Z16" s="140">
        <v>37.17</v>
      </c>
      <c r="AA16" s="155">
        <v>1167000</v>
      </c>
    </row>
    <row r="17" spans="1:27" ht="13.5">
      <c r="A17" s="138" t="s">
        <v>86</v>
      </c>
      <c r="B17" s="136"/>
      <c r="C17" s="155">
        <v>24272349</v>
      </c>
      <c r="D17" s="155"/>
      <c r="E17" s="156">
        <v>17602000</v>
      </c>
      <c r="F17" s="60">
        <v>17602000</v>
      </c>
      <c r="G17" s="60">
        <v>2250458</v>
      </c>
      <c r="H17" s="60">
        <v>2111204</v>
      </c>
      <c r="I17" s="60">
        <v>2596687</v>
      </c>
      <c r="J17" s="60">
        <v>6958349</v>
      </c>
      <c r="K17" s="60">
        <v>60847</v>
      </c>
      <c r="L17" s="60"/>
      <c r="M17" s="60">
        <v>1312327</v>
      </c>
      <c r="N17" s="60">
        <v>1373174</v>
      </c>
      <c r="O17" s="60"/>
      <c r="P17" s="60"/>
      <c r="Q17" s="60"/>
      <c r="R17" s="60"/>
      <c r="S17" s="60"/>
      <c r="T17" s="60"/>
      <c r="U17" s="60"/>
      <c r="V17" s="60"/>
      <c r="W17" s="60">
        <v>8331523</v>
      </c>
      <c r="X17" s="60">
        <v>8801000</v>
      </c>
      <c r="Y17" s="60">
        <v>-469477</v>
      </c>
      <c r="Z17" s="140">
        <v>-5.33</v>
      </c>
      <c r="AA17" s="155">
        <v>17602000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25377463</v>
      </c>
      <c r="D19" s="153">
        <f>SUM(D20:D23)</f>
        <v>0</v>
      </c>
      <c r="E19" s="154">
        <f t="shared" si="3"/>
        <v>32995720</v>
      </c>
      <c r="F19" s="100">
        <f t="shared" si="3"/>
        <v>32995720</v>
      </c>
      <c r="G19" s="100">
        <f t="shared" si="3"/>
        <v>4757347</v>
      </c>
      <c r="H19" s="100">
        <f t="shared" si="3"/>
        <v>10501964</v>
      </c>
      <c r="I19" s="100">
        <f t="shared" si="3"/>
        <v>2415329</v>
      </c>
      <c r="J19" s="100">
        <f t="shared" si="3"/>
        <v>17674640</v>
      </c>
      <c r="K19" s="100">
        <f t="shared" si="3"/>
        <v>18633672</v>
      </c>
      <c r="L19" s="100">
        <f t="shared" si="3"/>
        <v>0</v>
      </c>
      <c r="M19" s="100">
        <f t="shared" si="3"/>
        <v>2833706</v>
      </c>
      <c r="N19" s="100">
        <f t="shared" si="3"/>
        <v>21467378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39142018</v>
      </c>
      <c r="X19" s="100">
        <f t="shared" si="3"/>
        <v>16497860</v>
      </c>
      <c r="Y19" s="100">
        <f t="shared" si="3"/>
        <v>22644158</v>
      </c>
      <c r="Z19" s="137">
        <f>+IF(X19&lt;&gt;0,+(Y19/X19)*100,0)</f>
        <v>137.2551227856219</v>
      </c>
      <c r="AA19" s="153">
        <f>SUM(AA20:AA23)</f>
        <v>32995720</v>
      </c>
    </row>
    <row r="20" spans="1:27" ht="13.5">
      <c r="A20" s="138" t="s">
        <v>89</v>
      </c>
      <c r="B20" s="136"/>
      <c r="C20" s="155">
        <v>7942818</v>
      </c>
      <c r="D20" s="155"/>
      <c r="E20" s="156">
        <v>10191500</v>
      </c>
      <c r="F20" s="60">
        <v>10191500</v>
      </c>
      <c r="G20" s="60">
        <v>787088</v>
      </c>
      <c r="H20" s="60">
        <v>1179851</v>
      </c>
      <c r="I20" s="60">
        <v>419979</v>
      </c>
      <c r="J20" s="60">
        <v>2386918</v>
      </c>
      <c r="K20" s="60">
        <v>661362</v>
      </c>
      <c r="L20" s="60"/>
      <c r="M20" s="60">
        <v>714059</v>
      </c>
      <c r="N20" s="60">
        <v>1375421</v>
      </c>
      <c r="O20" s="60"/>
      <c r="P20" s="60"/>
      <c r="Q20" s="60"/>
      <c r="R20" s="60"/>
      <c r="S20" s="60"/>
      <c r="T20" s="60"/>
      <c r="U20" s="60"/>
      <c r="V20" s="60"/>
      <c r="W20" s="60">
        <v>3762339</v>
      </c>
      <c r="X20" s="60">
        <v>5095750</v>
      </c>
      <c r="Y20" s="60">
        <v>-1333411</v>
      </c>
      <c r="Z20" s="140">
        <v>-26.17</v>
      </c>
      <c r="AA20" s="155">
        <v>10191500</v>
      </c>
    </row>
    <row r="21" spans="1:27" ht="13.5">
      <c r="A21" s="138" t="s">
        <v>90</v>
      </c>
      <c r="B21" s="136"/>
      <c r="C21" s="155">
        <v>8177120</v>
      </c>
      <c r="D21" s="155"/>
      <c r="E21" s="156"/>
      <c r="F21" s="60"/>
      <c r="G21" s="60">
        <v>2904389</v>
      </c>
      <c r="H21" s="60">
        <v>8773623</v>
      </c>
      <c r="I21" s="60"/>
      <c r="J21" s="60">
        <v>11678012</v>
      </c>
      <c r="K21" s="60">
        <v>17400483</v>
      </c>
      <c r="L21" s="60"/>
      <c r="M21" s="60">
        <v>1278609</v>
      </c>
      <c r="N21" s="60">
        <v>18679092</v>
      </c>
      <c r="O21" s="60"/>
      <c r="P21" s="60"/>
      <c r="Q21" s="60"/>
      <c r="R21" s="60"/>
      <c r="S21" s="60"/>
      <c r="T21" s="60"/>
      <c r="U21" s="60"/>
      <c r="V21" s="60"/>
      <c r="W21" s="60">
        <v>30357104</v>
      </c>
      <c r="X21" s="60"/>
      <c r="Y21" s="60">
        <v>30357104</v>
      </c>
      <c r="Z21" s="140">
        <v>0</v>
      </c>
      <c r="AA21" s="155"/>
    </row>
    <row r="22" spans="1:27" ht="13.5">
      <c r="A22" s="138" t="s">
        <v>91</v>
      </c>
      <c r="B22" s="136"/>
      <c r="C22" s="157">
        <v>5736854</v>
      </c>
      <c r="D22" s="157"/>
      <c r="E22" s="158">
        <v>18953720</v>
      </c>
      <c r="F22" s="159">
        <v>18953720</v>
      </c>
      <c r="G22" s="159">
        <v>755547</v>
      </c>
      <c r="H22" s="159">
        <v>234854</v>
      </c>
      <c r="I22" s="159">
        <v>1841947</v>
      </c>
      <c r="J22" s="159">
        <v>2832348</v>
      </c>
      <c r="K22" s="159">
        <v>253252</v>
      </c>
      <c r="L22" s="159"/>
      <c r="M22" s="159">
        <v>506334</v>
      </c>
      <c r="N22" s="159">
        <v>759586</v>
      </c>
      <c r="O22" s="159"/>
      <c r="P22" s="159"/>
      <c r="Q22" s="159"/>
      <c r="R22" s="159"/>
      <c r="S22" s="159"/>
      <c r="T22" s="159"/>
      <c r="U22" s="159"/>
      <c r="V22" s="159"/>
      <c r="W22" s="159">
        <v>3591934</v>
      </c>
      <c r="X22" s="159">
        <v>9476860</v>
      </c>
      <c r="Y22" s="159">
        <v>-5884926</v>
      </c>
      <c r="Z22" s="141">
        <v>-62.1</v>
      </c>
      <c r="AA22" s="157">
        <v>18953720</v>
      </c>
    </row>
    <row r="23" spans="1:27" ht="13.5">
      <c r="A23" s="138" t="s">
        <v>92</v>
      </c>
      <c r="B23" s="136"/>
      <c r="C23" s="155">
        <v>3520671</v>
      </c>
      <c r="D23" s="155"/>
      <c r="E23" s="156">
        <v>3850500</v>
      </c>
      <c r="F23" s="60">
        <v>3850500</v>
      </c>
      <c r="G23" s="60">
        <v>310323</v>
      </c>
      <c r="H23" s="60">
        <v>313636</v>
      </c>
      <c r="I23" s="60">
        <v>153403</v>
      </c>
      <c r="J23" s="60">
        <v>777362</v>
      </c>
      <c r="K23" s="60">
        <v>318575</v>
      </c>
      <c r="L23" s="60"/>
      <c r="M23" s="60">
        <v>334704</v>
      </c>
      <c r="N23" s="60">
        <v>653279</v>
      </c>
      <c r="O23" s="60"/>
      <c r="P23" s="60"/>
      <c r="Q23" s="60"/>
      <c r="R23" s="60"/>
      <c r="S23" s="60"/>
      <c r="T23" s="60"/>
      <c r="U23" s="60"/>
      <c r="V23" s="60"/>
      <c r="W23" s="60">
        <v>1430641</v>
      </c>
      <c r="X23" s="60">
        <v>1925250</v>
      </c>
      <c r="Y23" s="60">
        <v>-494609</v>
      </c>
      <c r="Z23" s="140">
        <v>-25.69</v>
      </c>
      <c r="AA23" s="155">
        <v>3850500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95042756</v>
      </c>
      <c r="D25" s="168">
        <f>+D5+D9+D15+D19+D24</f>
        <v>0</v>
      </c>
      <c r="E25" s="169">
        <f t="shared" si="4"/>
        <v>109938462</v>
      </c>
      <c r="F25" s="73">
        <f t="shared" si="4"/>
        <v>109938462</v>
      </c>
      <c r="G25" s="73">
        <f t="shared" si="4"/>
        <v>31985430</v>
      </c>
      <c r="H25" s="73">
        <f t="shared" si="4"/>
        <v>13904206</v>
      </c>
      <c r="I25" s="73">
        <f t="shared" si="4"/>
        <v>5899450</v>
      </c>
      <c r="J25" s="73">
        <f t="shared" si="4"/>
        <v>51789086</v>
      </c>
      <c r="K25" s="73">
        <f t="shared" si="4"/>
        <v>19529146</v>
      </c>
      <c r="L25" s="73">
        <f t="shared" si="4"/>
        <v>0</v>
      </c>
      <c r="M25" s="73">
        <f t="shared" si="4"/>
        <v>4711401</v>
      </c>
      <c r="N25" s="73">
        <f t="shared" si="4"/>
        <v>24240547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76029633</v>
      </c>
      <c r="X25" s="73">
        <f t="shared" si="4"/>
        <v>54969231</v>
      </c>
      <c r="Y25" s="73">
        <f t="shared" si="4"/>
        <v>21060402</v>
      </c>
      <c r="Z25" s="170">
        <f>+IF(X25&lt;&gt;0,+(Y25/X25)*100,0)</f>
        <v>38.31307372664537</v>
      </c>
      <c r="AA25" s="168">
        <f>+AA5+AA9+AA15+AA19+AA24</f>
        <v>109938462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30426418</v>
      </c>
      <c r="D28" s="153">
        <f>SUM(D29:D31)</f>
        <v>0</v>
      </c>
      <c r="E28" s="154">
        <f t="shared" si="5"/>
        <v>32469817</v>
      </c>
      <c r="F28" s="100">
        <f t="shared" si="5"/>
        <v>32469817</v>
      </c>
      <c r="G28" s="100">
        <f t="shared" si="5"/>
        <v>3391426</v>
      </c>
      <c r="H28" s="100">
        <f t="shared" si="5"/>
        <v>3395317</v>
      </c>
      <c r="I28" s="100">
        <f t="shared" si="5"/>
        <v>2362556</v>
      </c>
      <c r="J28" s="100">
        <f t="shared" si="5"/>
        <v>9149299</v>
      </c>
      <c r="K28" s="100">
        <f t="shared" si="5"/>
        <v>1797141</v>
      </c>
      <c r="L28" s="100">
        <f t="shared" si="5"/>
        <v>0</v>
      </c>
      <c r="M28" s="100">
        <f t="shared" si="5"/>
        <v>3139382</v>
      </c>
      <c r="N28" s="100">
        <f t="shared" si="5"/>
        <v>4936523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14085822</v>
      </c>
      <c r="X28" s="100">
        <f t="shared" si="5"/>
        <v>16234909</v>
      </c>
      <c r="Y28" s="100">
        <f t="shared" si="5"/>
        <v>-2149087</v>
      </c>
      <c r="Z28" s="137">
        <f>+IF(X28&lt;&gt;0,+(Y28/X28)*100,0)</f>
        <v>-13.23744407806659</v>
      </c>
      <c r="AA28" s="153">
        <f>SUM(AA29:AA31)</f>
        <v>32469817</v>
      </c>
    </row>
    <row r="29" spans="1:27" ht="13.5">
      <c r="A29" s="138" t="s">
        <v>75</v>
      </c>
      <c r="B29" s="136"/>
      <c r="C29" s="155">
        <v>12743042</v>
      </c>
      <c r="D29" s="155"/>
      <c r="E29" s="156">
        <v>13179292</v>
      </c>
      <c r="F29" s="60">
        <v>13179292</v>
      </c>
      <c r="G29" s="60">
        <v>1222241</v>
      </c>
      <c r="H29" s="60">
        <v>1294430</v>
      </c>
      <c r="I29" s="60">
        <v>859174</v>
      </c>
      <c r="J29" s="60">
        <v>3375845</v>
      </c>
      <c r="K29" s="60">
        <v>641258</v>
      </c>
      <c r="L29" s="60"/>
      <c r="M29" s="60">
        <v>1441830</v>
      </c>
      <c r="N29" s="60">
        <v>2083088</v>
      </c>
      <c r="O29" s="60"/>
      <c r="P29" s="60"/>
      <c r="Q29" s="60"/>
      <c r="R29" s="60"/>
      <c r="S29" s="60"/>
      <c r="T29" s="60"/>
      <c r="U29" s="60"/>
      <c r="V29" s="60"/>
      <c r="W29" s="60">
        <v>5458933</v>
      </c>
      <c r="X29" s="60">
        <v>6589646</v>
      </c>
      <c r="Y29" s="60">
        <v>-1130713</v>
      </c>
      <c r="Z29" s="140">
        <v>-17.16</v>
      </c>
      <c r="AA29" s="155">
        <v>13179292</v>
      </c>
    </row>
    <row r="30" spans="1:27" ht="13.5">
      <c r="A30" s="138" t="s">
        <v>76</v>
      </c>
      <c r="B30" s="136"/>
      <c r="C30" s="157">
        <v>7798743</v>
      </c>
      <c r="D30" s="157"/>
      <c r="E30" s="158">
        <v>10833986</v>
      </c>
      <c r="F30" s="159">
        <v>10833986</v>
      </c>
      <c r="G30" s="159">
        <v>1290678</v>
      </c>
      <c r="H30" s="159">
        <v>799134</v>
      </c>
      <c r="I30" s="159">
        <v>922455</v>
      </c>
      <c r="J30" s="159">
        <v>3012267</v>
      </c>
      <c r="K30" s="159">
        <v>399059</v>
      </c>
      <c r="L30" s="159"/>
      <c r="M30" s="159">
        <v>871631</v>
      </c>
      <c r="N30" s="159">
        <v>1270690</v>
      </c>
      <c r="O30" s="159"/>
      <c r="P30" s="159"/>
      <c r="Q30" s="159"/>
      <c r="R30" s="159"/>
      <c r="S30" s="159"/>
      <c r="T30" s="159"/>
      <c r="U30" s="159"/>
      <c r="V30" s="159"/>
      <c r="W30" s="159">
        <v>4282957</v>
      </c>
      <c r="X30" s="159">
        <v>5416993</v>
      </c>
      <c r="Y30" s="159">
        <v>-1134036</v>
      </c>
      <c r="Z30" s="141">
        <v>-20.93</v>
      </c>
      <c r="AA30" s="157">
        <v>10833986</v>
      </c>
    </row>
    <row r="31" spans="1:27" ht="13.5">
      <c r="A31" s="138" t="s">
        <v>77</v>
      </c>
      <c r="B31" s="136"/>
      <c r="C31" s="155">
        <v>9884633</v>
      </c>
      <c r="D31" s="155"/>
      <c r="E31" s="156">
        <v>8456539</v>
      </c>
      <c r="F31" s="60">
        <v>8456539</v>
      </c>
      <c r="G31" s="60">
        <v>878507</v>
      </c>
      <c r="H31" s="60">
        <v>1301753</v>
      </c>
      <c r="I31" s="60">
        <v>580927</v>
      </c>
      <c r="J31" s="60">
        <v>2761187</v>
      </c>
      <c r="K31" s="60">
        <v>756824</v>
      </c>
      <c r="L31" s="60"/>
      <c r="M31" s="60">
        <v>825921</v>
      </c>
      <c r="N31" s="60">
        <v>1582745</v>
      </c>
      <c r="O31" s="60"/>
      <c r="P31" s="60"/>
      <c r="Q31" s="60"/>
      <c r="R31" s="60"/>
      <c r="S31" s="60"/>
      <c r="T31" s="60"/>
      <c r="U31" s="60"/>
      <c r="V31" s="60"/>
      <c r="W31" s="60">
        <v>4343932</v>
      </c>
      <c r="X31" s="60">
        <v>4228270</v>
      </c>
      <c r="Y31" s="60">
        <v>115662</v>
      </c>
      <c r="Z31" s="140">
        <v>2.74</v>
      </c>
      <c r="AA31" s="155">
        <v>8456539</v>
      </c>
    </row>
    <row r="32" spans="1:27" ht="13.5">
      <c r="A32" s="135" t="s">
        <v>78</v>
      </c>
      <c r="B32" s="136"/>
      <c r="C32" s="153">
        <f aca="true" t="shared" si="6" ref="C32:Y32">SUM(C33:C37)</f>
        <v>4877991</v>
      </c>
      <c r="D32" s="153">
        <f>SUM(D33:D37)</f>
        <v>0</v>
      </c>
      <c r="E32" s="154">
        <f t="shared" si="6"/>
        <v>6639700</v>
      </c>
      <c r="F32" s="100">
        <f t="shared" si="6"/>
        <v>6639700</v>
      </c>
      <c r="G32" s="100">
        <f t="shared" si="6"/>
        <v>338881</v>
      </c>
      <c r="H32" s="100">
        <f t="shared" si="6"/>
        <v>517870</v>
      </c>
      <c r="I32" s="100">
        <f t="shared" si="6"/>
        <v>614819</v>
      </c>
      <c r="J32" s="100">
        <f t="shared" si="6"/>
        <v>1471570</v>
      </c>
      <c r="K32" s="100">
        <f t="shared" si="6"/>
        <v>368285</v>
      </c>
      <c r="L32" s="100">
        <f t="shared" si="6"/>
        <v>0</v>
      </c>
      <c r="M32" s="100">
        <f t="shared" si="6"/>
        <v>365628</v>
      </c>
      <c r="N32" s="100">
        <f t="shared" si="6"/>
        <v>733913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2205483</v>
      </c>
      <c r="X32" s="100">
        <f t="shared" si="6"/>
        <v>3319851</v>
      </c>
      <c r="Y32" s="100">
        <f t="shared" si="6"/>
        <v>-1114368</v>
      </c>
      <c r="Z32" s="137">
        <f>+IF(X32&lt;&gt;0,+(Y32/X32)*100,0)</f>
        <v>-33.5668076669706</v>
      </c>
      <c r="AA32" s="153">
        <f>SUM(AA33:AA37)</f>
        <v>6639700</v>
      </c>
    </row>
    <row r="33" spans="1:27" ht="13.5">
      <c r="A33" s="138" t="s">
        <v>79</v>
      </c>
      <c r="B33" s="136"/>
      <c r="C33" s="155">
        <v>2247106</v>
      </c>
      <c r="D33" s="155"/>
      <c r="E33" s="156">
        <v>3564904</v>
      </c>
      <c r="F33" s="60">
        <v>3564904</v>
      </c>
      <c r="G33" s="60">
        <v>152331</v>
      </c>
      <c r="H33" s="60">
        <v>217051</v>
      </c>
      <c r="I33" s="60">
        <v>321216</v>
      </c>
      <c r="J33" s="60">
        <v>690598</v>
      </c>
      <c r="K33" s="60">
        <v>171676</v>
      </c>
      <c r="L33" s="60"/>
      <c r="M33" s="60">
        <v>189815</v>
      </c>
      <c r="N33" s="60">
        <v>361491</v>
      </c>
      <c r="O33" s="60"/>
      <c r="P33" s="60"/>
      <c r="Q33" s="60"/>
      <c r="R33" s="60"/>
      <c r="S33" s="60"/>
      <c r="T33" s="60"/>
      <c r="U33" s="60"/>
      <c r="V33" s="60"/>
      <c r="W33" s="60">
        <v>1052089</v>
      </c>
      <c r="X33" s="60">
        <v>1782452</v>
      </c>
      <c r="Y33" s="60">
        <v>-730363</v>
      </c>
      <c r="Z33" s="140">
        <v>-40.98</v>
      </c>
      <c r="AA33" s="155">
        <v>3564904</v>
      </c>
    </row>
    <row r="34" spans="1:27" ht="13.5">
      <c r="A34" s="138" t="s">
        <v>80</v>
      </c>
      <c r="B34" s="136"/>
      <c r="C34" s="155">
        <v>139645</v>
      </c>
      <c r="D34" s="155"/>
      <c r="E34" s="156">
        <v>242717</v>
      </c>
      <c r="F34" s="60">
        <v>242717</v>
      </c>
      <c r="G34" s="60">
        <v>8316</v>
      </c>
      <c r="H34" s="60">
        <v>14892</v>
      </c>
      <c r="I34" s="60">
        <v>26221</v>
      </c>
      <c r="J34" s="60">
        <v>49429</v>
      </c>
      <c r="K34" s="60">
        <v>12438</v>
      </c>
      <c r="L34" s="60"/>
      <c r="M34" s="60">
        <v>8339</v>
      </c>
      <c r="N34" s="60">
        <v>20777</v>
      </c>
      <c r="O34" s="60"/>
      <c r="P34" s="60"/>
      <c r="Q34" s="60"/>
      <c r="R34" s="60"/>
      <c r="S34" s="60"/>
      <c r="T34" s="60"/>
      <c r="U34" s="60"/>
      <c r="V34" s="60"/>
      <c r="W34" s="60">
        <v>70206</v>
      </c>
      <c r="X34" s="60">
        <v>121359</v>
      </c>
      <c r="Y34" s="60">
        <v>-51153</v>
      </c>
      <c r="Z34" s="140">
        <v>-42.15</v>
      </c>
      <c r="AA34" s="155">
        <v>242717</v>
      </c>
    </row>
    <row r="35" spans="1:27" ht="13.5">
      <c r="A35" s="138" t="s">
        <v>81</v>
      </c>
      <c r="B35" s="136"/>
      <c r="C35" s="155">
        <v>2152003</v>
      </c>
      <c r="D35" s="155"/>
      <c r="E35" s="156">
        <v>2506587</v>
      </c>
      <c r="F35" s="60">
        <v>2506587</v>
      </c>
      <c r="G35" s="60">
        <v>147314</v>
      </c>
      <c r="H35" s="60">
        <v>233761</v>
      </c>
      <c r="I35" s="60">
        <v>226412</v>
      </c>
      <c r="J35" s="60">
        <v>607487</v>
      </c>
      <c r="K35" s="60"/>
      <c r="L35" s="60"/>
      <c r="M35" s="60">
        <v>140096</v>
      </c>
      <c r="N35" s="60">
        <v>140096</v>
      </c>
      <c r="O35" s="60"/>
      <c r="P35" s="60"/>
      <c r="Q35" s="60"/>
      <c r="R35" s="60"/>
      <c r="S35" s="60"/>
      <c r="T35" s="60"/>
      <c r="U35" s="60"/>
      <c r="V35" s="60"/>
      <c r="W35" s="60">
        <v>747583</v>
      </c>
      <c r="X35" s="60">
        <v>1253294</v>
      </c>
      <c r="Y35" s="60">
        <v>-505711</v>
      </c>
      <c r="Z35" s="140">
        <v>-40.35</v>
      </c>
      <c r="AA35" s="155">
        <v>2506587</v>
      </c>
    </row>
    <row r="36" spans="1:27" ht="13.5">
      <c r="A36" s="138" t="s">
        <v>82</v>
      </c>
      <c r="B36" s="136"/>
      <c r="C36" s="155">
        <v>290692</v>
      </c>
      <c r="D36" s="155"/>
      <c r="E36" s="156">
        <v>325492</v>
      </c>
      <c r="F36" s="60">
        <v>325492</v>
      </c>
      <c r="G36" s="60">
        <v>30920</v>
      </c>
      <c r="H36" s="60">
        <v>52166</v>
      </c>
      <c r="I36" s="60">
        <v>40970</v>
      </c>
      <c r="J36" s="60">
        <v>124056</v>
      </c>
      <c r="K36" s="60">
        <v>184171</v>
      </c>
      <c r="L36" s="60"/>
      <c r="M36" s="60">
        <v>27378</v>
      </c>
      <c r="N36" s="60">
        <v>211549</v>
      </c>
      <c r="O36" s="60"/>
      <c r="P36" s="60"/>
      <c r="Q36" s="60"/>
      <c r="R36" s="60"/>
      <c r="S36" s="60"/>
      <c r="T36" s="60"/>
      <c r="U36" s="60"/>
      <c r="V36" s="60"/>
      <c r="W36" s="60">
        <v>335605</v>
      </c>
      <c r="X36" s="60">
        <v>162746</v>
      </c>
      <c r="Y36" s="60">
        <v>172859</v>
      </c>
      <c r="Z36" s="140">
        <v>106.21</v>
      </c>
      <c r="AA36" s="155">
        <v>325492</v>
      </c>
    </row>
    <row r="37" spans="1:27" ht="13.5">
      <c r="A37" s="138" t="s">
        <v>83</v>
      </c>
      <c r="B37" s="136"/>
      <c r="C37" s="157">
        <v>48545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18022728</v>
      </c>
      <c r="D38" s="153">
        <f>SUM(D39:D41)</f>
        <v>0</v>
      </c>
      <c r="E38" s="154">
        <f t="shared" si="7"/>
        <v>12151637</v>
      </c>
      <c r="F38" s="100">
        <f t="shared" si="7"/>
        <v>12151637</v>
      </c>
      <c r="G38" s="100">
        <f t="shared" si="7"/>
        <v>1030973</v>
      </c>
      <c r="H38" s="100">
        <f t="shared" si="7"/>
        <v>1337026</v>
      </c>
      <c r="I38" s="100">
        <f t="shared" si="7"/>
        <v>1127254</v>
      </c>
      <c r="J38" s="100">
        <f t="shared" si="7"/>
        <v>3495253</v>
      </c>
      <c r="K38" s="100">
        <f t="shared" si="7"/>
        <v>1098717</v>
      </c>
      <c r="L38" s="100">
        <f t="shared" si="7"/>
        <v>0</v>
      </c>
      <c r="M38" s="100">
        <f t="shared" si="7"/>
        <v>829477</v>
      </c>
      <c r="N38" s="100">
        <f t="shared" si="7"/>
        <v>1928194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5423447</v>
      </c>
      <c r="X38" s="100">
        <f t="shared" si="7"/>
        <v>6075819</v>
      </c>
      <c r="Y38" s="100">
        <f t="shared" si="7"/>
        <v>-652372</v>
      </c>
      <c r="Z38" s="137">
        <f>+IF(X38&lt;&gt;0,+(Y38/X38)*100,0)</f>
        <v>-10.737186213085018</v>
      </c>
      <c r="AA38" s="153">
        <f>SUM(AA39:AA41)</f>
        <v>12151637</v>
      </c>
    </row>
    <row r="39" spans="1:27" ht="13.5">
      <c r="A39" s="138" t="s">
        <v>85</v>
      </c>
      <c r="B39" s="136"/>
      <c r="C39" s="155">
        <v>3137327</v>
      </c>
      <c r="D39" s="155"/>
      <c r="E39" s="156">
        <v>4017483</v>
      </c>
      <c r="F39" s="60">
        <v>4017483</v>
      </c>
      <c r="G39" s="60">
        <v>727580</v>
      </c>
      <c r="H39" s="60">
        <v>823274</v>
      </c>
      <c r="I39" s="60">
        <v>728411</v>
      </c>
      <c r="J39" s="60">
        <v>2279265</v>
      </c>
      <c r="K39" s="60">
        <v>757055</v>
      </c>
      <c r="L39" s="60"/>
      <c r="M39" s="60">
        <v>429869</v>
      </c>
      <c r="N39" s="60">
        <v>1186924</v>
      </c>
      <c r="O39" s="60"/>
      <c r="P39" s="60"/>
      <c r="Q39" s="60"/>
      <c r="R39" s="60"/>
      <c r="S39" s="60"/>
      <c r="T39" s="60"/>
      <c r="U39" s="60"/>
      <c r="V39" s="60"/>
      <c r="W39" s="60">
        <v>3466189</v>
      </c>
      <c r="X39" s="60">
        <v>2008742</v>
      </c>
      <c r="Y39" s="60">
        <v>1457447</v>
      </c>
      <c r="Z39" s="140">
        <v>72.56</v>
      </c>
      <c r="AA39" s="155">
        <v>4017483</v>
      </c>
    </row>
    <row r="40" spans="1:27" ht="13.5">
      <c r="A40" s="138" t="s">
        <v>86</v>
      </c>
      <c r="B40" s="136"/>
      <c r="C40" s="155">
        <v>14885401</v>
      </c>
      <c r="D40" s="155"/>
      <c r="E40" s="156">
        <v>8134154</v>
      </c>
      <c r="F40" s="60">
        <v>8134154</v>
      </c>
      <c r="G40" s="60">
        <v>303393</v>
      </c>
      <c r="H40" s="60">
        <v>513752</v>
      </c>
      <c r="I40" s="60">
        <v>398843</v>
      </c>
      <c r="J40" s="60">
        <v>1215988</v>
      </c>
      <c r="K40" s="60">
        <v>341662</v>
      </c>
      <c r="L40" s="60"/>
      <c r="M40" s="60">
        <v>399608</v>
      </c>
      <c r="N40" s="60">
        <v>741270</v>
      </c>
      <c r="O40" s="60"/>
      <c r="P40" s="60"/>
      <c r="Q40" s="60"/>
      <c r="R40" s="60"/>
      <c r="S40" s="60"/>
      <c r="T40" s="60"/>
      <c r="U40" s="60"/>
      <c r="V40" s="60"/>
      <c r="W40" s="60">
        <v>1957258</v>
      </c>
      <c r="X40" s="60">
        <v>4067077</v>
      </c>
      <c r="Y40" s="60">
        <v>-2109819</v>
      </c>
      <c r="Z40" s="140">
        <v>-51.88</v>
      </c>
      <c r="AA40" s="155">
        <v>8134154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31579890</v>
      </c>
      <c r="D42" s="153">
        <f>SUM(D43:D46)</f>
        <v>0</v>
      </c>
      <c r="E42" s="154">
        <f t="shared" si="8"/>
        <v>41259116</v>
      </c>
      <c r="F42" s="100">
        <f t="shared" si="8"/>
        <v>41259116</v>
      </c>
      <c r="G42" s="100">
        <f t="shared" si="8"/>
        <v>1886171</v>
      </c>
      <c r="H42" s="100">
        <f t="shared" si="8"/>
        <v>2698426</v>
      </c>
      <c r="I42" s="100">
        <f t="shared" si="8"/>
        <v>2496656</v>
      </c>
      <c r="J42" s="100">
        <f t="shared" si="8"/>
        <v>7081253</v>
      </c>
      <c r="K42" s="100">
        <f t="shared" si="8"/>
        <v>1914595</v>
      </c>
      <c r="L42" s="100">
        <f t="shared" si="8"/>
        <v>0</v>
      </c>
      <c r="M42" s="100">
        <f t="shared" si="8"/>
        <v>3487416</v>
      </c>
      <c r="N42" s="100">
        <f t="shared" si="8"/>
        <v>5402011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12483264</v>
      </c>
      <c r="X42" s="100">
        <f t="shared" si="8"/>
        <v>20629559</v>
      </c>
      <c r="Y42" s="100">
        <f t="shared" si="8"/>
        <v>-8146295</v>
      </c>
      <c r="Z42" s="137">
        <f>+IF(X42&lt;&gt;0,+(Y42/X42)*100,0)</f>
        <v>-39.48845925402477</v>
      </c>
      <c r="AA42" s="153">
        <f>SUM(AA43:AA46)</f>
        <v>41259116</v>
      </c>
    </row>
    <row r="43" spans="1:27" ht="13.5">
      <c r="A43" s="138" t="s">
        <v>89</v>
      </c>
      <c r="B43" s="136"/>
      <c r="C43" s="155">
        <v>10382318</v>
      </c>
      <c r="D43" s="155"/>
      <c r="E43" s="156">
        <v>13555301</v>
      </c>
      <c r="F43" s="60">
        <v>13555301</v>
      </c>
      <c r="G43" s="60">
        <v>691798</v>
      </c>
      <c r="H43" s="60">
        <v>775653</v>
      </c>
      <c r="I43" s="60">
        <v>913736</v>
      </c>
      <c r="J43" s="60">
        <v>2381187</v>
      </c>
      <c r="K43" s="60">
        <v>770844</v>
      </c>
      <c r="L43" s="60"/>
      <c r="M43" s="60">
        <v>662288</v>
      </c>
      <c r="N43" s="60">
        <v>1433132</v>
      </c>
      <c r="O43" s="60"/>
      <c r="P43" s="60"/>
      <c r="Q43" s="60"/>
      <c r="R43" s="60"/>
      <c r="S43" s="60"/>
      <c r="T43" s="60"/>
      <c r="U43" s="60"/>
      <c r="V43" s="60"/>
      <c r="W43" s="60">
        <v>3814319</v>
      </c>
      <c r="X43" s="60">
        <v>6777651</v>
      </c>
      <c r="Y43" s="60">
        <v>-2963332</v>
      </c>
      <c r="Z43" s="140">
        <v>-43.72</v>
      </c>
      <c r="AA43" s="155">
        <v>13555301</v>
      </c>
    </row>
    <row r="44" spans="1:27" ht="13.5">
      <c r="A44" s="138" t="s">
        <v>90</v>
      </c>
      <c r="B44" s="136"/>
      <c r="C44" s="155">
        <v>9213342</v>
      </c>
      <c r="D44" s="155"/>
      <c r="E44" s="156"/>
      <c r="F44" s="60"/>
      <c r="G44" s="60">
        <v>601148</v>
      </c>
      <c r="H44" s="60">
        <v>858860</v>
      </c>
      <c r="I44" s="60"/>
      <c r="J44" s="60">
        <v>1460008</v>
      </c>
      <c r="K44" s="60">
        <v>492703</v>
      </c>
      <c r="L44" s="60"/>
      <c r="M44" s="60">
        <v>1764995</v>
      </c>
      <c r="N44" s="60">
        <v>2257698</v>
      </c>
      <c r="O44" s="60"/>
      <c r="P44" s="60"/>
      <c r="Q44" s="60"/>
      <c r="R44" s="60"/>
      <c r="S44" s="60"/>
      <c r="T44" s="60"/>
      <c r="U44" s="60"/>
      <c r="V44" s="60"/>
      <c r="W44" s="60">
        <v>3717706</v>
      </c>
      <c r="X44" s="60"/>
      <c r="Y44" s="60">
        <v>3717706</v>
      </c>
      <c r="Z44" s="140">
        <v>0</v>
      </c>
      <c r="AA44" s="155"/>
    </row>
    <row r="45" spans="1:27" ht="13.5">
      <c r="A45" s="138" t="s">
        <v>91</v>
      </c>
      <c r="B45" s="136"/>
      <c r="C45" s="157">
        <v>5205386</v>
      </c>
      <c r="D45" s="157"/>
      <c r="E45" s="158">
        <v>18953720</v>
      </c>
      <c r="F45" s="159">
        <v>18953720</v>
      </c>
      <c r="G45" s="159">
        <v>243147</v>
      </c>
      <c r="H45" s="159">
        <v>501449</v>
      </c>
      <c r="I45" s="159">
        <v>1187938</v>
      </c>
      <c r="J45" s="159">
        <v>1932534</v>
      </c>
      <c r="K45" s="159">
        <v>248695</v>
      </c>
      <c r="L45" s="159"/>
      <c r="M45" s="159">
        <v>481682</v>
      </c>
      <c r="N45" s="159">
        <v>730377</v>
      </c>
      <c r="O45" s="159"/>
      <c r="P45" s="159"/>
      <c r="Q45" s="159"/>
      <c r="R45" s="159"/>
      <c r="S45" s="159"/>
      <c r="T45" s="159"/>
      <c r="U45" s="159"/>
      <c r="V45" s="159"/>
      <c r="W45" s="159">
        <v>2662911</v>
      </c>
      <c r="X45" s="159">
        <v>9476860</v>
      </c>
      <c r="Y45" s="159">
        <v>-6813949</v>
      </c>
      <c r="Z45" s="141">
        <v>-71.9</v>
      </c>
      <c r="AA45" s="157">
        <v>18953720</v>
      </c>
    </row>
    <row r="46" spans="1:27" ht="13.5">
      <c r="A46" s="138" t="s">
        <v>92</v>
      </c>
      <c r="B46" s="136"/>
      <c r="C46" s="155">
        <v>6778844</v>
      </c>
      <c r="D46" s="155"/>
      <c r="E46" s="156">
        <v>8750095</v>
      </c>
      <c r="F46" s="60">
        <v>8750095</v>
      </c>
      <c r="G46" s="60">
        <v>350078</v>
      </c>
      <c r="H46" s="60">
        <v>562464</v>
      </c>
      <c r="I46" s="60">
        <v>394982</v>
      </c>
      <c r="J46" s="60">
        <v>1307524</v>
      </c>
      <c r="K46" s="60">
        <v>402353</v>
      </c>
      <c r="L46" s="60"/>
      <c r="M46" s="60">
        <v>578451</v>
      </c>
      <c r="N46" s="60">
        <v>980804</v>
      </c>
      <c r="O46" s="60"/>
      <c r="P46" s="60"/>
      <c r="Q46" s="60"/>
      <c r="R46" s="60"/>
      <c r="S46" s="60"/>
      <c r="T46" s="60"/>
      <c r="U46" s="60"/>
      <c r="V46" s="60"/>
      <c r="W46" s="60">
        <v>2288328</v>
      </c>
      <c r="X46" s="60">
        <v>4375048</v>
      </c>
      <c r="Y46" s="60">
        <v>-2086720</v>
      </c>
      <c r="Z46" s="140">
        <v>-47.7</v>
      </c>
      <c r="AA46" s="155">
        <v>8750095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84907027</v>
      </c>
      <c r="D48" s="168">
        <f>+D28+D32+D38+D42+D47</f>
        <v>0</v>
      </c>
      <c r="E48" s="169">
        <f t="shared" si="9"/>
        <v>92520270</v>
      </c>
      <c r="F48" s="73">
        <f t="shared" si="9"/>
        <v>92520270</v>
      </c>
      <c r="G48" s="73">
        <f t="shared" si="9"/>
        <v>6647451</v>
      </c>
      <c r="H48" s="73">
        <f t="shared" si="9"/>
        <v>7948639</v>
      </c>
      <c r="I48" s="73">
        <f t="shared" si="9"/>
        <v>6601285</v>
      </c>
      <c r="J48" s="73">
        <f t="shared" si="9"/>
        <v>21197375</v>
      </c>
      <c r="K48" s="73">
        <f t="shared" si="9"/>
        <v>5178738</v>
      </c>
      <c r="L48" s="73">
        <f t="shared" si="9"/>
        <v>0</v>
      </c>
      <c r="M48" s="73">
        <f t="shared" si="9"/>
        <v>7821903</v>
      </c>
      <c r="N48" s="73">
        <f t="shared" si="9"/>
        <v>13000641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34198016</v>
      </c>
      <c r="X48" s="73">
        <f t="shared" si="9"/>
        <v>46260138</v>
      </c>
      <c r="Y48" s="73">
        <f t="shared" si="9"/>
        <v>-12062122</v>
      </c>
      <c r="Z48" s="170">
        <f>+IF(X48&lt;&gt;0,+(Y48/X48)*100,0)</f>
        <v>-26.07454824280896</v>
      </c>
      <c r="AA48" s="168">
        <f>+AA28+AA32+AA38+AA42+AA47</f>
        <v>92520270</v>
      </c>
    </row>
    <row r="49" spans="1:27" ht="13.5">
      <c r="A49" s="148" t="s">
        <v>49</v>
      </c>
      <c r="B49" s="149"/>
      <c r="C49" s="171">
        <f aca="true" t="shared" si="10" ref="C49:Y49">+C25-C48</f>
        <v>10135729</v>
      </c>
      <c r="D49" s="171">
        <f>+D25-D48</f>
        <v>0</v>
      </c>
      <c r="E49" s="172">
        <f t="shared" si="10"/>
        <v>17418192</v>
      </c>
      <c r="F49" s="173">
        <f t="shared" si="10"/>
        <v>17418192</v>
      </c>
      <c r="G49" s="173">
        <f t="shared" si="10"/>
        <v>25337979</v>
      </c>
      <c r="H49" s="173">
        <f t="shared" si="10"/>
        <v>5955567</v>
      </c>
      <c r="I49" s="173">
        <f t="shared" si="10"/>
        <v>-701835</v>
      </c>
      <c r="J49" s="173">
        <f t="shared" si="10"/>
        <v>30591711</v>
      </c>
      <c r="K49" s="173">
        <f t="shared" si="10"/>
        <v>14350408</v>
      </c>
      <c r="L49" s="173">
        <f t="shared" si="10"/>
        <v>0</v>
      </c>
      <c r="M49" s="173">
        <f t="shared" si="10"/>
        <v>-3110502</v>
      </c>
      <c r="N49" s="173">
        <f t="shared" si="10"/>
        <v>11239906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41831617</v>
      </c>
      <c r="X49" s="173">
        <f>IF(F25=F48,0,X25-X48)</f>
        <v>8709093</v>
      </c>
      <c r="Y49" s="173">
        <f t="shared" si="10"/>
        <v>33122524</v>
      </c>
      <c r="Z49" s="174">
        <f>+IF(X49&lt;&gt;0,+(Y49/X49)*100,0)</f>
        <v>380.32116547612935</v>
      </c>
      <c r="AA49" s="171">
        <f>+AA25-AA48</f>
        <v>17418192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3264520</v>
      </c>
      <c r="D5" s="155">
        <v>0</v>
      </c>
      <c r="E5" s="156">
        <v>4020000</v>
      </c>
      <c r="F5" s="60">
        <v>4020000</v>
      </c>
      <c r="G5" s="60">
        <v>6496688</v>
      </c>
      <c r="H5" s="60">
        <v>439085</v>
      </c>
      <c r="I5" s="60">
        <v>530778</v>
      </c>
      <c r="J5" s="60">
        <v>7466551</v>
      </c>
      <c r="K5" s="60">
        <v>249382</v>
      </c>
      <c r="L5" s="60">
        <v>0</v>
      </c>
      <c r="M5" s="60">
        <v>247972</v>
      </c>
      <c r="N5" s="60">
        <v>497354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7963905</v>
      </c>
      <c r="X5" s="60">
        <v>2010000</v>
      </c>
      <c r="Y5" s="60">
        <v>5953905</v>
      </c>
      <c r="Z5" s="140">
        <v>296.21</v>
      </c>
      <c r="AA5" s="155">
        <v>4020000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7293186</v>
      </c>
      <c r="D7" s="155">
        <v>0</v>
      </c>
      <c r="E7" s="156">
        <v>9920000</v>
      </c>
      <c r="F7" s="60">
        <v>9920000</v>
      </c>
      <c r="G7" s="60">
        <v>726194</v>
      </c>
      <c r="H7" s="60">
        <v>1120562</v>
      </c>
      <c r="I7" s="60">
        <v>357096</v>
      </c>
      <c r="J7" s="60">
        <v>2203852</v>
      </c>
      <c r="K7" s="60">
        <v>601454</v>
      </c>
      <c r="L7" s="60">
        <v>0</v>
      </c>
      <c r="M7" s="60">
        <v>690770</v>
      </c>
      <c r="N7" s="60">
        <v>1292224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3496076</v>
      </c>
      <c r="X7" s="60">
        <v>4960000</v>
      </c>
      <c r="Y7" s="60">
        <v>-1463924</v>
      </c>
      <c r="Z7" s="140">
        <v>-29.51</v>
      </c>
      <c r="AA7" s="155">
        <v>9920000</v>
      </c>
    </row>
    <row r="8" spans="1:27" ht="13.5">
      <c r="A8" s="183" t="s">
        <v>104</v>
      </c>
      <c r="B8" s="182"/>
      <c r="C8" s="155">
        <v>2247087</v>
      </c>
      <c r="D8" s="155">
        <v>0</v>
      </c>
      <c r="E8" s="156">
        <v>0</v>
      </c>
      <c r="F8" s="60">
        <v>0</v>
      </c>
      <c r="G8" s="60">
        <v>437539</v>
      </c>
      <c r="H8" s="60">
        <v>8664582</v>
      </c>
      <c r="I8" s="60">
        <v>0</v>
      </c>
      <c r="J8" s="60">
        <v>9102121</v>
      </c>
      <c r="K8" s="60">
        <v>16544479</v>
      </c>
      <c r="L8" s="60">
        <v>0</v>
      </c>
      <c r="M8" s="60">
        <v>413299</v>
      </c>
      <c r="N8" s="60">
        <v>16957778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26059899</v>
      </c>
      <c r="X8" s="60">
        <v>0</v>
      </c>
      <c r="Y8" s="60">
        <v>26059899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1796949</v>
      </c>
      <c r="D9" s="155">
        <v>0</v>
      </c>
      <c r="E9" s="156">
        <v>3000000</v>
      </c>
      <c r="F9" s="60">
        <v>3000000</v>
      </c>
      <c r="G9" s="60">
        <v>162936</v>
      </c>
      <c r="H9" s="60">
        <v>158433</v>
      </c>
      <c r="I9" s="60">
        <v>1678419</v>
      </c>
      <c r="J9" s="60">
        <v>1999788</v>
      </c>
      <c r="K9" s="60">
        <v>164292</v>
      </c>
      <c r="L9" s="60">
        <v>0</v>
      </c>
      <c r="M9" s="60">
        <v>163934</v>
      </c>
      <c r="N9" s="60">
        <v>328226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2328014</v>
      </c>
      <c r="X9" s="60">
        <v>1500000</v>
      </c>
      <c r="Y9" s="60">
        <v>828014</v>
      </c>
      <c r="Z9" s="140">
        <v>55.2</v>
      </c>
      <c r="AA9" s="155">
        <v>3000000</v>
      </c>
    </row>
    <row r="10" spans="1:27" ht="13.5">
      <c r="A10" s="183" t="s">
        <v>106</v>
      </c>
      <c r="B10" s="182"/>
      <c r="C10" s="155">
        <v>2478495</v>
      </c>
      <c r="D10" s="155">
        <v>0</v>
      </c>
      <c r="E10" s="156">
        <v>2600000</v>
      </c>
      <c r="F10" s="54">
        <v>2600000</v>
      </c>
      <c r="G10" s="54">
        <v>216239</v>
      </c>
      <c r="H10" s="54">
        <v>221906</v>
      </c>
      <c r="I10" s="54">
        <v>60844</v>
      </c>
      <c r="J10" s="54">
        <v>498989</v>
      </c>
      <c r="K10" s="54">
        <v>225166</v>
      </c>
      <c r="L10" s="54">
        <v>0</v>
      </c>
      <c r="M10" s="54">
        <v>239299</v>
      </c>
      <c r="N10" s="54">
        <v>464465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963454</v>
      </c>
      <c r="X10" s="54">
        <v>1300000</v>
      </c>
      <c r="Y10" s="54">
        <v>-336546</v>
      </c>
      <c r="Z10" s="184">
        <v>-25.89</v>
      </c>
      <c r="AA10" s="130">
        <v>2600000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157403</v>
      </c>
      <c r="D12" s="155">
        <v>0</v>
      </c>
      <c r="E12" s="156">
        <v>1116000</v>
      </c>
      <c r="F12" s="60">
        <v>1116000</v>
      </c>
      <c r="G12" s="60">
        <v>8293</v>
      </c>
      <c r="H12" s="60">
        <v>18353</v>
      </c>
      <c r="I12" s="60">
        <v>6984</v>
      </c>
      <c r="J12" s="60">
        <v>33630</v>
      </c>
      <c r="K12" s="60">
        <v>20768</v>
      </c>
      <c r="L12" s="60">
        <v>0</v>
      </c>
      <c r="M12" s="60">
        <v>3552</v>
      </c>
      <c r="N12" s="60">
        <v>24320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57950</v>
      </c>
      <c r="X12" s="60">
        <v>558000</v>
      </c>
      <c r="Y12" s="60">
        <v>-500050</v>
      </c>
      <c r="Z12" s="140">
        <v>-89.61</v>
      </c>
      <c r="AA12" s="155">
        <v>1116000</v>
      </c>
    </row>
    <row r="13" spans="1:27" ht="13.5">
      <c r="A13" s="181" t="s">
        <v>109</v>
      </c>
      <c r="B13" s="185"/>
      <c r="C13" s="155">
        <v>530329</v>
      </c>
      <c r="D13" s="155">
        <v>0</v>
      </c>
      <c r="E13" s="156">
        <v>636000</v>
      </c>
      <c r="F13" s="60">
        <v>636000</v>
      </c>
      <c r="G13" s="60">
        <v>46275</v>
      </c>
      <c r="H13" s="60">
        <v>84270</v>
      </c>
      <c r="I13" s="60">
        <v>157434</v>
      </c>
      <c r="J13" s="60">
        <v>287979</v>
      </c>
      <c r="K13" s="60">
        <v>45967</v>
      </c>
      <c r="L13" s="60">
        <v>0</v>
      </c>
      <c r="M13" s="60">
        <v>41380</v>
      </c>
      <c r="N13" s="60">
        <v>87347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375326</v>
      </c>
      <c r="X13" s="60">
        <v>318000</v>
      </c>
      <c r="Y13" s="60">
        <v>57326</v>
      </c>
      <c r="Z13" s="140">
        <v>18.03</v>
      </c>
      <c r="AA13" s="155">
        <v>636000</v>
      </c>
    </row>
    <row r="14" spans="1:27" ht="13.5">
      <c r="A14" s="181" t="s">
        <v>110</v>
      </c>
      <c r="B14" s="185"/>
      <c r="C14" s="155">
        <v>4238688</v>
      </c>
      <c r="D14" s="155">
        <v>0</v>
      </c>
      <c r="E14" s="156">
        <v>4475000</v>
      </c>
      <c r="F14" s="60">
        <v>4475000</v>
      </c>
      <c r="G14" s="60">
        <v>350436</v>
      </c>
      <c r="H14" s="60">
        <v>355606</v>
      </c>
      <c r="I14" s="60">
        <v>159903</v>
      </c>
      <c r="J14" s="60">
        <v>865945</v>
      </c>
      <c r="K14" s="60">
        <v>448393</v>
      </c>
      <c r="L14" s="60">
        <v>0</v>
      </c>
      <c r="M14" s="60">
        <v>423810</v>
      </c>
      <c r="N14" s="60">
        <v>872203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1738148</v>
      </c>
      <c r="X14" s="60">
        <v>2237500</v>
      </c>
      <c r="Y14" s="60">
        <v>-499352</v>
      </c>
      <c r="Z14" s="140">
        <v>-22.32</v>
      </c>
      <c r="AA14" s="155">
        <v>4475000</v>
      </c>
    </row>
    <row r="15" spans="1:27" ht="13.5">
      <c r="A15" s="181" t="s">
        <v>111</v>
      </c>
      <c r="B15" s="185"/>
      <c r="C15" s="155">
        <v>381530</v>
      </c>
      <c r="D15" s="155">
        <v>0</v>
      </c>
      <c r="E15" s="156">
        <v>0</v>
      </c>
      <c r="F15" s="60">
        <v>0</v>
      </c>
      <c r="G15" s="60">
        <v>321090</v>
      </c>
      <c r="H15" s="60">
        <v>40088</v>
      </c>
      <c r="I15" s="60">
        <v>123596</v>
      </c>
      <c r="J15" s="60">
        <v>484774</v>
      </c>
      <c r="K15" s="60">
        <v>123561</v>
      </c>
      <c r="L15" s="60">
        <v>0</v>
      </c>
      <c r="M15" s="60">
        <v>0</v>
      </c>
      <c r="N15" s="60">
        <v>123561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608335</v>
      </c>
      <c r="X15" s="60">
        <v>0</v>
      </c>
      <c r="Y15" s="60">
        <v>608335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31550</v>
      </c>
      <c r="D16" s="155">
        <v>0</v>
      </c>
      <c r="E16" s="156">
        <v>30350</v>
      </c>
      <c r="F16" s="60">
        <v>30350</v>
      </c>
      <c r="G16" s="60">
        <v>5446</v>
      </c>
      <c r="H16" s="60">
        <v>0</v>
      </c>
      <c r="I16" s="60">
        <v>0</v>
      </c>
      <c r="J16" s="60">
        <v>5446</v>
      </c>
      <c r="K16" s="60">
        <v>100</v>
      </c>
      <c r="L16" s="60">
        <v>0</v>
      </c>
      <c r="M16" s="60">
        <v>114</v>
      </c>
      <c r="N16" s="60">
        <v>214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5660</v>
      </c>
      <c r="X16" s="60">
        <v>15175</v>
      </c>
      <c r="Y16" s="60">
        <v>-9515</v>
      </c>
      <c r="Z16" s="140">
        <v>-62.7</v>
      </c>
      <c r="AA16" s="155">
        <v>30350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7827428</v>
      </c>
      <c r="D18" s="155">
        <v>0</v>
      </c>
      <c r="E18" s="156">
        <v>4443742</v>
      </c>
      <c r="F18" s="60">
        <v>4443742</v>
      </c>
      <c r="G18" s="60">
        <v>1625766</v>
      </c>
      <c r="H18" s="60">
        <v>824400</v>
      </c>
      <c r="I18" s="60">
        <v>276600</v>
      </c>
      <c r="J18" s="60">
        <v>2726766</v>
      </c>
      <c r="K18" s="60">
        <v>567517</v>
      </c>
      <c r="L18" s="60">
        <v>0</v>
      </c>
      <c r="M18" s="60">
        <v>905942</v>
      </c>
      <c r="N18" s="60">
        <v>1473459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4200225</v>
      </c>
      <c r="X18" s="60">
        <v>2221871</v>
      </c>
      <c r="Y18" s="60">
        <v>1978354</v>
      </c>
      <c r="Z18" s="140">
        <v>89.04</v>
      </c>
      <c r="AA18" s="155">
        <v>4443742</v>
      </c>
    </row>
    <row r="19" spans="1:27" ht="13.5">
      <c r="A19" s="181" t="s">
        <v>34</v>
      </c>
      <c r="B19" s="185"/>
      <c r="C19" s="155">
        <v>38675776</v>
      </c>
      <c r="D19" s="155">
        <v>0</v>
      </c>
      <c r="E19" s="156">
        <v>46752000</v>
      </c>
      <c r="F19" s="60">
        <v>46752000</v>
      </c>
      <c r="G19" s="60">
        <v>19044470</v>
      </c>
      <c r="H19" s="60">
        <v>117400</v>
      </c>
      <c r="I19" s="60">
        <v>0</v>
      </c>
      <c r="J19" s="60">
        <v>19161870</v>
      </c>
      <c r="K19" s="60">
        <v>124159</v>
      </c>
      <c r="L19" s="60">
        <v>0</v>
      </c>
      <c r="M19" s="60">
        <v>207904</v>
      </c>
      <c r="N19" s="60">
        <v>332063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19493933</v>
      </c>
      <c r="X19" s="60">
        <v>23376000</v>
      </c>
      <c r="Y19" s="60">
        <v>-3882067</v>
      </c>
      <c r="Z19" s="140">
        <v>-16.61</v>
      </c>
      <c r="AA19" s="155">
        <v>46752000</v>
      </c>
    </row>
    <row r="20" spans="1:27" ht="13.5">
      <c r="A20" s="181" t="s">
        <v>35</v>
      </c>
      <c r="B20" s="185"/>
      <c r="C20" s="155">
        <v>2456168</v>
      </c>
      <c r="D20" s="155">
        <v>0</v>
      </c>
      <c r="E20" s="156">
        <v>17179170</v>
      </c>
      <c r="F20" s="54">
        <v>17179170</v>
      </c>
      <c r="G20" s="54">
        <v>295498</v>
      </c>
      <c r="H20" s="54">
        <v>185134</v>
      </c>
      <c r="I20" s="54">
        <v>230493</v>
      </c>
      <c r="J20" s="54">
        <v>711125</v>
      </c>
      <c r="K20" s="54">
        <v>364974</v>
      </c>
      <c r="L20" s="54">
        <v>0</v>
      </c>
      <c r="M20" s="54">
        <v>61893</v>
      </c>
      <c r="N20" s="54">
        <v>426867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1137992</v>
      </c>
      <c r="X20" s="54">
        <v>8589585</v>
      </c>
      <c r="Y20" s="54">
        <v>-7451593</v>
      </c>
      <c r="Z20" s="184">
        <v>-86.75</v>
      </c>
      <c r="AA20" s="130">
        <v>17179170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71379109</v>
      </c>
      <c r="D22" s="188">
        <f>SUM(D5:D21)</f>
        <v>0</v>
      </c>
      <c r="E22" s="189">
        <f t="shared" si="0"/>
        <v>94172262</v>
      </c>
      <c r="F22" s="190">
        <f t="shared" si="0"/>
        <v>94172262</v>
      </c>
      <c r="G22" s="190">
        <f t="shared" si="0"/>
        <v>29736870</v>
      </c>
      <c r="H22" s="190">
        <f t="shared" si="0"/>
        <v>12229819</v>
      </c>
      <c r="I22" s="190">
        <f t="shared" si="0"/>
        <v>3582147</v>
      </c>
      <c r="J22" s="190">
        <f t="shared" si="0"/>
        <v>45548836</v>
      </c>
      <c r="K22" s="190">
        <f t="shared" si="0"/>
        <v>19480212</v>
      </c>
      <c r="L22" s="190">
        <f t="shared" si="0"/>
        <v>0</v>
      </c>
      <c r="M22" s="190">
        <f t="shared" si="0"/>
        <v>3399869</v>
      </c>
      <c r="N22" s="190">
        <f t="shared" si="0"/>
        <v>22880081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68428917</v>
      </c>
      <c r="X22" s="190">
        <f t="shared" si="0"/>
        <v>47086131</v>
      </c>
      <c r="Y22" s="190">
        <f t="shared" si="0"/>
        <v>21342786</v>
      </c>
      <c r="Z22" s="191">
        <f>+IF(X22&lt;&gt;0,+(Y22/X22)*100,0)</f>
        <v>45.327117660187454</v>
      </c>
      <c r="AA22" s="188">
        <f>SUM(AA5:AA21)</f>
        <v>94172262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28141852</v>
      </c>
      <c r="D25" s="155">
        <v>0</v>
      </c>
      <c r="E25" s="156">
        <v>31023180</v>
      </c>
      <c r="F25" s="60">
        <v>31023180</v>
      </c>
      <c r="G25" s="60">
        <v>3088370</v>
      </c>
      <c r="H25" s="60">
        <v>3498499</v>
      </c>
      <c r="I25" s="60">
        <v>2360140</v>
      </c>
      <c r="J25" s="60">
        <v>8947009</v>
      </c>
      <c r="K25" s="60">
        <v>2417388</v>
      </c>
      <c r="L25" s="60">
        <v>0</v>
      </c>
      <c r="M25" s="60">
        <v>2549305</v>
      </c>
      <c r="N25" s="60">
        <v>4966693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13913702</v>
      </c>
      <c r="X25" s="60">
        <v>15511590</v>
      </c>
      <c r="Y25" s="60">
        <v>-1597888</v>
      </c>
      <c r="Z25" s="140">
        <v>-10.3</v>
      </c>
      <c r="AA25" s="155">
        <v>31023180</v>
      </c>
    </row>
    <row r="26" spans="1:27" ht="13.5">
      <c r="A26" s="183" t="s">
        <v>38</v>
      </c>
      <c r="B26" s="182"/>
      <c r="C26" s="155">
        <v>4912014</v>
      </c>
      <c r="D26" s="155">
        <v>0</v>
      </c>
      <c r="E26" s="156">
        <v>5116236</v>
      </c>
      <c r="F26" s="60">
        <v>5116236</v>
      </c>
      <c r="G26" s="60">
        <v>397483</v>
      </c>
      <c r="H26" s="60">
        <v>398983</v>
      </c>
      <c r="I26" s="60">
        <v>397483</v>
      </c>
      <c r="J26" s="60">
        <v>1193949</v>
      </c>
      <c r="K26" s="60">
        <v>397483</v>
      </c>
      <c r="L26" s="60">
        <v>0</v>
      </c>
      <c r="M26" s="60">
        <v>397909</v>
      </c>
      <c r="N26" s="60">
        <v>795392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1989341</v>
      </c>
      <c r="X26" s="60">
        <v>2558118</v>
      </c>
      <c r="Y26" s="60">
        <v>-568777</v>
      </c>
      <c r="Z26" s="140">
        <v>-22.23</v>
      </c>
      <c r="AA26" s="155">
        <v>5116236</v>
      </c>
    </row>
    <row r="27" spans="1:27" ht="13.5">
      <c r="A27" s="183" t="s">
        <v>118</v>
      </c>
      <c r="B27" s="182"/>
      <c r="C27" s="155">
        <v>7117358</v>
      </c>
      <c r="D27" s="155">
        <v>0</v>
      </c>
      <c r="E27" s="156">
        <v>5546120</v>
      </c>
      <c r="F27" s="60">
        <v>5546120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2773060</v>
      </c>
      <c r="Y27" s="60">
        <v>-2773060</v>
      </c>
      <c r="Z27" s="140">
        <v>-100</v>
      </c>
      <c r="AA27" s="155">
        <v>5546120</v>
      </c>
    </row>
    <row r="28" spans="1:27" ht="13.5">
      <c r="A28" s="183" t="s">
        <v>39</v>
      </c>
      <c r="B28" s="182"/>
      <c r="C28" s="155">
        <v>9137679</v>
      </c>
      <c r="D28" s="155">
        <v>0</v>
      </c>
      <c r="E28" s="156">
        <v>4604400</v>
      </c>
      <c r="F28" s="60">
        <v>4604400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2302200</v>
      </c>
      <c r="Y28" s="60">
        <v>-2302200</v>
      </c>
      <c r="Z28" s="140">
        <v>-100</v>
      </c>
      <c r="AA28" s="155">
        <v>4604400</v>
      </c>
    </row>
    <row r="29" spans="1:27" ht="13.5">
      <c r="A29" s="183" t="s">
        <v>40</v>
      </c>
      <c r="B29" s="182"/>
      <c r="C29" s="155">
        <v>952140</v>
      </c>
      <c r="D29" s="155">
        <v>0</v>
      </c>
      <c r="E29" s="156">
        <v>732763</v>
      </c>
      <c r="F29" s="60">
        <v>732763</v>
      </c>
      <c r="G29" s="60">
        <v>66916</v>
      </c>
      <c r="H29" s="60">
        <v>64678</v>
      </c>
      <c r="I29" s="60">
        <v>0</v>
      </c>
      <c r="J29" s="60">
        <v>131594</v>
      </c>
      <c r="K29" s="60">
        <v>60099</v>
      </c>
      <c r="L29" s="60">
        <v>0</v>
      </c>
      <c r="M29" s="60">
        <v>55416</v>
      </c>
      <c r="N29" s="60">
        <v>115515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247109</v>
      </c>
      <c r="X29" s="60">
        <v>366382</v>
      </c>
      <c r="Y29" s="60">
        <v>-119273</v>
      </c>
      <c r="Z29" s="140">
        <v>-32.55</v>
      </c>
      <c r="AA29" s="155">
        <v>732763</v>
      </c>
    </row>
    <row r="30" spans="1:27" ht="13.5">
      <c r="A30" s="183" t="s">
        <v>119</v>
      </c>
      <c r="B30" s="182"/>
      <c r="C30" s="155">
        <v>6038685</v>
      </c>
      <c r="D30" s="155">
        <v>0</v>
      </c>
      <c r="E30" s="156">
        <v>9400000</v>
      </c>
      <c r="F30" s="60">
        <v>9400000</v>
      </c>
      <c r="G30" s="60">
        <v>476830</v>
      </c>
      <c r="H30" s="60">
        <v>497714</v>
      </c>
      <c r="I30" s="60">
        <v>0</v>
      </c>
      <c r="J30" s="60">
        <v>974544</v>
      </c>
      <c r="K30" s="60">
        <v>412982</v>
      </c>
      <c r="L30" s="60">
        <v>0</v>
      </c>
      <c r="M30" s="60">
        <v>311748</v>
      </c>
      <c r="N30" s="60">
        <v>724730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1699274</v>
      </c>
      <c r="X30" s="60">
        <v>4700000</v>
      </c>
      <c r="Y30" s="60">
        <v>-3000726</v>
      </c>
      <c r="Z30" s="140">
        <v>-63.85</v>
      </c>
      <c r="AA30" s="155">
        <v>9400000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766117</v>
      </c>
      <c r="D32" s="155">
        <v>0</v>
      </c>
      <c r="E32" s="156">
        <v>1215000</v>
      </c>
      <c r="F32" s="60">
        <v>1215000</v>
      </c>
      <c r="G32" s="60">
        <v>403</v>
      </c>
      <c r="H32" s="60">
        <v>262583</v>
      </c>
      <c r="I32" s="60">
        <v>403</v>
      </c>
      <c r="J32" s="60">
        <v>263389</v>
      </c>
      <c r="K32" s="60">
        <v>3675</v>
      </c>
      <c r="L32" s="60">
        <v>0</v>
      </c>
      <c r="M32" s="60">
        <v>39559</v>
      </c>
      <c r="N32" s="60">
        <v>43234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306623</v>
      </c>
      <c r="X32" s="60">
        <v>607500</v>
      </c>
      <c r="Y32" s="60">
        <v>-300877</v>
      </c>
      <c r="Z32" s="140">
        <v>-49.53</v>
      </c>
      <c r="AA32" s="155">
        <v>1215000</v>
      </c>
    </row>
    <row r="33" spans="1:27" ht="13.5">
      <c r="A33" s="183" t="s">
        <v>42</v>
      </c>
      <c r="B33" s="182"/>
      <c r="C33" s="155">
        <v>4736794</v>
      </c>
      <c r="D33" s="155">
        <v>0</v>
      </c>
      <c r="E33" s="156">
        <v>2682000</v>
      </c>
      <c r="F33" s="60">
        <v>2682000</v>
      </c>
      <c r="G33" s="60">
        <v>169493</v>
      </c>
      <c r="H33" s="60">
        <v>361560</v>
      </c>
      <c r="I33" s="60">
        <v>110717</v>
      </c>
      <c r="J33" s="60">
        <v>641770</v>
      </c>
      <c r="K33" s="60">
        <v>38633</v>
      </c>
      <c r="L33" s="60">
        <v>0</v>
      </c>
      <c r="M33" s="60">
        <v>143627</v>
      </c>
      <c r="N33" s="60">
        <v>182260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824030</v>
      </c>
      <c r="X33" s="60">
        <v>1341000</v>
      </c>
      <c r="Y33" s="60">
        <v>-516970</v>
      </c>
      <c r="Z33" s="140">
        <v>-38.55</v>
      </c>
      <c r="AA33" s="155">
        <v>2682000</v>
      </c>
    </row>
    <row r="34" spans="1:27" ht="13.5">
      <c r="A34" s="183" t="s">
        <v>43</v>
      </c>
      <c r="B34" s="182"/>
      <c r="C34" s="155">
        <v>23104388</v>
      </c>
      <c r="D34" s="155">
        <v>0</v>
      </c>
      <c r="E34" s="156">
        <v>32200571</v>
      </c>
      <c r="F34" s="60">
        <v>32200571</v>
      </c>
      <c r="G34" s="60">
        <v>2447956</v>
      </c>
      <c r="H34" s="60">
        <v>2864622</v>
      </c>
      <c r="I34" s="60">
        <v>3732542</v>
      </c>
      <c r="J34" s="60">
        <v>9045120</v>
      </c>
      <c r="K34" s="60">
        <v>1848478</v>
      </c>
      <c r="L34" s="60">
        <v>0</v>
      </c>
      <c r="M34" s="60">
        <v>4324339</v>
      </c>
      <c r="N34" s="60">
        <v>6172817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15217937</v>
      </c>
      <c r="X34" s="60">
        <v>16100286</v>
      </c>
      <c r="Y34" s="60">
        <v>-882349</v>
      </c>
      <c r="Z34" s="140">
        <v>-5.48</v>
      </c>
      <c r="AA34" s="155">
        <v>32200571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84907027</v>
      </c>
      <c r="D36" s="188">
        <f>SUM(D25:D35)</f>
        <v>0</v>
      </c>
      <c r="E36" s="189">
        <f t="shared" si="1"/>
        <v>92520270</v>
      </c>
      <c r="F36" s="190">
        <f t="shared" si="1"/>
        <v>92520270</v>
      </c>
      <c r="G36" s="190">
        <f t="shared" si="1"/>
        <v>6647451</v>
      </c>
      <c r="H36" s="190">
        <f t="shared" si="1"/>
        <v>7948639</v>
      </c>
      <c r="I36" s="190">
        <f t="shared" si="1"/>
        <v>6601285</v>
      </c>
      <c r="J36" s="190">
        <f t="shared" si="1"/>
        <v>21197375</v>
      </c>
      <c r="K36" s="190">
        <f t="shared" si="1"/>
        <v>5178738</v>
      </c>
      <c r="L36" s="190">
        <f t="shared" si="1"/>
        <v>0</v>
      </c>
      <c r="M36" s="190">
        <f t="shared" si="1"/>
        <v>7821903</v>
      </c>
      <c r="N36" s="190">
        <f t="shared" si="1"/>
        <v>13000641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34198016</v>
      </c>
      <c r="X36" s="190">
        <f t="shared" si="1"/>
        <v>46260136</v>
      </c>
      <c r="Y36" s="190">
        <f t="shared" si="1"/>
        <v>-12062120</v>
      </c>
      <c r="Z36" s="191">
        <f>+IF(X36&lt;&gt;0,+(Y36/X36)*100,0)</f>
        <v>-26.07454504673311</v>
      </c>
      <c r="AA36" s="188">
        <f>SUM(AA25:AA35)</f>
        <v>92520270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-13527918</v>
      </c>
      <c r="D38" s="199">
        <f>+D22-D36</f>
        <v>0</v>
      </c>
      <c r="E38" s="200">
        <f t="shared" si="2"/>
        <v>1651992</v>
      </c>
      <c r="F38" s="106">
        <f t="shared" si="2"/>
        <v>1651992</v>
      </c>
      <c r="G38" s="106">
        <f t="shared" si="2"/>
        <v>23089419</v>
      </c>
      <c r="H38" s="106">
        <f t="shared" si="2"/>
        <v>4281180</v>
      </c>
      <c r="I38" s="106">
        <f t="shared" si="2"/>
        <v>-3019138</v>
      </c>
      <c r="J38" s="106">
        <f t="shared" si="2"/>
        <v>24351461</v>
      </c>
      <c r="K38" s="106">
        <f t="shared" si="2"/>
        <v>14301474</v>
      </c>
      <c r="L38" s="106">
        <f t="shared" si="2"/>
        <v>0</v>
      </c>
      <c r="M38" s="106">
        <f t="shared" si="2"/>
        <v>-4422034</v>
      </c>
      <c r="N38" s="106">
        <f t="shared" si="2"/>
        <v>9879440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34230901</v>
      </c>
      <c r="X38" s="106">
        <f>IF(F22=F36,0,X22-X36)</f>
        <v>825995</v>
      </c>
      <c r="Y38" s="106">
        <f t="shared" si="2"/>
        <v>33404906</v>
      </c>
      <c r="Z38" s="201">
        <f>+IF(X38&lt;&gt;0,+(Y38/X38)*100,0)</f>
        <v>4044.2019624816135</v>
      </c>
      <c r="AA38" s="199">
        <f>+AA22-AA36</f>
        <v>1651992</v>
      </c>
    </row>
    <row r="39" spans="1:27" ht="13.5">
      <c r="A39" s="181" t="s">
        <v>46</v>
      </c>
      <c r="B39" s="185"/>
      <c r="C39" s="155">
        <v>23663647</v>
      </c>
      <c r="D39" s="155">
        <v>0</v>
      </c>
      <c r="E39" s="156">
        <v>15766200</v>
      </c>
      <c r="F39" s="60">
        <v>15766200</v>
      </c>
      <c r="G39" s="60">
        <v>2248560</v>
      </c>
      <c r="H39" s="60">
        <v>1674387</v>
      </c>
      <c r="I39" s="60">
        <v>2317303</v>
      </c>
      <c r="J39" s="60">
        <v>6240250</v>
      </c>
      <c r="K39" s="60">
        <v>48934</v>
      </c>
      <c r="L39" s="60">
        <v>0</v>
      </c>
      <c r="M39" s="60">
        <v>1311532</v>
      </c>
      <c r="N39" s="60">
        <v>1360466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7600716</v>
      </c>
      <c r="X39" s="60">
        <v>7883100</v>
      </c>
      <c r="Y39" s="60">
        <v>-282384</v>
      </c>
      <c r="Z39" s="140">
        <v>-3.58</v>
      </c>
      <c r="AA39" s="155">
        <v>15766200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10135729</v>
      </c>
      <c r="D42" s="206">
        <f>SUM(D38:D41)</f>
        <v>0</v>
      </c>
      <c r="E42" s="207">
        <f t="shared" si="3"/>
        <v>17418192</v>
      </c>
      <c r="F42" s="88">
        <f t="shared" si="3"/>
        <v>17418192</v>
      </c>
      <c r="G42" s="88">
        <f t="shared" si="3"/>
        <v>25337979</v>
      </c>
      <c r="H42" s="88">
        <f t="shared" si="3"/>
        <v>5955567</v>
      </c>
      <c r="I42" s="88">
        <f t="shared" si="3"/>
        <v>-701835</v>
      </c>
      <c r="J42" s="88">
        <f t="shared" si="3"/>
        <v>30591711</v>
      </c>
      <c r="K42" s="88">
        <f t="shared" si="3"/>
        <v>14350408</v>
      </c>
      <c r="L42" s="88">
        <f t="shared" si="3"/>
        <v>0</v>
      </c>
      <c r="M42" s="88">
        <f t="shared" si="3"/>
        <v>-3110502</v>
      </c>
      <c r="N42" s="88">
        <f t="shared" si="3"/>
        <v>11239906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41831617</v>
      </c>
      <c r="X42" s="88">
        <f t="shared" si="3"/>
        <v>8709095</v>
      </c>
      <c r="Y42" s="88">
        <f t="shared" si="3"/>
        <v>33122522</v>
      </c>
      <c r="Z42" s="208">
        <f>+IF(X42&lt;&gt;0,+(Y42/X42)*100,0)</f>
        <v>380.32105517278205</v>
      </c>
      <c r="AA42" s="206">
        <f>SUM(AA38:AA41)</f>
        <v>17418192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10135729</v>
      </c>
      <c r="D44" s="210">
        <f>+D42-D43</f>
        <v>0</v>
      </c>
      <c r="E44" s="211">
        <f t="shared" si="4"/>
        <v>17418192</v>
      </c>
      <c r="F44" s="77">
        <f t="shared" si="4"/>
        <v>17418192</v>
      </c>
      <c r="G44" s="77">
        <f t="shared" si="4"/>
        <v>25337979</v>
      </c>
      <c r="H44" s="77">
        <f t="shared" si="4"/>
        <v>5955567</v>
      </c>
      <c r="I44" s="77">
        <f t="shared" si="4"/>
        <v>-701835</v>
      </c>
      <c r="J44" s="77">
        <f t="shared" si="4"/>
        <v>30591711</v>
      </c>
      <c r="K44" s="77">
        <f t="shared" si="4"/>
        <v>14350408</v>
      </c>
      <c r="L44" s="77">
        <f t="shared" si="4"/>
        <v>0</v>
      </c>
      <c r="M44" s="77">
        <f t="shared" si="4"/>
        <v>-3110502</v>
      </c>
      <c r="N44" s="77">
        <f t="shared" si="4"/>
        <v>11239906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41831617</v>
      </c>
      <c r="X44" s="77">
        <f t="shared" si="4"/>
        <v>8709095</v>
      </c>
      <c r="Y44" s="77">
        <f t="shared" si="4"/>
        <v>33122522</v>
      </c>
      <c r="Z44" s="212">
        <f>+IF(X44&lt;&gt;0,+(Y44/X44)*100,0)</f>
        <v>380.32105517278205</v>
      </c>
      <c r="AA44" s="210">
        <f>+AA42-AA43</f>
        <v>17418192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10135729</v>
      </c>
      <c r="D46" s="206">
        <f>SUM(D44:D45)</f>
        <v>0</v>
      </c>
      <c r="E46" s="207">
        <f t="shared" si="5"/>
        <v>17418192</v>
      </c>
      <c r="F46" s="88">
        <f t="shared" si="5"/>
        <v>17418192</v>
      </c>
      <c r="G46" s="88">
        <f t="shared" si="5"/>
        <v>25337979</v>
      </c>
      <c r="H46" s="88">
        <f t="shared" si="5"/>
        <v>5955567</v>
      </c>
      <c r="I46" s="88">
        <f t="shared" si="5"/>
        <v>-701835</v>
      </c>
      <c r="J46" s="88">
        <f t="shared" si="5"/>
        <v>30591711</v>
      </c>
      <c r="K46" s="88">
        <f t="shared" si="5"/>
        <v>14350408</v>
      </c>
      <c r="L46" s="88">
        <f t="shared" si="5"/>
        <v>0</v>
      </c>
      <c r="M46" s="88">
        <f t="shared" si="5"/>
        <v>-3110502</v>
      </c>
      <c r="N46" s="88">
        <f t="shared" si="5"/>
        <v>11239906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41831617</v>
      </c>
      <c r="X46" s="88">
        <f t="shared" si="5"/>
        <v>8709095</v>
      </c>
      <c r="Y46" s="88">
        <f t="shared" si="5"/>
        <v>33122522</v>
      </c>
      <c r="Z46" s="208">
        <f>+IF(X46&lt;&gt;0,+(Y46/X46)*100,0)</f>
        <v>380.32105517278205</v>
      </c>
      <c r="AA46" s="206">
        <f>SUM(AA44:AA45)</f>
        <v>17418192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10135729</v>
      </c>
      <c r="D48" s="217">
        <f>SUM(D46:D47)</f>
        <v>0</v>
      </c>
      <c r="E48" s="218">
        <f t="shared" si="6"/>
        <v>17418192</v>
      </c>
      <c r="F48" s="219">
        <f t="shared" si="6"/>
        <v>17418192</v>
      </c>
      <c r="G48" s="219">
        <f t="shared" si="6"/>
        <v>25337979</v>
      </c>
      <c r="H48" s="220">
        <f t="shared" si="6"/>
        <v>5955567</v>
      </c>
      <c r="I48" s="220">
        <f t="shared" si="6"/>
        <v>-701835</v>
      </c>
      <c r="J48" s="220">
        <f t="shared" si="6"/>
        <v>30591711</v>
      </c>
      <c r="K48" s="220">
        <f t="shared" si="6"/>
        <v>14350408</v>
      </c>
      <c r="L48" s="220">
        <f t="shared" si="6"/>
        <v>0</v>
      </c>
      <c r="M48" s="219">
        <f t="shared" si="6"/>
        <v>-3110502</v>
      </c>
      <c r="N48" s="219">
        <f t="shared" si="6"/>
        <v>11239906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41831617</v>
      </c>
      <c r="X48" s="220">
        <f t="shared" si="6"/>
        <v>8709095</v>
      </c>
      <c r="Y48" s="220">
        <f t="shared" si="6"/>
        <v>33122522</v>
      </c>
      <c r="Z48" s="221">
        <f>+IF(X48&lt;&gt;0,+(Y48/X48)*100,0)</f>
        <v>380.32105517278205</v>
      </c>
      <c r="AA48" s="222">
        <f>SUM(AA46:AA47)</f>
        <v>17418192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700000</v>
      </c>
      <c r="F5" s="100">
        <f t="shared" si="0"/>
        <v>700000</v>
      </c>
      <c r="G5" s="100">
        <f t="shared" si="0"/>
        <v>1386</v>
      </c>
      <c r="H5" s="100">
        <f t="shared" si="0"/>
        <v>242628</v>
      </c>
      <c r="I5" s="100">
        <f t="shared" si="0"/>
        <v>206770</v>
      </c>
      <c r="J5" s="100">
        <f t="shared" si="0"/>
        <v>450784</v>
      </c>
      <c r="K5" s="100">
        <f t="shared" si="0"/>
        <v>0</v>
      </c>
      <c r="L5" s="100">
        <f t="shared" si="0"/>
        <v>0</v>
      </c>
      <c r="M5" s="100">
        <f t="shared" si="0"/>
        <v>18563</v>
      </c>
      <c r="N5" s="100">
        <f t="shared" si="0"/>
        <v>18563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469347</v>
      </c>
      <c r="X5" s="100">
        <f t="shared" si="0"/>
        <v>350000</v>
      </c>
      <c r="Y5" s="100">
        <f t="shared" si="0"/>
        <v>119347</v>
      </c>
      <c r="Z5" s="137">
        <f>+IF(X5&lt;&gt;0,+(Y5/X5)*100,0)</f>
        <v>34.09914285714286</v>
      </c>
      <c r="AA5" s="153">
        <f>SUM(AA6:AA8)</f>
        <v>700000</v>
      </c>
    </row>
    <row r="6" spans="1:27" ht="13.5">
      <c r="A6" s="138" t="s">
        <v>75</v>
      </c>
      <c r="B6" s="136"/>
      <c r="C6" s="155"/>
      <c r="D6" s="155"/>
      <c r="E6" s="156">
        <v>600000</v>
      </c>
      <c r="F6" s="60">
        <v>600000</v>
      </c>
      <c r="G6" s="60"/>
      <c r="H6" s="60">
        <v>8531</v>
      </c>
      <c r="I6" s="60">
        <v>205288</v>
      </c>
      <c r="J6" s="60">
        <v>213819</v>
      </c>
      <c r="K6" s="60"/>
      <c r="L6" s="60"/>
      <c r="M6" s="60">
        <v>4872</v>
      </c>
      <c r="N6" s="60">
        <v>4872</v>
      </c>
      <c r="O6" s="60"/>
      <c r="P6" s="60"/>
      <c r="Q6" s="60"/>
      <c r="R6" s="60"/>
      <c r="S6" s="60"/>
      <c r="T6" s="60"/>
      <c r="U6" s="60"/>
      <c r="V6" s="60"/>
      <c r="W6" s="60">
        <v>218691</v>
      </c>
      <c r="X6" s="60">
        <v>300000</v>
      </c>
      <c r="Y6" s="60">
        <v>-81309</v>
      </c>
      <c r="Z6" s="140">
        <v>-27.1</v>
      </c>
      <c r="AA6" s="62">
        <v>600000</v>
      </c>
    </row>
    <row r="7" spans="1:27" ht="13.5">
      <c r="A7" s="138" t="s">
        <v>76</v>
      </c>
      <c r="B7" s="136"/>
      <c r="C7" s="157"/>
      <c r="D7" s="157"/>
      <c r="E7" s="158">
        <v>100000</v>
      </c>
      <c r="F7" s="159">
        <v>100000</v>
      </c>
      <c r="G7" s="159"/>
      <c r="H7" s="159">
        <v>234097</v>
      </c>
      <c r="I7" s="159">
        <v>1482</v>
      </c>
      <c r="J7" s="159">
        <v>235579</v>
      </c>
      <c r="K7" s="159"/>
      <c r="L7" s="159"/>
      <c r="M7" s="159">
        <v>8402</v>
      </c>
      <c r="N7" s="159">
        <v>8402</v>
      </c>
      <c r="O7" s="159"/>
      <c r="P7" s="159"/>
      <c r="Q7" s="159"/>
      <c r="R7" s="159"/>
      <c r="S7" s="159"/>
      <c r="T7" s="159"/>
      <c r="U7" s="159"/>
      <c r="V7" s="159"/>
      <c r="W7" s="159">
        <v>243981</v>
      </c>
      <c r="X7" s="159">
        <v>50000</v>
      </c>
      <c r="Y7" s="159">
        <v>193981</v>
      </c>
      <c r="Z7" s="141">
        <v>387.96</v>
      </c>
      <c r="AA7" s="225">
        <v>100000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1386</v>
      </c>
      <c r="H8" s="60"/>
      <c r="I8" s="60"/>
      <c r="J8" s="60">
        <v>1386</v>
      </c>
      <c r="K8" s="60"/>
      <c r="L8" s="60"/>
      <c r="M8" s="60">
        <v>5289</v>
      </c>
      <c r="N8" s="60">
        <v>5289</v>
      </c>
      <c r="O8" s="60"/>
      <c r="P8" s="60"/>
      <c r="Q8" s="60"/>
      <c r="R8" s="60"/>
      <c r="S8" s="60"/>
      <c r="T8" s="60"/>
      <c r="U8" s="60"/>
      <c r="V8" s="60"/>
      <c r="W8" s="60">
        <v>6675</v>
      </c>
      <c r="X8" s="60"/>
      <c r="Y8" s="60">
        <v>6675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73896</v>
      </c>
      <c r="I9" s="100">
        <f t="shared" si="1"/>
        <v>442971</v>
      </c>
      <c r="J9" s="100">
        <f t="shared" si="1"/>
        <v>516867</v>
      </c>
      <c r="K9" s="100">
        <f t="shared" si="1"/>
        <v>173639</v>
      </c>
      <c r="L9" s="100">
        <f t="shared" si="1"/>
        <v>0</v>
      </c>
      <c r="M9" s="100">
        <f t="shared" si="1"/>
        <v>0</v>
      </c>
      <c r="N9" s="100">
        <f t="shared" si="1"/>
        <v>173639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690506</v>
      </c>
      <c r="X9" s="100">
        <f t="shared" si="1"/>
        <v>0</v>
      </c>
      <c r="Y9" s="100">
        <f t="shared" si="1"/>
        <v>690506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>
        <v>73896</v>
      </c>
      <c r="I10" s="60">
        <v>442971</v>
      </c>
      <c r="J10" s="60">
        <v>516867</v>
      </c>
      <c r="K10" s="60">
        <v>173639</v>
      </c>
      <c r="L10" s="60"/>
      <c r="M10" s="60"/>
      <c r="N10" s="60">
        <v>173639</v>
      </c>
      <c r="O10" s="60"/>
      <c r="P10" s="60"/>
      <c r="Q10" s="60"/>
      <c r="R10" s="60"/>
      <c r="S10" s="60"/>
      <c r="T10" s="60"/>
      <c r="U10" s="60"/>
      <c r="V10" s="60"/>
      <c r="W10" s="60">
        <v>690506</v>
      </c>
      <c r="X10" s="60"/>
      <c r="Y10" s="60">
        <v>690506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16596000</v>
      </c>
      <c r="F15" s="100">
        <f t="shared" si="2"/>
        <v>16596000</v>
      </c>
      <c r="G15" s="100">
        <f t="shared" si="2"/>
        <v>0</v>
      </c>
      <c r="H15" s="100">
        <f t="shared" si="2"/>
        <v>1389731</v>
      </c>
      <c r="I15" s="100">
        <f t="shared" si="2"/>
        <v>2128476</v>
      </c>
      <c r="J15" s="100">
        <f t="shared" si="2"/>
        <v>3518207</v>
      </c>
      <c r="K15" s="100">
        <f t="shared" si="2"/>
        <v>114135</v>
      </c>
      <c r="L15" s="100">
        <f t="shared" si="2"/>
        <v>0</v>
      </c>
      <c r="M15" s="100">
        <f t="shared" si="2"/>
        <v>1314369</v>
      </c>
      <c r="N15" s="100">
        <f t="shared" si="2"/>
        <v>1428504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4946711</v>
      </c>
      <c r="X15" s="100">
        <f t="shared" si="2"/>
        <v>8298000</v>
      </c>
      <c r="Y15" s="100">
        <f t="shared" si="2"/>
        <v>-3351289</v>
      </c>
      <c r="Z15" s="137">
        <f>+IF(X15&lt;&gt;0,+(Y15/X15)*100,0)</f>
        <v>-40.38670764039527</v>
      </c>
      <c r="AA15" s="102">
        <f>SUM(AA16:AA18)</f>
        <v>16596000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>
        <v>2837</v>
      </c>
      <c r="N16" s="60">
        <v>2837</v>
      </c>
      <c r="O16" s="60"/>
      <c r="P16" s="60"/>
      <c r="Q16" s="60"/>
      <c r="R16" s="60"/>
      <c r="S16" s="60"/>
      <c r="T16" s="60"/>
      <c r="U16" s="60"/>
      <c r="V16" s="60"/>
      <c r="W16" s="60">
        <v>2837</v>
      </c>
      <c r="X16" s="60"/>
      <c r="Y16" s="60">
        <v>2837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16596000</v>
      </c>
      <c r="F17" s="60">
        <v>16596000</v>
      </c>
      <c r="G17" s="60"/>
      <c r="H17" s="60">
        <v>1389731</v>
      </c>
      <c r="I17" s="60">
        <v>2128476</v>
      </c>
      <c r="J17" s="60">
        <v>3518207</v>
      </c>
      <c r="K17" s="60">
        <v>114135</v>
      </c>
      <c r="L17" s="60"/>
      <c r="M17" s="60">
        <v>1311532</v>
      </c>
      <c r="N17" s="60">
        <v>1425667</v>
      </c>
      <c r="O17" s="60"/>
      <c r="P17" s="60"/>
      <c r="Q17" s="60"/>
      <c r="R17" s="60"/>
      <c r="S17" s="60"/>
      <c r="T17" s="60"/>
      <c r="U17" s="60"/>
      <c r="V17" s="60"/>
      <c r="W17" s="60">
        <v>4943874</v>
      </c>
      <c r="X17" s="60">
        <v>8298000</v>
      </c>
      <c r="Y17" s="60">
        <v>-3354126</v>
      </c>
      <c r="Z17" s="140">
        <v>-40.42</v>
      </c>
      <c r="AA17" s="62">
        <v>16596000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1900000</v>
      </c>
      <c r="F19" s="100">
        <f t="shared" si="3"/>
        <v>1900000</v>
      </c>
      <c r="G19" s="100">
        <f t="shared" si="3"/>
        <v>2252558</v>
      </c>
      <c r="H19" s="100">
        <f t="shared" si="3"/>
        <v>5777</v>
      </c>
      <c r="I19" s="100">
        <f t="shared" si="3"/>
        <v>708202</v>
      </c>
      <c r="J19" s="100">
        <f t="shared" si="3"/>
        <v>2966537</v>
      </c>
      <c r="K19" s="100">
        <f t="shared" si="3"/>
        <v>135902</v>
      </c>
      <c r="L19" s="100">
        <f t="shared" si="3"/>
        <v>0</v>
      </c>
      <c r="M19" s="100">
        <f t="shared" si="3"/>
        <v>0</v>
      </c>
      <c r="N19" s="100">
        <f t="shared" si="3"/>
        <v>135902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3102439</v>
      </c>
      <c r="X19" s="100">
        <f t="shared" si="3"/>
        <v>950000</v>
      </c>
      <c r="Y19" s="100">
        <f t="shared" si="3"/>
        <v>2152439</v>
      </c>
      <c r="Z19" s="137">
        <f>+IF(X19&lt;&gt;0,+(Y19/X19)*100,0)</f>
        <v>226.57252631578947</v>
      </c>
      <c r="AA19" s="102">
        <f>SUM(AA20:AA23)</f>
        <v>1900000</v>
      </c>
    </row>
    <row r="20" spans="1:27" ht="13.5">
      <c r="A20" s="138" t="s">
        <v>89</v>
      </c>
      <c r="B20" s="136"/>
      <c r="C20" s="155"/>
      <c r="D20" s="155"/>
      <c r="E20" s="156">
        <v>1900000</v>
      </c>
      <c r="F20" s="60">
        <v>1900000</v>
      </c>
      <c r="G20" s="60"/>
      <c r="H20" s="60">
        <v>5777</v>
      </c>
      <c r="I20" s="60">
        <v>708202</v>
      </c>
      <c r="J20" s="60">
        <v>713979</v>
      </c>
      <c r="K20" s="60">
        <v>135902</v>
      </c>
      <c r="L20" s="60"/>
      <c r="M20" s="60"/>
      <c r="N20" s="60">
        <v>135902</v>
      </c>
      <c r="O20" s="60"/>
      <c r="P20" s="60"/>
      <c r="Q20" s="60"/>
      <c r="R20" s="60"/>
      <c r="S20" s="60"/>
      <c r="T20" s="60"/>
      <c r="U20" s="60"/>
      <c r="V20" s="60"/>
      <c r="W20" s="60">
        <v>849881</v>
      </c>
      <c r="X20" s="60">
        <v>950000</v>
      </c>
      <c r="Y20" s="60">
        <v>-100119</v>
      </c>
      <c r="Z20" s="140">
        <v>-10.54</v>
      </c>
      <c r="AA20" s="62">
        <v>1900000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2252558</v>
      </c>
      <c r="H23" s="60"/>
      <c r="I23" s="60"/>
      <c r="J23" s="60">
        <v>2252558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2252558</v>
      </c>
      <c r="X23" s="60"/>
      <c r="Y23" s="60">
        <v>2252558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19196000</v>
      </c>
      <c r="F25" s="219">
        <f t="shared" si="4"/>
        <v>19196000</v>
      </c>
      <c r="G25" s="219">
        <f t="shared" si="4"/>
        <v>2253944</v>
      </c>
      <c r="H25" s="219">
        <f t="shared" si="4"/>
        <v>1712032</v>
      </c>
      <c r="I25" s="219">
        <f t="shared" si="4"/>
        <v>3486419</v>
      </c>
      <c r="J25" s="219">
        <f t="shared" si="4"/>
        <v>7452395</v>
      </c>
      <c r="K25" s="219">
        <f t="shared" si="4"/>
        <v>423676</v>
      </c>
      <c r="L25" s="219">
        <f t="shared" si="4"/>
        <v>0</v>
      </c>
      <c r="M25" s="219">
        <f t="shared" si="4"/>
        <v>1332932</v>
      </c>
      <c r="N25" s="219">
        <f t="shared" si="4"/>
        <v>1756608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9209003</v>
      </c>
      <c r="X25" s="219">
        <f t="shared" si="4"/>
        <v>9598000</v>
      </c>
      <c r="Y25" s="219">
        <f t="shared" si="4"/>
        <v>-388997</v>
      </c>
      <c r="Z25" s="231">
        <f>+IF(X25&lt;&gt;0,+(Y25/X25)*100,0)</f>
        <v>-4.052896436757658</v>
      </c>
      <c r="AA25" s="232">
        <f>+AA5+AA9+AA15+AA19+AA24</f>
        <v>19196000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17196000</v>
      </c>
      <c r="F28" s="60">
        <v>17196000</v>
      </c>
      <c r="G28" s="60">
        <v>2252558</v>
      </c>
      <c r="H28" s="60">
        <v>1702253</v>
      </c>
      <c r="I28" s="60">
        <v>3062240</v>
      </c>
      <c r="J28" s="60">
        <v>7017051</v>
      </c>
      <c r="K28" s="60">
        <v>236066</v>
      </c>
      <c r="L28" s="60"/>
      <c r="M28" s="60">
        <v>1311532</v>
      </c>
      <c r="N28" s="60">
        <v>1547598</v>
      </c>
      <c r="O28" s="60"/>
      <c r="P28" s="60"/>
      <c r="Q28" s="60"/>
      <c r="R28" s="60"/>
      <c r="S28" s="60"/>
      <c r="T28" s="60"/>
      <c r="U28" s="60"/>
      <c r="V28" s="60"/>
      <c r="W28" s="60">
        <v>8564649</v>
      </c>
      <c r="X28" s="60">
        <v>8598000</v>
      </c>
      <c r="Y28" s="60">
        <v>-33351</v>
      </c>
      <c r="Z28" s="140">
        <v>-0.39</v>
      </c>
      <c r="AA28" s="155">
        <v>17196000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17196000</v>
      </c>
      <c r="F32" s="77">
        <f t="shared" si="5"/>
        <v>17196000</v>
      </c>
      <c r="G32" s="77">
        <f t="shared" si="5"/>
        <v>2252558</v>
      </c>
      <c r="H32" s="77">
        <f t="shared" si="5"/>
        <v>1702253</v>
      </c>
      <c r="I32" s="77">
        <f t="shared" si="5"/>
        <v>3062240</v>
      </c>
      <c r="J32" s="77">
        <f t="shared" si="5"/>
        <v>7017051</v>
      </c>
      <c r="K32" s="77">
        <f t="shared" si="5"/>
        <v>236066</v>
      </c>
      <c r="L32" s="77">
        <f t="shared" si="5"/>
        <v>0</v>
      </c>
      <c r="M32" s="77">
        <f t="shared" si="5"/>
        <v>1311532</v>
      </c>
      <c r="N32" s="77">
        <f t="shared" si="5"/>
        <v>1547598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8564649</v>
      </c>
      <c r="X32" s="77">
        <f t="shared" si="5"/>
        <v>8598000</v>
      </c>
      <c r="Y32" s="77">
        <f t="shared" si="5"/>
        <v>-33351</v>
      </c>
      <c r="Z32" s="212">
        <f>+IF(X32&lt;&gt;0,+(Y32/X32)*100,0)</f>
        <v>-0.38789253314724353</v>
      </c>
      <c r="AA32" s="79">
        <f>SUM(AA28:AA31)</f>
        <v>17196000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2000000</v>
      </c>
      <c r="F35" s="60">
        <v>2000000</v>
      </c>
      <c r="G35" s="60">
        <v>1386</v>
      </c>
      <c r="H35" s="60">
        <v>9779</v>
      </c>
      <c r="I35" s="60">
        <v>424179</v>
      </c>
      <c r="J35" s="60">
        <v>435344</v>
      </c>
      <c r="K35" s="60">
        <v>187610</v>
      </c>
      <c r="L35" s="60"/>
      <c r="M35" s="60">
        <v>21400</v>
      </c>
      <c r="N35" s="60">
        <v>209010</v>
      </c>
      <c r="O35" s="60"/>
      <c r="P35" s="60"/>
      <c r="Q35" s="60"/>
      <c r="R35" s="60"/>
      <c r="S35" s="60"/>
      <c r="T35" s="60"/>
      <c r="U35" s="60"/>
      <c r="V35" s="60"/>
      <c r="W35" s="60">
        <v>644354</v>
      </c>
      <c r="X35" s="60">
        <v>1000000</v>
      </c>
      <c r="Y35" s="60">
        <v>-355646</v>
      </c>
      <c r="Z35" s="140">
        <v>-35.56</v>
      </c>
      <c r="AA35" s="62">
        <v>2000000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19196000</v>
      </c>
      <c r="F36" s="220">
        <f t="shared" si="6"/>
        <v>19196000</v>
      </c>
      <c r="G36" s="220">
        <f t="shared" si="6"/>
        <v>2253944</v>
      </c>
      <c r="H36" s="220">
        <f t="shared" si="6"/>
        <v>1712032</v>
      </c>
      <c r="I36" s="220">
        <f t="shared" si="6"/>
        <v>3486419</v>
      </c>
      <c r="J36" s="220">
        <f t="shared" si="6"/>
        <v>7452395</v>
      </c>
      <c r="K36" s="220">
        <f t="shared" si="6"/>
        <v>423676</v>
      </c>
      <c r="L36" s="220">
        <f t="shared" si="6"/>
        <v>0</v>
      </c>
      <c r="M36" s="220">
        <f t="shared" si="6"/>
        <v>1332932</v>
      </c>
      <c r="N36" s="220">
        <f t="shared" si="6"/>
        <v>1756608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9209003</v>
      </c>
      <c r="X36" s="220">
        <f t="shared" si="6"/>
        <v>9598000</v>
      </c>
      <c r="Y36" s="220">
        <f t="shared" si="6"/>
        <v>-388997</v>
      </c>
      <c r="Z36" s="221">
        <f>+IF(X36&lt;&gt;0,+(Y36/X36)*100,0)</f>
        <v>-4.052896436757658</v>
      </c>
      <c r="AA36" s="239">
        <f>SUM(AA32:AA35)</f>
        <v>19196000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>
        <v>190781</v>
      </c>
      <c r="H6" s="60">
        <v>213553</v>
      </c>
      <c r="I6" s="60"/>
      <c r="J6" s="60"/>
      <c r="K6" s="60">
        <v>17350117</v>
      </c>
      <c r="L6" s="60"/>
      <c r="M6" s="60"/>
      <c r="N6" s="60">
        <v>17350117</v>
      </c>
      <c r="O6" s="60"/>
      <c r="P6" s="60"/>
      <c r="Q6" s="60"/>
      <c r="R6" s="60"/>
      <c r="S6" s="60"/>
      <c r="T6" s="60"/>
      <c r="U6" s="60"/>
      <c r="V6" s="60"/>
      <c r="W6" s="60">
        <v>17350117</v>
      </c>
      <c r="X6" s="60"/>
      <c r="Y6" s="60">
        <v>17350117</v>
      </c>
      <c r="Z6" s="140"/>
      <c r="AA6" s="62"/>
    </row>
    <row r="7" spans="1:27" ht="13.5">
      <c r="A7" s="249" t="s">
        <v>144</v>
      </c>
      <c r="B7" s="182"/>
      <c r="C7" s="155">
        <v>12996850</v>
      </c>
      <c r="D7" s="155"/>
      <c r="E7" s="59">
        <v>8440</v>
      </c>
      <c r="F7" s="60">
        <v>8440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4220</v>
      </c>
      <c r="Y7" s="60">
        <v>-4220</v>
      </c>
      <c r="Z7" s="140">
        <v>-100</v>
      </c>
      <c r="AA7" s="62">
        <v>8440</v>
      </c>
    </row>
    <row r="8" spans="1:27" ht="13.5">
      <c r="A8" s="249" t="s">
        <v>145</v>
      </c>
      <c r="B8" s="182"/>
      <c r="C8" s="155"/>
      <c r="D8" s="155"/>
      <c r="E8" s="59">
        <v>6511</v>
      </c>
      <c r="F8" s="60">
        <v>6511</v>
      </c>
      <c r="G8" s="60">
        <v>6950745</v>
      </c>
      <c r="H8" s="60">
        <v>18277868</v>
      </c>
      <c r="I8" s="60"/>
      <c r="J8" s="60"/>
      <c r="K8" s="60">
        <v>2967139</v>
      </c>
      <c r="L8" s="60"/>
      <c r="M8" s="60"/>
      <c r="N8" s="60">
        <v>2967139</v>
      </c>
      <c r="O8" s="60"/>
      <c r="P8" s="60"/>
      <c r="Q8" s="60"/>
      <c r="R8" s="60"/>
      <c r="S8" s="60"/>
      <c r="T8" s="60"/>
      <c r="U8" s="60"/>
      <c r="V8" s="60"/>
      <c r="W8" s="60">
        <v>2967139</v>
      </c>
      <c r="X8" s="60">
        <v>3256</v>
      </c>
      <c r="Y8" s="60">
        <v>2963883</v>
      </c>
      <c r="Z8" s="140">
        <v>91028.35</v>
      </c>
      <c r="AA8" s="62">
        <v>6511</v>
      </c>
    </row>
    <row r="9" spans="1:27" ht="13.5">
      <c r="A9" s="249" t="s">
        <v>146</v>
      </c>
      <c r="B9" s="182"/>
      <c r="C9" s="155"/>
      <c r="D9" s="155"/>
      <c r="E9" s="59">
        <v>6554</v>
      </c>
      <c r="F9" s="60">
        <v>6554</v>
      </c>
      <c r="G9" s="60">
        <v>2710</v>
      </c>
      <c r="H9" s="60">
        <v>2710</v>
      </c>
      <c r="I9" s="60">
        <v>20156421</v>
      </c>
      <c r="J9" s="60">
        <v>20156421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3277</v>
      </c>
      <c r="Y9" s="60">
        <v>-3277</v>
      </c>
      <c r="Z9" s="140">
        <v>-100</v>
      </c>
      <c r="AA9" s="62">
        <v>6554</v>
      </c>
    </row>
    <row r="10" spans="1:27" ht="13.5">
      <c r="A10" s="249" t="s">
        <v>147</v>
      </c>
      <c r="B10" s="182"/>
      <c r="C10" s="155"/>
      <c r="D10" s="155"/>
      <c r="E10" s="59">
        <v>3762</v>
      </c>
      <c r="F10" s="60">
        <v>3762</v>
      </c>
      <c r="G10" s="159"/>
      <c r="H10" s="159"/>
      <c r="I10" s="159">
        <v>2710</v>
      </c>
      <c r="J10" s="60">
        <v>2710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1881</v>
      </c>
      <c r="Y10" s="159">
        <v>-1881</v>
      </c>
      <c r="Z10" s="141">
        <v>-100</v>
      </c>
      <c r="AA10" s="225">
        <v>3762</v>
      </c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12996850</v>
      </c>
      <c r="D12" s="168">
        <f>SUM(D6:D11)</f>
        <v>0</v>
      </c>
      <c r="E12" s="72">
        <f t="shared" si="0"/>
        <v>25267</v>
      </c>
      <c r="F12" s="73">
        <f t="shared" si="0"/>
        <v>25267</v>
      </c>
      <c r="G12" s="73">
        <f t="shared" si="0"/>
        <v>7144236</v>
      </c>
      <c r="H12" s="73">
        <f t="shared" si="0"/>
        <v>18494131</v>
      </c>
      <c r="I12" s="73">
        <f t="shared" si="0"/>
        <v>20159131</v>
      </c>
      <c r="J12" s="73">
        <f t="shared" si="0"/>
        <v>20159131</v>
      </c>
      <c r="K12" s="73">
        <f t="shared" si="0"/>
        <v>20317256</v>
      </c>
      <c r="L12" s="73">
        <f t="shared" si="0"/>
        <v>0</v>
      </c>
      <c r="M12" s="73">
        <f t="shared" si="0"/>
        <v>0</v>
      </c>
      <c r="N12" s="73">
        <f t="shared" si="0"/>
        <v>20317256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20317256</v>
      </c>
      <c r="X12" s="73">
        <f t="shared" si="0"/>
        <v>12634</v>
      </c>
      <c r="Y12" s="73">
        <f t="shared" si="0"/>
        <v>20304622</v>
      </c>
      <c r="Z12" s="170">
        <f>+IF(X12&lt;&gt;0,+(Y12/X12)*100,0)</f>
        <v>160714.12062687986</v>
      </c>
      <c r="AA12" s="74">
        <f>SUM(AA6:AA11)</f>
        <v>25267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9785805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34589674</v>
      </c>
      <c r="D17" s="155"/>
      <c r="E17" s="59">
        <v>38783</v>
      </c>
      <c r="F17" s="60">
        <v>38783</v>
      </c>
      <c r="G17" s="60">
        <v>18022183</v>
      </c>
      <c r="H17" s="60"/>
      <c r="I17" s="60">
        <v>6162540</v>
      </c>
      <c r="J17" s="60">
        <v>6162540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19392</v>
      </c>
      <c r="Y17" s="60">
        <v>-19392</v>
      </c>
      <c r="Z17" s="140">
        <v>-100</v>
      </c>
      <c r="AA17" s="62">
        <v>38783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>
        <v>10695818</v>
      </c>
      <c r="I18" s="60">
        <v>2365502</v>
      </c>
      <c r="J18" s="60">
        <v>2365502</v>
      </c>
      <c r="K18" s="60">
        <v>5191230</v>
      </c>
      <c r="L18" s="60"/>
      <c r="M18" s="60"/>
      <c r="N18" s="60">
        <v>5191230</v>
      </c>
      <c r="O18" s="60"/>
      <c r="P18" s="60"/>
      <c r="Q18" s="60"/>
      <c r="R18" s="60"/>
      <c r="S18" s="60"/>
      <c r="T18" s="60"/>
      <c r="U18" s="60"/>
      <c r="V18" s="60"/>
      <c r="W18" s="60">
        <v>5191230</v>
      </c>
      <c r="X18" s="60"/>
      <c r="Y18" s="60">
        <v>5191230</v>
      </c>
      <c r="Z18" s="140"/>
      <c r="AA18" s="62"/>
    </row>
    <row r="19" spans="1:27" ht="13.5">
      <c r="A19" s="249" t="s">
        <v>154</v>
      </c>
      <c r="B19" s="182"/>
      <c r="C19" s="155">
        <v>99870133</v>
      </c>
      <c r="D19" s="155"/>
      <c r="E19" s="59">
        <v>105374</v>
      </c>
      <c r="F19" s="60">
        <v>105374</v>
      </c>
      <c r="G19" s="60">
        <v>1992501</v>
      </c>
      <c r="H19" s="60">
        <v>3464010</v>
      </c>
      <c r="I19" s="60"/>
      <c r="J19" s="60"/>
      <c r="K19" s="60">
        <v>6910862</v>
      </c>
      <c r="L19" s="60"/>
      <c r="M19" s="60"/>
      <c r="N19" s="60">
        <v>6910862</v>
      </c>
      <c r="O19" s="60"/>
      <c r="P19" s="60"/>
      <c r="Q19" s="60"/>
      <c r="R19" s="60"/>
      <c r="S19" s="60"/>
      <c r="T19" s="60"/>
      <c r="U19" s="60"/>
      <c r="V19" s="60"/>
      <c r="W19" s="60">
        <v>6910862</v>
      </c>
      <c r="X19" s="60">
        <v>52687</v>
      </c>
      <c r="Y19" s="60">
        <v>6858175</v>
      </c>
      <c r="Z19" s="140">
        <v>13016.83</v>
      </c>
      <c r="AA19" s="62">
        <v>105374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144245612</v>
      </c>
      <c r="D24" s="168">
        <f>SUM(D15:D23)</f>
        <v>0</v>
      </c>
      <c r="E24" s="76">
        <f t="shared" si="1"/>
        <v>144157</v>
      </c>
      <c r="F24" s="77">
        <f t="shared" si="1"/>
        <v>144157</v>
      </c>
      <c r="G24" s="77">
        <f t="shared" si="1"/>
        <v>20014684</v>
      </c>
      <c r="H24" s="77">
        <f t="shared" si="1"/>
        <v>14159828</v>
      </c>
      <c r="I24" s="77">
        <f t="shared" si="1"/>
        <v>8528042</v>
      </c>
      <c r="J24" s="77">
        <f t="shared" si="1"/>
        <v>8528042</v>
      </c>
      <c r="K24" s="77">
        <f t="shared" si="1"/>
        <v>12102092</v>
      </c>
      <c r="L24" s="77">
        <f t="shared" si="1"/>
        <v>0</v>
      </c>
      <c r="M24" s="77">
        <f t="shared" si="1"/>
        <v>0</v>
      </c>
      <c r="N24" s="77">
        <f t="shared" si="1"/>
        <v>12102092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12102092</v>
      </c>
      <c r="X24" s="77">
        <f t="shared" si="1"/>
        <v>72079</v>
      </c>
      <c r="Y24" s="77">
        <f t="shared" si="1"/>
        <v>12030013</v>
      </c>
      <c r="Z24" s="212">
        <f>+IF(X24&lt;&gt;0,+(Y24/X24)*100,0)</f>
        <v>16690.03870752924</v>
      </c>
      <c r="AA24" s="79">
        <f>SUM(AA15:AA23)</f>
        <v>144157</v>
      </c>
    </row>
    <row r="25" spans="1:27" ht="13.5">
      <c r="A25" s="250" t="s">
        <v>159</v>
      </c>
      <c r="B25" s="251"/>
      <c r="C25" s="168">
        <f aca="true" t="shared" si="2" ref="C25:Y25">+C12+C24</f>
        <v>157242462</v>
      </c>
      <c r="D25" s="168">
        <f>+D12+D24</f>
        <v>0</v>
      </c>
      <c r="E25" s="72">
        <f t="shared" si="2"/>
        <v>169424</v>
      </c>
      <c r="F25" s="73">
        <f t="shared" si="2"/>
        <v>169424</v>
      </c>
      <c r="G25" s="73">
        <f t="shared" si="2"/>
        <v>27158920</v>
      </c>
      <c r="H25" s="73">
        <f t="shared" si="2"/>
        <v>32653959</v>
      </c>
      <c r="I25" s="73">
        <f t="shared" si="2"/>
        <v>28687173</v>
      </c>
      <c r="J25" s="73">
        <f t="shared" si="2"/>
        <v>28687173</v>
      </c>
      <c r="K25" s="73">
        <f t="shared" si="2"/>
        <v>32419348</v>
      </c>
      <c r="L25" s="73">
        <f t="shared" si="2"/>
        <v>0</v>
      </c>
      <c r="M25" s="73">
        <f t="shared" si="2"/>
        <v>0</v>
      </c>
      <c r="N25" s="73">
        <f t="shared" si="2"/>
        <v>32419348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32419348</v>
      </c>
      <c r="X25" s="73">
        <f t="shared" si="2"/>
        <v>84713</v>
      </c>
      <c r="Y25" s="73">
        <f t="shared" si="2"/>
        <v>32334635</v>
      </c>
      <c r="Z25" s="170">
        <f>+IF(X25&lt;&gt;0,+(Y25/X25)*100,0)</f>
        <v>38169.62567728684</v>
      </c>
      <c r="AA25" s="74">
        <f>+AA12+AA24</f>
        <v>169424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3549861</v>
      </c>
      <c r="D30" s="155"/>
      <c r="E30" s="59">
        <v>8000</v>
      </c>
      <c r="F30" s="60">
        <v>8000</v>
      </c>
      <c r="G30" s="60"/>
      <c r="H30" s="60"/>
      <c r="I30" s="60"/>
      <c r="J30" s="60"/>
      <c r="K30" s="60">
        <v>260450</v>
      </c>
      <c r="L30" s="60"/>
      <c r="M30" s="60"/>
      <c r="N30" s="60">
        <v>260450</v>
      </c>
      <c r="O30" s="60"/>
      <c r="P30" s="60"/>
      <c r="Q30" s="60"/>
      <c r="R30" s="60"/>
      <c r="S30" s="60"/>
      <c r="T30" s="60"/>
      <c r="U30" s="60"/>
      <c r="V30" s="60"/>
      <c r="W30" s="60">
        <v>260450</v>
      </c>
      <c r="X30" s="60">
        <v>4000</v>
      </c>
      <c r="Y30" s="60">
        <v>256450</v>
      </c>
      <c r="Z30" s="140">
        <v>6411.25</v>
      </c>
      <c r="AA30" s="62">
        <v>8000</v>
      </c>
    </row>
    <row r="31" spans="1:27" ht="13.5">
      <c r="A31" s="249" t="s">
        <v>163</v>
      </c>
      <c r="B31" s="182"/>
      <c r="C31" s="155">
        <v>358823</v>
      </c>
      <c r="D31" s="155"/>
      <c r="E31" s="59">
        <v>350</v>
      </c>
      <c r="F31" s="60">
        <v>350</v>
      </c>
      <c r="G31" s="60">
        <v>2209</v>
      </c>
      <c r="H31" s="60">
        <v>9979</v>
      </c>
      <c r="I31" s="60">
        <v>780</v>
      </c>
      <c r="J31" s="60">
        <v>780</v>
      </c>
      <c r="K31" s="60">
        <v>13732</v>
      </c>
      <c r="L31" s="60"/>
      <c r="M31" s="60"/>
      <c r="N31" s="60">
        <v>13732</v>
      </c>
      <c r="O31" s="60"/>
      <c r="P31" s="60"/>
      <c r="Q31" s="60"/>
      <c r="R31" s="60"/>
      <c r="S31" s="60"/>
      <c r="T31" s="60"/>
      <c r="U31" s="60"/>
      <c r="V31" s="60"/>
      <c r="W31" s="60">
        <v>13732</v>
      </c>
      <c r="X31" s="60">
        <v>175</v>
      </c>
      <c r="Y31" s="60">
        <v>13557</v>
      </c>
      <c r="Z31" s="140">
        <v>7746.86</v>
      </c>
      <c r="AA31" s="62">
        <v>350</v>
      </c>
    </row>
    <row r="32" spans="1:27" ht="13.5">
      <c r="A32" s="249" t="s">
        <v>164</v>
      </c>
      <c r="B32" s="182"/>
      <c r="C32" s="155">
        <v>11173634</v>
      </c>
      <c r="D32" s="155"/>
      <c r="E32" s="59">
        <v>19005</v>
      </c>
      <c r="F32" s="60">
        <v>19005</v>
      </c>
      <c r="G32" s="60">
        <v>5843726</v>
      </c>
      <c r="H32" s="60">
        <v>4719567</v>
      </c>
      <c r="I32" s="60">
        <v>2308108</v>
      </c>
      <c r="J32" s="60">
        <v>2308108</v>
      </c>
      <c r="K32" s="60">
        <v>6966739</v>
      </c>
      <c r="L32" s="60"/>
      <c r="M32" s="60"/>
      <c r="N32" s="60">
        <v>6966739</v>
      </c>
      <c r="O32" s="60"/>
      <c r="P32" s="60"/>
      <c r="Q32" s="60"/>
      <c r="R32" s="60"/>
      <c r="S32" s="60"/>
      <c r="T32" s="60"/>
      <c r="U32" s="60"/>
      <c r="V32" s="60"/>
      <c r="W32" s="60">
        <v>6966739</v>
      </c>
      <c r="X32" s="60">
        <v>9503</v>
      </c>
      <c r="Y32" s="60">
        <v>6957236</v>
      </c>
      <c r="Z32" s="140">
        <v>73210.94</v>
      </c>
      <c r="AA32" s="62">
        <v>19005</v>
      </c>
    </row>
    <row r="33" spans="1:27" ht="13.5">
      <c r="A33" s="249" t="s">
        <v>165</v>
      </c>
      <c r="B33" s="182"/>
      <c r="C33" s="155">
        <v>2714606</v>
      </c>
      <c r="D33" s="155"/>
      <c r="E33" s="59"/>
      <c r="F33" s="60"/>
      <c r="G33" s="60"/>
      <c r="H33" s="60">
        <v>914645</v>
      </c>
      <c r="I33" s="60">
        <v>12749</v>
      </c>
      <c r="J33" s="60">
        <v>12749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17796924</v>
      </c>
      <c r="D34" s="168">
        <f>SUM(D29:D33)</f>
        <v>0</v>
      </c>
      <c r="E34" s="72">
        <f t="shared" si="3"/>
        <v>27355</v>
      </c>
      <c r="F34" s="73">
        <f t="shared" si="3"/>
        <v>27355</v>
      </c>
      <c r="G34" s="73">
        <f t="shared" si="3"/>
        <v>5845935</v>
      </c>
      <c r="H34" s="73">
        <f t="shared" si="3"/>
        <v>5644191</v>
      </c>
      <c r="I34" s="73">
        <f t="shared" si="3"/>
        <v>2321637</v>
      </c>
      <c r="J34" s="73">
        <f t="shared" si="3"/>
        <v>2321637</v>
      </c>
      <c r="K34" s="73">
        <f t="shared" si="3"/>
        <v>7240921</v>
      </c>
      <c r="L34" s="73">
        <f t="shared" si="3"/>
        <v>0</v>
      </c>
      <c r="M34" s="73">
        <f t="shared" si="3"/>
        <v>0</v>
      </c>
      <c r="N34" s="73">
        <f t="shared" si="3"/>
        <v>7240921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7240921</v>
      </c>
      <c r="X34" s="73">
        <f t="shared" si="3"/>
        <v>13678</v>
      </c>
      <c r="Y34" s="73">
        <f t="shared" si="3"/>
        <v>7227243</v>
      </c>
      <c r="Z34" s="170">
        <f>+IF(X34&lt;&gt;0,+(Y34/X34)*100,0)</f>
        <v>52838.44860359702</v>
      </c>
      <c r="AA34" s="74">
        <f>SUM(AA29:AA33)</f>
        <v>27355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2488228</v>
      </c>
      <c r="D37" s="155"/>
      <c r="E37" s="59"/>
      <c r="F37" s="60"/>
      <c r="G37" s="60"/>
      <c r="H37" s="60">
        <v>389306</v>
      </c>
      <c r="I37" s="60">
        <v>589379</v>
      </c>
      <c r="J37" s="60">
        <v>589379</v>
      </c>
      <c r="K37" s="60">
        <v>5248469</v>
      </c>
      <c r="L37" s="60"/>
      <c r="M37" s="60"/>
      <c r="N37" s="60">
        <v>5248469</v>
      </c>
      <c r="O37" s="60"/>
      <c r="P37" s="60"/>
      <c r="Q37" s="60"/>
      <c r="R37" s="60"/>
      <c r="S37" s="60"/>
      <c r="T37" s="60"/>
      <c r="U37" s="60"/>
      <c r="V37" s="60"/>
      <c r="W37" s="60">
        <v>5248469</v>
      </c>
      <c r="X37" s="60"/>
      <c r="Y37" s="60">
        <v>5248469</v>
      </c>
      <c r="Z37" s="140"/>
      <c r="AA37" s="62"/>
    </row>
    <row r="38" spans="1:27" ht="13.5">
      <c r="A38" s="249" t="s">
        <v>165</v>
      </c>
      <c r="B38" s="182"/>
      <c r="C38" s="155">
        <v>2259142</v>
      </c>
      <c r="D38" s="155"/>
      <c r="E38" s="59">
        <v>2666</v>
      </c>
      <c r="F38" s="60">
        <v>2666</v>
      </c>
      <c r="G38" s="60">
        <v>193534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1333</v>
      </c>
      <c r="Y38" s="60">
        <v>-1333</v>
      </c>
      <c r="Z38" s="140">
        <v>-100</v>
      </c>
      <c r="AA38" s="62">
        <v>2666</v>
      </c>
    </row>
    <row r="39" spans="1:27" ht="13.5">
      <c r="A39" s="250" t="s">
        <v>59</v>
      </c>
      <c r="B39" s="253"/>
      <c r="C39" s="168">
        <f aca="true" t="shared" si="4" ref="C39:Y39">SUM(C37:C38)</f>
        <v>4747370</v>
      </c>
      <c r="D39" s="168">
        <f>SUM(D37:D38)</f>
        <v>0</v>
      </c>
      <c r="E39" s="76">
        <f t="shared" si="4"/>
        <v>2666</v>
      </c>
      <c r="F39" s="77">
        <f t="shared" si="4"/>
        <v>2666</v>
      </c>
      <c r="G39" s="77">
        <f t="shared" si="4"/>
        <v>193534</v>
      </c>
      <c r="H39" s="77">
        <f t="shared" si="4"/>
        <v>389306</v>
      </c>
      <c r="I39" s="77">
        <f t="shared" si="4"/>
        <v>589379</v>
      </c>
      <c r="J39" s="77">
        <f t="shared" si="4"/>
        <v>589379</v>
      </c>
      <c r="K39" s="77">
        <f t="shared" si="4"/>
        <v>5248469</v>
      </c>
      <c r="L39" s="77">
        <f t="shared" si="4"/>
        <v>0</v>
      </c>
      <c r="M39" s="77">
        <f t="shared" si="4"/>
        <v>0</v>
      </c>
      <c r="N39" s="77">
        <f t="shared" si="4"/>
        <v>5248469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5248469</v>
      </c>
      <c r="X39" s="77">
        <f t="shared" si="4"/>
        <v>1333</v>
      </c>
      <c r="Y39" s="77">
        <f t="shared" si="4"/>
        <v>5247136</v>
      </c>
      <c r="Z39" s="212">
        <f>+IF(X39&lt;&gt;0,+(Y39/X39)*100,0)</f>
        <v>393633.6084021005</v>
      </c>
      <c r="AA39" s="79">
        <f>SUM(AA37:AA38)</f>
        <v>2666</v>
      </c>
    </row>
    <row r="40" spans="1:27" ht="13.5">
      <c r="A40" s="250" t="s">
        <v>167</v>
      </c>
      <c r="B40" s="251"/>
      <c r="C40" s="168">
        <f aca="true" t="shared" si="5" ref="C40:Y40">+C34+C39</f>
        <v>22544294</v>
      </c>
      <c r="D40" s="168">
        <f>+D34+D39</f>
        <v>0</v>
      </c>
      <c r="E40" s="72">
        <f t="shared" si="5"/>
        <v>30021</v>
      </c>
      <c r="F40" s="73">
        <f t="shared" si="5"/>
        <v>30021</v>
      </c>
      <c r="G40" s="73">
        <f t="shared" si="5"/>
        <v>6039469</v>
      </c>
      <c r="H40" s="73">
        <f t="shared" si="5"/>
        <v>6033497</v>
      </c>
      <c r="I40" s="73">
        <f t="shared" si="5"/>
        <v>2911016</v>
      </c>
      <c r="J40" s="73">
        <f t="shared" si="5"/>
        <v>2911016</v>
      </c>
      <c r="K40" s="73">
        <f t="shared" si="5"/>
        <v>12489390</v>
      </c>
      <c r="L40" s="73">
        <f t="shared" si="5"/>
        <v>0</v>
      </c>
      <c r="M40" s="73">
        <f t="shared" si="5"/>
        <v>0</v>
      </c>
      <c r="N40" s="73">
        <f t="shared" si="5"/>
        <v>12489390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12489390</v>
      </c>
      <c r="X40" s="73">
        <f t="shared" si="5"/>
        <v>15011</v>
      </c>
      <c r="Y40" s="73">
        <f t="shared" si="5"/>
        <v>12474379</v>
      </c>
      <c r="Z40" s="170">
        <f>+IF(X40&lt;&gt;0,+(Y40/X40)*100,0)</f>
        <v>83101.58550396375</v>
      </c>
      <c r="AA40" s="74">
        <f>+AA34+AA39</f>
        <v>30021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134698168</v>
      </c>
      <c r="D42" s="257">
        <f>+D25-D40</f>
        <v>0</v>
      </c>
      <c r="E42" s="258">
        <f t="shared" si="6"/>
        <v>139403</v>
      </c>
      <c r="F42" s="259">
        <f t="shared" si="6"/>
        <v>139403</v>
      </c>
      <c r="G42" s="259">
        <f t="shared" si="6"/>
        <v>21119451</v>
      </c>
      <c r="H42" s="259">
        <f t="shared" si="6"/>
        <v>26620462</v>
      </c>
      <c r="I42" s="259">
        <f t="shared" si="6"/>
        <v>25776157</v>
      </c>
      <c r="J42" s="259">
        <f t="shared" si="6"/>
        <v>25776157</v>
      </c>
      <c r="K42" s="259">
        <f t="shared" si="6"/>
        <v>19929958</v>
      </c>
      <c r="L42" s="259">
        <f t="shared" si="6"/>
        <v>0</v>
      </c>
      <c r="M42" s="259">
        <f t="shared" si="6"/>
        <v>0</v>
      </c>
      <c r="N42" s="259">
        <f t="shared" si="6"/>
        <v>19929958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19929958</v>
      </c>
      <c r="X42" s="259">
        <f t="shared" si="6"/>
        <v>69702</v>
      </c>
      <c r="Y42" s="259">
        <f t="shared" si="6"/>
        <v>19860256</v>
      </c>
      <c r="Z42" s="260">
        <f>+IF(X42&lt;&gt;0,+(Y42/X42)*100,0)</f>
        <v>28493.09345499412</v>
      </c>
      <c r="AA42" s="261">
        <f>+AA25-AA40</f>
        <v>139403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134698168</v>
      </c>
      <c r="D45" s="155"/>
      <c r="E45" s="59">
        <v>139403</v>
      </c>
      <c r="F45" s="60">
        <v>139403</v>
      </c>
      <c r="G45" s="60">
        <v>21119451</v>
      </c>
      <c r="H45" s="60"/>
      <c r="I45" s="60">
        <v>25776157</v>
      </c>
      <c r="J45" s="60">
        <v>25776157</v>
      </c>
      <c r="K45" s="60">
        <v>19945026</v>
      </c>
      <c r="L45" s="60"/>
      <c r="M45" s="60"/>
      <c r="N45" s="60">
        <v>19945026</v>
      </c>
      <c r="O45" s="60"/>
      <c r="P45" s="60"/>
      <c r="Q45" s="60"/>
      <c r="R45" s="60"/>
      <c r="S45" s="60"/>
      <c r="T45" s="60"/>
      <c r="U45" s="60"/>
      <c r="V45" s="60"/>
      <c r="W45" s="60">
        <v>19945026</v>
      </c>
      <c r="X45" s="60">
        <v>69702</v>
      </c>
      <c r="Y45" s="60">
        <v>19875324</v>
      </c>
      <c r="Z45" s="139">
        <v>28514.71</v>
      </c>
      <c r="AA45" s="62">
        <v>139403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>
        <v>26620462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134698168</v>
      </c>
      <c r="D48" s="217">
        <f>SUM(D45:D47)</f>
        <v>0</v>
      </c>
      <c r="E48" s="264">
        <f t="shared" si="7"/>
        <v>139403</v>
      </c>
      <c r="F48" s="219">
        <f t="shared" si="7"/>
        <v>139403</v>
      </c>
      <c r="G48" s="219">
        <f t="shared" si="7"/>
        <v>21119451</v>
      </c>
      <c r="H48" s="219">
        <f t="shared" si="7"/>
        <v>26620462</v>
      </c>
      <c r="I48" s="219">
        <f t="shared" si="7"/>
        <v>25776157</v>
      </c>
      <c r="J48" s="219">
        <f t="shared" si="7"/>
        <v>25776157</v>
      </c>
      <c r="K48" s="219">
        <f t="shared" si="7"/>
        <v>19945026</v>
      </c>
      <c r="L48" s="219">
        <f t="shared" si="7"/>
        <v>0</v>
      </c>
      <c r="M48" s="219">
        <f t="shared" si="7"/>
        <v>0</v>
      </c>
      <c r="N48" s="219">
        <f t="shared" si="7"/>
        <v>19945026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19945026</v>
      </c>
      <c r="X48" s="219">
        <f t="shared" si="7"/>
        <v>69702</v>
      </c>
      <c r="Y48" s="219">
        <f t="shared" si="7"/>
        <v>19875324</v>
      </c>
      <c r="Z48" s="265">
        <f>+IF(X48&lt;&gt;0,+(Y48/X48)*100,0)</f>
        <v>28514.71119910476</v>
      </c>
      <c r="AA48" s="232">
        <f>SUM(AA45:AA47)</f>
        <v>139403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48024908</v>
      </c>
      <c r="D6" s="155"/>
      <c r="E6" s="59">
        <v>42318</v>
      </c>
      <c r="F6" s="60">
        <v>42318</v>
      </c>
      <c r="G6" s="60">
        <v>9960702</v>
      </c>
      <c r="H6" s="60">
        <v>12864321</v>
      </c>
      <c r="I6" s="60">
        <v>2632649</v>
      </c>
      <c r="J6" s="60">
        <v>25457672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25457672</v>
      </c>
      <c r="X6" s="60">
        <v>21246</v>
      </c>
      <c r="Y6" s="60">
        <v>25436426</v>
      </c>
      <c r="Z6" s="140">
        <v>119723.36</v>
      </c>
      <c r="AA6" s="62">
        <v>42318</v>
      </c>
    </row>
    <row r="7" spans="1:27" ht="13.5">
      <c r="A7" s="249" t="s">
        <v>178</v>
      </c>
      <c r="B7" s="182"/>
      <c r="C7" s="155">
        <v>38100665</v>
      </c>
      <c r="D7" s="155"/>
      <c r="E7" s="59">
        <v>46751</v>
      </c>
      <c r="F7" s="60">
        <v>46751</v>
      </c>
      <c r="G7" s="60">
        <v>17983337</v>
      </c>
      <c r="H7" s="60">
        <v>117400</v>
      </c>
      <c r="I7" s="60"/>
      <c r="J7" s="60">
        <v>18100737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18100737</v>
      </c>
      <c r="X7" s="60">
        <v>32064</v>
      </c>
      <c r="Y7" s="60">
        <v>18068673</v>
      </c>
      <c r="Z7" s="140">
        <v>56351.9</v>
      </c>
      <c r="AA7" s="62">
        <v>46751</v>
      </c>
    </row>
    <row r="8" spans="1:27" ht="13.5">
      <c r="A8" s="249" t="s">
        <v>179</v>
      </c>
      <c r="B8" s="182"/>
      <c r="C8" s="155">
        <v>24130930</v>
      </c>
      <c r="D8" s="155"/>
      <c r="E8" s="59">
        <v>15765</v>
      </c>
      <c r="F8" s="60">
        <v>15765</v>
      </c>
      <c r="G8" s="60">
        <v>2248560</v>
      </c>
      <c r="H8" s="60">
        <v>3773174</v>
      </c>
      <c r="I8" s="60">
        <v>2317303</v>
      </c>
      <c r="J8" s="60">
        <v>8339037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8339037</v>
      </c>
      <c r="X8" s="60">
        <v>10510</v>
      </c>
      <c r="Y8" s="60">
        <v>8328527</v>
      </c>
      <c r="Z8" s="140">
        <v>79243.83</v>
      </c>
      <c r="AA8" s="62">
        <v>15765</v>
      </c>
    </row>
    <row r="9" spans="1:27" ht="13.5">
      <c r="A9" s="249" t="s">
        <v>180</v>
      </c>
      <c r="B9" s="182"/>
      <c r="C9" s="155">
        <v>4769016</v>
      </c>
      <c r="D9" s="155"/>
      <c r="E9" s="59">
        <v>5112</v>
      </c>
      <c r="F9" s="60">
        <v>5112</v>
      </c>
      <c r="G9" s="60">
        <v>396711</v>
      </c>
      <c r="H9" s="60">
        <v>439877</v>
      </c>
      <c r="I9" s="60">
        <v>501959</v>
      </c>
      <c r="J9" s="60">
        <v>1338547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1338547</v>
      </c>
      <c r="X9" s="60">
        <v>2556</v>
      </c>
      <c r="Y9" s="60">
        <v>1335991</v>
      </c>
      <c r="Z9" s="140">
        <v>52268.82</v>
      </c>
      <c r="AA9" s="62">
        <v>5112</v>
      </c>
    </row>
    <row r="10" spans="1:27" ht="13.5">
      <c r="A10" s="249" t="s">
        <v>181</v>
      </c>
      <c r="B10" s="182"/>
      <c r="C10" s="155">
        <v>480768</v>
      </c>
      <c r="D10" s="155"/>
      <c r="E10" s="59"/>
      <c r="F10" s="60"/>
      <c r="G10" s="60">
        <v>235994</v>
      </c>
      <c r="H10" s="60">
        <v>40088</v>
      </c>
      <c r="I10" s="60">
        <v>47148</v>
      </c>
      <c r="J10" s="60">
        <v>323230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323230</v>
      </c>
      <c r="X10" s="60"/>
      <c r="Y10" s="60">
        <v>323230</v>
      </c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-63591063</v>
      </c>
      <c r="D12" s="155"/>
      <c r="E12" s="59">
        <v>-78118</v>
      </c>
      <c r="F12" s="60">
        <v>-78118</v>
      </c>
      <c r="G12" s="60">
        <v>-9974527</v>
      </c>
      <c r="H12" s="60">
        <v>-21338106</v>
      </c>
      <c r="I12" s="60">
        <v>-9656525</v>
      </c>
      <c r="J12" s="60">
        <v>-40969158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-40969158</v>
      </c>
      <c r="X12" s="60">
        <v>-39720</v>
      </c>
      <c r="Y12" s="60">
        <v>-40929438</v>
      </c>
      <c r="Z12" s="140">
        <v>103044.91</v>
      </c>
      <c r="AA12" s="62">
        <v>-78118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>
        <v>-66916</v>
      </c>
      <c r="H13" s="60">
        <v>-64678</v>
      </c>
      <c r="I13" s="60">
        <v>-60377</v>
      </c>
      <c r="J13" s="60">
        <v>-191971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-191971</v>
      </c>
      <c r="X13" s="60"/>
      <c r="Y13" s="60">
        <v>-191971</v>
      </c>
      <c r="Z13" s="140"/>
      <c r="AA13" s="62"/>
    </row>
    <row r="14" spans="1:27" ht="13.5">
      <c r="A14" s="249" t="s">
        <v>42</v>
      </c>
      <c r="B14" s="182"/>
      <c r="C14" s="155">
        <v>-2737635</v>
      </c>
      <c r="D14" s="155"/>
      <c r="E14" s="59">
        <v>-3481</v>
      </c>
      <c r="F14" s="60">
        <v>-3481</v>
      </c>
      <c r="G14" s="60">
        <v>-169493</v>
      </c>
      <c r="H14" s="60">
        <v>-361560</v>
      </c>
      <c r="I14" s="60">
        <v>-110717</v>
      </c>
      <c r="J14" s="60">
        <v>-641770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-641770</v>
      </c>
      <c r="X14" s="60">
        <v>-1692</v>
      </c>
      <c r="Y14" s="60">
        <v>-640078</v>
      </c>
      <c r="Z14" s="140">
        <v>37829.67</v>
      </c>
      <c r="AA14" s="62">
        <v>-3481</v>
      </c>
    </row>
    <row r="15" spans="1:27" ht="13.5">
      <c r="A15" s="250" t="s">
        <v>184</v>
      </c>
      <c r="B15" s="251"/>
      <c r="C15" s="168">
        <f aca="true" t="shared" si="0" ref="C15:Y15">SUM(C6:C14)</f>
        <v>49177589</v>
      </c>
      <c r="D15" s="168">
        <f>SUM(D6:D14)</f>
        <v>0</v>
      </c>
      <c r="E15" s="72">
        <f t="shared" si="0"/>
        <v>28347</v>
      </c>
      <c r="F15" s="73">
        <f t="shared" si="0"/>
        <v>28347</v>
      </c>
      <c r="G15" s="73">
        <f t="shared" si="0"/>
        <v>20614368</v>
      </c>
      <c r="H15" s="73">
        <f t="shared" si="0"/>
        <v>-4529484</v>
      </c>
      <c r="I15" s="73">
        <f t="shared" si="0"/>
        <v>-4328560</v>
      </c>
      <c r="J15" s="73">
        <f t="shared" si="0"/>
        <v>11756324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11756324</v>
      </c>
      <c r="X15" s="73">
        <f t="shared" si="0"/>
        <v>24964</v>
      </c>
      <c r="Y15" s="73">
        <f t="shared" si="0"/>
        <v>11731360</v>
      </c>
      <c r="Z15" s="170">
        <f>+IF(X15&lt;&gt;0,+(Y15/X15)*100,0)</f>
        <v>46993.110078513055</v>
      </c>
      <c r="AA15" s="74">
        <f>SUM(AA6:AA14)</f>
        <v>28347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-14636957</v>
      </c>
      <c r="D24" s="155"/>
      <c r="E24" s="59">
        <v>-18416</v>
      </c>
      <c r="F24" s="60">
        <v>-18416</v>
      </c>
      <c r="G24" s="60">
        <v>-2265019</v>
      </c>
      <c r="H24" s="60">
        <v>-2536432</v>
      </c>
      <c r="I24" s="60">
        <v>-3486419</v>
      </c>
      <c r="J24" s="60">
        <v>-8287870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-8287870</v>
      </c>
      <c r="X24" s="60">
        <v>-9882</v>
      </c>
      <c r="Y24" s="60">
        <v>-8277988</v>
      </c>
      <c r="Z24" s="140">
        <v>83768.35</v>
      </c>
      <c r="AA24" s="62">
        <v>-18416</v>
      </c>
    </row>
    <row r="25" spans="1:27" ht="13.5">
      <c r="A25" s="250" t="s">
        <v>191</v>
      </c>
      <c r="B25" s="251"/>
      <c r="C25" s="168">
        <f aca="true" t="shared" si="1" ref="C25:Y25">SUM(C19:C24)</f>
        <v>-14636957</v>
      </c>
      <c r="D25" s="168">
        <f>SUM(D19:D24)</f>
        <v>0</v>
      </c>
      <c r="E25" s="72">
        <f t="shared" si="1"/>
        <v>-18416</v>
      </c>
      <c r="F25" s="73">
        <f t="shared" si="1"/>
        <v>-18416</v>
      </c>
      <c r="G25" s="73">
        <f t="shared" si="1"/>
        <v>-2265019</v>
      </c>
      <c r="H25" s="73">
        <f t="shared" si="1"/>
        <v>-2536432</v>
      </c>
      <c r="I25" s="73">
        <f t="shared" si="1"/>
        <v>-3486419</v>
      </c>
      <c r="J25" s="73">
        <f t="shared" si="1"/>
        <v>-8287870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-8287870</v>
      </c>
      <c r="X25" s="73">
        <f t="shared" si="1"/>
        <v>-9882</v>
      </c>
      <c r="Y25" s="73">
        <f t="shared" si="1"/>
        <v>-8277988</v>
      </c>
      <c r="Z25" s="170">
        <f>+IF(X25&lt;&gt;0,+(Y25/X25)*100,0)</f>
        <v>83768.34648856506</v>
      </c>
      <c r="AA25" s="74">
        <f>SUM(AA19:AA24)</f>
        <v>-18416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-4117</v>
      </c>
      <c r="F33" s="60">
        <v>-4117</v>
      </c>
      <c r="G33" s="60">
        <v>-327366</v>
      </c>
      <c r="H33" s="60">
        <v>-260449</v>
      </c>
      <c r="I33" s="60">
        <v>-260450</v>
      </c>
      <c r="J33" s="60">
        <v>-848265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-848265</v>
      </c>
      <c r="X33" s="60">
        <v>-1692</v>
      </c>
      <c r="Y33" s="60">
        <v>-846573</v>
      </c>
      <c r="Z33" s="140">
        <v>50033.87</v>
      </c>
      <c r="AA33" s="62">
        <v>-4117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-4117</v>
      </c>
      <c r="F34" s="73">
        <f t="shared" si="2"/>
        <v>-4117</v>
      </c>
      <c r="G34" s="73">
        <f t="shared" si="2"/>
        <v>-327366</v>
      </c>
      <c r="H34" s="73">
        <f t="shared" si="2"/>
        <v>-260449</v>
      </c>
      <c r="I34" s="73">
        <f t="shared" si="2"/>
        <v>-260450</v>
      </c>
      <c r="J34" s="73">
        <f t="shared" si="2"/>
        <v>-848265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-848265</v>
      </c>
      <c r="X34" s="73">
        <f t="shared" si="2"/>
        <v>-1692</v>
      </c>
      <c r="Y34" s="73">
        <f t="shared" si="2"/>
        <v>-846573</v>
      </c>
      <c r="Z34" s="170">
        <f>+IF(X34&lt;&gt;0,+(Y34/X34)*100,0)</f>
        <v>50033.865248226946</v>
      </c>
      <c r="AA34" s="74">
        <f>SUM(AA29:AA33)</f>
        <v>-4117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34540632</v>
      </c>
      <c r="D36" s="153">
        <f>+D15+D25+D34</f>
        <v>0</v>
      </c>
      <c r="E36" s="99">
        <f t="shared" si="3"/>
        <v>5814</v>
      </c>
      <c r="F36" s="100">
        <f t="shared" si="3"/>
        <v>5814</v>
      </c>
      <c r="G36" s="100">
        <f t="shared" si="3"/>
        <v>18021983</v>
      </c>
      <c r="H36" s="100">
        <f t="shared" si="3"/>
        <v>-7326365</v>
      </c>
      <c r="I36" s="100">
        <f t="shared" si="3"/>
        <v>-8075429</v>
      </c>
      <c r="J36" s="100">
        <f t="shared" si="3"/>
        <v>2620189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2620189</v>
      </c>
      <c r="X36" s="100">
        <f t="shared" si="3"/>
        <v>13390</v>
      </c>
      <c r="Y36" s="100">
        <f t="shared" si="3"/>
        <v>2606799</v>
      </c>
      <c r="Z36" s="137">
        <f>+IF(X36&lt;&gt;0,+(Y36/X36)*100,0)</f>
        <v>19468.252427184467</v>
      </c>
      <c r="AA36" s="102">
        <f>+AA15+AA25+AA34</f>
        <v>5814</v>
      </c>
    </row>
    <row r="37" spans="1:27" ht="13.5">
      <c r="A37" s="249" t="s">
        <v>199</v>
      </c>
      <c r="B37" s="182"/>
      <c r="C37" s="153">
        <v>11743281</v>
      </c>
      <c r="D37" s="153"/>
      <c r="E37" s="99">
        <v>5000</v>
      </c>
      <c r="F37" s="100">
        <v>5000</v>
      </c>
      <c r="G37" s="100">
        <v>12159164</v>
      </c>
      <c r="H37" s="100">
        <v>30181147</v>
      </c>
      <c r="I37" s="100">
        <v>22854782</v>
      </c>
      <c r="J37" s="100">
        <v>12159164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12159164</v>
      </c>
      <c r="X37" s="100">
        <v>5000</v>
      </c>
      <c r="Y37" s="100">
        <v>12154164</v>
      </c>
      <c r="Z37" s="137">
        <v>243083.28</v>
      </c>
      <c r="AA37" s="102">
        <v>5000</v>
      </c>
    </row>
    <row r="38" spans="1:27" ht="13.5">
      <c r="A38" s="269" t="s">
        <v>200</v>
      </c>
      <c r="B38" s="256"/>
      <c r="C38" s="257">
        <v>46283913</v>
      </c>
      <c r="D38" s="257"/>
      <c r="E38" s="258">
        <v>10814</v>
      </c>
      <c r="F38" s="259">
        <v>10814</v>
      </c>
      <c r="G38" s="259">
        <v>30181147</v>
      </c>
      <c r="H38" s="259">
        <v>22854782</v>
      </c>
      <c r="I38" s="259">
        <v>14779353</v>
      </c>
      <c r="J38" s="259">
        <v>14779353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>
        <v>18390</v>
      </c>
      <c r="Y38" s="259">
        <v>-18390</v>
      </c>
      <c r="Z38" s="260">
        <v>-100</v>
      </c>
      <c r="AA38" s="261">
        <v>10814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19196000</v>
      </c>
      <c r="F5" s="106">
        <f t="shared" si="0"/>
        <v>19196000</v>
      </c>
      <c r="G5" s="106">
        <f t="shared" si="0"/>
        <v>2253944</v>
      </c>
      <c r="H5" s="106">
        <f t="shared" si="0"/>
        <v>1712032</v>
      </c>
      <c r="I5" s="106">
        <f t="shared" si="0"/>
        <v>3486419</v>
      </c>
      <c r="J5" s="106">
        <f t="shared" si="0"/>
        <v>7452395</v>
      </c>
      <c r="K5" s="106">
        <f t="shared" si="0"/>
        <v>423676</v>
      </c>
      <c r="L5" s="106">
        <f t="shared" si="0"/>
        <v>0</v>
      </c>
      <c r="M5" s="106">
        <f t="shared" si="0"/>
        <v>1332932</v>
      </c>
      <c r="N5" s="106">
        <f t="shared" si="0"/>
        <v>1756608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9209003</v>
      </c>
      <c r="X5" s="106">
        <f t="shared" si="0"/>
        <v>9598000</v>
      </c>
      <c r="Y5" s="106">
        <f t="shared" si="0"/>
        <v>-388997</v>
      </c>
      <c r="Z5" s="201">
        <f>+IF(X5&lt;&gt;0,+(Y5/X5)*100,0)</f>
        <v>-4.052896436757658</v>
      </c>
      <c r="AA5" s="199">
        <f>SUM(AA11:AA18)</f>
        <v>19196000</v>
      </c>
    </row>
    <row r="6" spans="1:27" ht="13.5">
      <c r="A6" s="291" t="s">
        <v>204</v>
      </c>
      <c r="B6" s="142"/>
      <c r="C6" s="62"/>
      <c r="D6" s="156"/>
      <c r="E6" s="60">
        <v>16596000</v>
      </c>
      <c r="F6" s="60">
        <v>16596000</v>
      </c>
      <c r="G6" s="60"/>
      <c r="H6" s="60">
        <v>1200491</v>
      </c>
      <c r="I6" s="60">
        <v>2128476</v>
      </c>
      <c r="J6" s="60">
        <v>3328967</v>
      </c>
      <c r="K6" s="60">
        <v>114135</v>
      </c>
      <c r="L6" s="60"/>
      <c r="M6" s="60">
        <v>1311532</v>
      </c>
      <c r="N6" s="60">
        <v>1425667</v>
      </c>
      <c r="O6" s="60"/>
      <c r="P6" s="60"/>
      <c r="Q6" s="60"/>
      <c r="R6" s="60"/>
      <c r="S6" s="60"/>
      <c r="T6" s="60"/>
      <c r="U6" s="60"/>
      <c r="V6" s="60"/>
      <c r="W6" s="60">
        <v>4754634</v>
      </c>
      <c r="X6" s="60">
        <v>8298000</v>
      </c>
      <c r="Y6" s="60">
        <v>-3543366</v>
      </c>
      <c r="Z6" s="140">
        <v>-42.7</v>
      </c>
      <c r="AA6" s="155">
        <v>16596000</v>
      </c>
    </row>
    <row r="7" spans="1:27" ht="13.5">
      <c r="A7" s="291" t="s">
        <v>205</v>
      </c>
      <c r="B7" s="142"/>
      <c r="C7" s="62"/>
      <c r="D7" s="156"/>
      <c r="E7" s="60">
        <v>1900000</v>
      </c>
      <c r="F7" s="60">
        <v>1900000</v>
      </c>
      <c r="G7" s="60"/>
      <c r="H7" s="60">
        <v>5777</v>
      </c>
      <c r="I7" s="60">
        <v>794820</v>
      </c>
      <c r="J7" s="60">
        <v>800597</v>
      </c>
      <c r="K7" s="60">
        <v>135902</v>
      </c>
      <c r="L7" s="60"/>
      <c r="M7" s="60"/>
      <c r="N7" s="60">
        <v>135902</v>
      </c>
      <c r="O7" s="60"/>
      <c r="P7" s="60"/>
      <c r="Q7" s="60"/>
      <c r="R7" s="60"/>
      <c r="S7" s="60"/>
      <c r="T7" s="60"/>
      <c r="U7" s="60"/>
      <c r="V7" s="60"/>
      <c r="W7" s="60">
        <v>936499</v>
      </c>
      <c r="X7" s="60">
        <v>950000</v>
      </c>
      <c r="Y7" s="60">
        <v>-13501</v>
      </c>
      <c r="Z7" s="140">
        <v>-1.42</v>
      </c>
      <c r="AA7" s="155">
        <v>1900000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>
        <v>2252558</v>
      </c>
      <c r="H10" s="60"/>
      <c r="I10" s="60"/>
      <c r="J10" s="60">
        <v>2252558</v>
      </c>
      <c r="K10" s="60">
        <v>121931</v>
      </c>
      <c r="L10" s="60"/>
      <c r="M10" s="60"/>
      <c r="N10" s="60">
        <v>121931</v>
      </c>
      <c r="O10" s="60"/>
      <c r="P10" s="60"/>
      <c r="Q10" s="60"/>
      <c r="R10" s="60"/>
      <c r="S10" s="60"/>
      <c r="T10" s="60"/>
      <c r="U10" s="60"/>
      <c r="V10" s="60"/>
      <c r="W10" s="60">
        <v>2374489</v>
      </c>
      <c r="X10" s="60"/>
      <c r="Y10" s="60">
        <v>2374489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18496000</v>
      </c>
      <c r="F11" s="295">
        <f t="shared" si="1"/>
        <v>18496000</v>
      </c>
      <c r="G11" s="295">
        <f t="shared" si="1"/>
        <v>2252558</v>
      </c>
      <c r="H11" s="295">
        <f t="shared" si="1"/>
        <v>1206268</v>
      </c>
      <c r="I11" s="295">
        <f t="shared" si="1"/>
        <v>2923296</v>
      </c>
      <c r="J11" s="295">
        <f t="shared" si="1"/>
        <v>6382122</v>
      </c>
      <c r="K11" s="295">
        <f t="shared" si="1"/>
        <v>371968</v>
      </c>
      <c r="L11" s="295">
        <f t="shared" si="1"/>
        <v>0</v>
      </c>
      <c r="M11" s="295">
        <f t="shared" si="1"/>
        <v>1311532</v>
      </c>
      <c r="N11" s="295">
        <f t="shared" si="1"/>
        <v>1683500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8065622</v>
      </c>
      <c r="X11" s="295">
        <f t="shared" si="1"/>
        <v>9248000</v>
      </c>
      <c r="Y11" s="295">
        <f t="shared" si="1"/>
        <v>-1182378</v>
      </c>
      <c r="Z11" s="296">
        <f>+IF(X11&lt;&gt;0,+(Y11/X11)*100,0)</f>
        <v>-12.785229238754326</v>
      </c>
      <c r="AA11" s="297">
        <f>SUM(AA6:AA10)</f>
        <v>18496000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>
        <v>73896</v>
      </c>
      <c r="I12" s="60">
        <v>332722</v>
      </c>
      <c r="J12" s="60">
        <v>406618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406618</v>
      </c>
      <c r="X12" s="60"/>
      <c r="Y12" s="60">
        <v>406618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700000</v>
      </c>
      <c r="F15" s="60">
        <v>700000</v>
      </c>
      <c r="G15" s="60">
        <v>1386</v>
      </c>
      <c r="H15" s="60">
        <v>12533</v>
      </c>
      <c r="I15" s="60">
        <v>230401</v>
      </c>
      <c r="J15" s="60">
        <v>244320</v>
      </c>
      <c r="K15" s="60">
        <v>51708</v>
      </c>
      <c r="L15" s="60"/>
      <c r="M15" s="60">
        <v>21400</v>
      </c>
      <c r="N15" s="60">
        <v>73108</v>
      </c>
      <c r="O15" s="60"/>
      <c r="P15" s="60"/>
      <c r="Q15" s="60"/>
      <c r="R15" s="60"/>
      <c r="S15" s="60"/>
      <c r="T15" s="60"/>
      <c r="U15" s="60"/>
      <c r="V15" s="60"/>
      <c r="W15" s="60">
        <v>317428</v>
      </c>
      <c r="X15" s="60">
        <v>350000</v>
      </c>
      <c r="Y15" s="60">
        <v>-32572</v>
      </c>
      <c r="Z15" s="140">
        <v>-9.31</v>
      </c>
      <c r="AA15" s="155">
        <v>700000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>
        <v>419335</v>
      </c>
      <c r="I18" s="82"/>
      <c r="J18" s="82">
        <v>419335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419335</v>
      </c>
      <c r="X18" s="82"/>
      <c r="Y18" s="82">
        <v>419335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16596000</v>
      </c>
      <c r="F36" s="60">
        <f t="shared" si="4"/>
        <v>16596000</v>
      </c>
      <c r="G36" s="60">
        <f t="shared" si="4"/>
        <v>0</v>
      </c>
      <c r="H36" s="60">
        <f t="shared" si="4"/>
        <v>1200491</v>
      </c>
      <c r="I36" s="60">
        <f t="shared" si="4"/>
        <v>2128476</v>
      </c>
      <c r="J36" s="60">
        <f t="shared" si="4"/>
        <v>3328967</v>
      </c>
      <c r="K36" s="60">
        <f t="shared" si="4"/>
        <v>114135</v>
      </c>
      <c r="L36" s="60">
        <f t="shared" si="4"/>
        <v>0</v>
      </c>
      <c r="M36" s="60">
        <f t="shared" si="4"/>
        <v>1311532</v>
      </c>
      <c r="N36" s="60">
        <f t="shared" si="4"/>
        <v>1425667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4754634</v>
      </c>
      <c r="X36" s="60">
        <f t="shared" si="4"/>
        <v>8298000</v>
      </c>
      <c r="Y36" s="60">
        <f t="shared" si="4"/>
        <v>-3543366</v>
      </c>
      <c r="Z36" s="140">
        <f aca="true" t="shared" si="5" ref="Z36:Z49">+IF(X36&lt;&gt;0,+(Y36/X36)*100,0)</f>
        <v>-42.701446131597976</v>
      </c>
      <c r="AA36" s="155">
        <f>AA6+AA21</f>
        <v>16596000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1900000</v>
      </c>
      <c r="F37" s="60">
        <f t="shared" si="4"/>
        <v>1900000</v>
      </c>
      <c r="G37" s="60">
        <f t="shared" si="4"/>
        <v>0</v>
      </c>
      <c r="H37" s="60">
        <f t="shared" si="4"/>
        <v>5777</v>
      </c>
      <c r="I37" s="60">
        <f t="shared" si="4"/>
        <v>794820</v>
      </c>
      <c r="J37" s="60">
        <f t="shared" si="4"/>
        <v>800597</v>
      </c>
      <c r="K37" s="60">
        <f t="shared" si="4"/>
        <v>135902</v>
      </c>
      <c r="L37" s="60">
        <f t="shared" si="4"/>
        <v>0</v>
      </c>
      <c r="M37" s="60">
        <f t="shared" si="4"/>
        <v>0</v>
      </c>
      <c r="N37" s="60">
        <f t="shared" si="4"/>
        <v>135902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936499</v>
      </c>
      <c r="X37" s="60">
        <f t="shared" si="4"/>
        <v>950000</v>
      </c>
      <c r="Y37" s="60">
        <f t="shared" si="4"/>
        <v>-13501</v>
      </c>
      <c r="Z37" s="140">
        <f t="shared" si="5"/>
        <v>-1.421157894736842</v>
      </c>
      <c r="AA37" s="155">
        <f>AA7+AA22</f>
        <v>1900000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2252558</v>
      </c>
      <c r="H40" s="60">
        <f t="shared" si="4"/>
        <v>0</v>
      </c>
      <c r="I40" s="60">
        <f t="shared" si="4"/>
        <v>0</v>
      </c>
      <c r="J40" s="60">
        <f t="shared" si="4"/>
        <v>2252558</v>
      </c>
      <c r="K40" s="60">
        <f t="shared" si="4"/>
        <v>121931</v>
      </c>
      <c r="L40" s="60">
        <f t="shared" si="4"/>
        <v>0</v>
      </c>
      <c r="M40" s="60">
        <f t="shared" si="4"/>
        <v>0</v>
      </c>
      <c r="N40" s="60">
        <f t="shared" si="4"/>
        <v>121931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2374489</v>
      </c>
      <c r="X40" s="60">
        <f t="shared" si="4"/>
        <v>0</v>
      </c>
      <c r="Y40" s="60">
        <f t="shared" si="4"/>
        <v>2374489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18496000</v>
      </c>
      <c r="F41" s="295">
        <f t="shared" si="6"/>
        <v>18496000</v>
      </c>
      <c r="G41" s="295">
        <f t="shared" si="6"/>
        <v>2252558</v>
      </c>
      <c r="H41" s="295">
        <f t="shared" si="6"/>
        <v>1206268</v>
      </c>
      <c r="I41" s="295">
        <f t="shared" si="6"/>
        <v>2923296</v>
      </c>
      <c r="J41" s="295">
        <f t="shared" si="6"/>
        <v>6382122</v>
      </c>
      <c r="K41" s="295">
        <f t="shared" si="6"/>
        <v>371968</v>
      </c>
      <c r="L41" s="295">
        <f t="shared" si="6"/>
        <v>0</v>
      </c>
      <c r="M41" s="295">
        <f t="shared" si="6"/>
        <v>1311532</v>
      </c>
      <c r="N41" s="295">
        <f t="shared" si="6"/>
        <v>1683500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8065622</v>
      </c>
      <c r="X41" s="295">
        <f t="shared" si="6"/>
        <v>9248000</v>
      </c>
      <c r="Y41" s="295">
        <f t="shared" si="6"/>
        <v>-1182378</v>
      </c>
      <c r="Z41" s="296">
        <f t="shared" si="5"/>
        <v>-12.785229238754326</v>
      </c>
      <c r="AA41" s="297">
        <f>SUM(AA36:AA40)</f>
        <v>18496000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73896</v>
      </c>
      <c r="I42" s="54">
        <f t="shared" si="7"/>
        <v>332722</v>
      </c>
      <c r="J42" s="54">
        <f t="shared" si="7"/>
        <v>406618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406618</v>
      </c>
      <c r="X42" s="54">
        <f t="shared" si="7"/>
        <v>0</v>
      </c>
      <c r="Y42" s="54">
        <f t="shared" si="7"/>
        <v>406618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700000</v>
      </c>
      <c r="F45" s="54">
        <f t="shared" si="7"/>
        <v>700000</v>
      </c>
      <c r="G45" s="54">
        <f t="shared" si="7"/>
        <v>1386</v>
      </c>
      <c r="H45" s="54">
        <f t="shared" si="7"/>
        <v>12533</v>
      </c>
      <c r="I45" s="54">
        <f t="shared" si="7"/>
        <v>230401</v>
      </c>
      <c r="J45" s="54">
        <f t="shared" si="7"/>
        <v>244320</v>
      </c>
      <c r="K45" s="54">
        <f t="shared" si="7"/>
        <v>51708</v>
      </c>
      <c r="L45" s="54">
        <f t="shared" si="7"/>
        <v>0</v>
      </c>
      <c r="M45" s="54">
        <f t="shared" si="7"/>
        <v>21400</v>
      </c>
      <c r="N45" s="54">
        <f t="shared" si="7"/>
        <v>73108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317428</v>
      </c>
      <c r="X45" s="54">
        <f t="shared" si="7"/>
        <v>350000</v>
      </c>
      <c r="Y45" s="54">
        <f t="shared" si="7"/>
        <v>-32572</v>
      </c>
      <c r="Z45" s="184">
        <f t="shared" si="5"/>
        <v>-9.306285714285714</v>
      </c>
      <c r="AA45" s="130">
        <f t="shared" si="8"/>
        <v>700000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419335</v>
      </c>
      <c r="I48" s="54">
        <f t="shared" si="7"/>
        <v>0</v>
      </c>
      <c r="J48" s="54">
        <f t="shared" si="7"/>
        <v>419335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419335</v>
      </c>
      <c r="X48" s="54">
        <f t="shared" si="7"/>
        <v>0</v>
      </c>
      <c r="Y48" s="54">
        <f t="shared" si="7"/>
        <v>419335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19196000</v>
      </c>
      <c r="F49" s="220">
        <f t="shared" si="9"/>
        <v>19196000</v>
      </c>
      <c r="G49" s="220">
        <f t="shared" si="9"/>
        <v>2253944</v>
      </c>
      <c r="H49" s="220">
        <f t="shared" si="9"/>
        <v>1712032</v>
      </c>
      <c r="I49" s="220">
        <f t="shared" si="9"/>
        <v>3486419</v>
      </c>
      <c r="J49" s="220">
        <f t="shared" si="9"/>
        <v>7452395</v>
      </c>
      <c r="K49" s="220">
        <f t="shared" si="9"/>
        <v>423676</v>
      </c>
      <c r="L49" s="220">
        <f t="shared" si="9"/>
        <v>0</v>
      </c>
      <c r="M49" s="220">
        <f t="shared" si="9"/>
        <v>1332932</v>
      </c>
      <c r="N49" s="220">
        <f t="shared" si="9"/>
        <v>1756608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9209003</v>
      </c>
      <c r="X49" s="220">
        <f t="shared" si="9"/>
        <v>9598000</v>
      </c>
      <c r="Y49" s="220">
        <f t="shared" si="9"/>
        <v>-388997</v>
      </c>
      <c r="Z49" s="221">
        <f t="shared" si="5"/>
        <v>-4.052896436757658</v>
      </c>
      <c r="AA49" s="222">
        <f>SUM(AA41:AA48)</f>
        <v>19196000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11075</v>
      </c>
      <c r="H51" s="54">
        <f t="shared" si="10"/>
        <v>0</v>
      </c>
      <c r="I51" s="54">
        <f t="shared" si="10"/>
        <v>0</v>
      </c>
      <c r="J51" s="54">
        <f t="shared" si="10"/>
        <v>11075</v>
      </c>
      <c r="K51" s="54">
        <f t="shared" si="10"/>
        <v>208591</v>
      </c>
      <c r="L51" s="54">
        <f t="shared" si="10"/>
        <v>0</v>
      </c>
      <c r="M51" s="54">
        <f t="shared" si="10"/>
        <v>0</v>
      </c>
      <c r="N51" s="54">
        <f t="shared" si="10"/>
        <v>208591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219666</v>
      </c>
      <c r="X51" s="54">
        <f t="shared" si="10"/>
        <v>0</v>
      </c>
      <c r="Y51" s="54">
        <f t="shared" si="10"/>
        <v>219666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>
        <v>8548</v>
      </c>
      <c r="L53" s="60"/>
      <c r="M53" s="60"/>
      <c r="N53" s="60">
        <v>8548</v>
      </c>
      <c r="O53" s="60"/>
      <c r="P53" s="60"/>
      <c r="Q53" s="60"/>
      <c r="R53" s="60"/>
      <c r="S53" s="60"/>
      <c r="T53" s="60"/>
      <c r="U53" s="60"/>
      <c r="V53" s="60"/>
      <c r="W53" s="60">
        <v>8548</v>
      </c>
      <c r="X53" s="60"/>
      <c r="Y53" s="60">
        <v>8548</v>
      </c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>
        <v>141638</v>
      </c>
      <c r="L54" s="60"/>
      <c r="M54" s="60"/>
      <c r="N54" s="60">
        <v>141638</v>
      </c>
      <c r="O54" s="60"/>
      <c r="P54" s="60"/>
      <c r="Q54" s="60"/>
      <c r="R54" s="60"/>
      <c r="S54" s="60"/>
      <c r="T54" s="60"/>
      <c r="U54" s="60"/>
      <c r="V54" s="60"/>
      <c r="W54" s="60">
        <v>141638</v>
      </c>
      <c r="X54" s="60"/>
      <c r="Y54" s="60">
        <v>141638</v>
      </c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150186</v>
      </c>
      <c r="L57" s="295">
        <f t="shared" si="11"/>
        <v>0</v>
      </c>
      <c r="M57" s="295">
        <f t="shared" si="11"/>
        <v>0</v>
      </c>
      <c r="N57" s="295">
        <f t="shared" si="11"/>
        <v>150186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150186</v>
      </c>
      <c r="X57" s="295">
        <f t="shared" si="11"/>
        <v>0</v>
      </c>
      <c r="Y57" s="295">
        <f t="shared" si="11"/>
        <v>150186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>
        <v>11075</v>
      </c>
      <c r="H61" s="60"/>
      <c r="I61" s="60"/>
      <c r="J61" s="60">
        <v>11075</v>
      </c>
      <c r="K61" s="60">
        <v>58405</v>
      </c>
      <c r="L61" s="60"/>
      <c r="M61" s="60"/>
      <c r="N61" s="60">
        <v>58405</v>
      </c>
      <c r="O61" s="60"/>
      <c r="P61" s="60"/>
      <c r="Q61" s="60"/>
      <c r="R61" s="60"/>
      <c r="S61" s="60"/>
      <c r="T61" s="60"/>
      <c r="U61" s="60"/>
      <c r="V61" s="60"/>
      <c r="W61" s="60">
        <v>69480</v>
      </c>
      <c r="X61" s="60"/>
      <c r="Y61" s="60">
        <v>69480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>
        <v>192364</v>
      </c>
      <c r="J66" s="275">
        <v>192364</v>
      </c>
      <c r="K66" s="275"/>
      <c r="L66" s="275"/>
      <c r="M66" s="275">
        <v>672872</v>
      </c>
      <c r="N66" s="275">
        <v>672872</v>
      </c>
      <c r="O66" s="275"/>
      <c r="P66" s="275"/>
      <c r="Q66" s="275"/>
      <c r="R66" s="275"/>
      <c r="S66" s="275"/>
      <c r="T66" s="275"/>
      <c r="U66" s="275"/>
      <c r="V66" s="275"/>
      <c r="W66" s="275">
        <v>865236</v>
      </c>
      <c r="X66" s="275"/>
      <c r="Y66" s="275">
        <v>865236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125290</v>
      </c>
      <c r="H68" s="60">
        <v>254887</v>
      </c>
      <c r="I68" s="60"/>
      <c r="J68" s="60">
        <v>380177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380177</v>
      </c>
      <c r="X68" s="60"/>
      <c r="Y68" s="60">
        <v>380177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125290</v>
      </c>
      <c r="H69" s="220">
        <f t="shared" si="12"/>
        <v>254887</v>
      </c>
      <c r="I69" s="220">
        <f t="shared" si="12"/>
        <v>192364</v>
      </c>
      <c r="J69" s="220">
        <f t="shared" si="12"/>
        <v>572541</v>
      </c>
      <c r="K69" s="220">
        <f t="shared" si="12"/>
        <v>0</v>
      </c>
      <c r="L69" s="220">
        <f t="shared" si="12"/>
        <v>0</v>
      </c>
      <c r="M69" s="220">
        <f t="shared" si="12"/>
        <v>672872</v>
      </c>
      <c r="N69" s="220">
        <f t="shared" si="12"/>
        <v>672872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1245413</v>
      </c>
      <c r="X69" s="220">
        <f t="shared" si="12"/>
        <v>0</v>
      </c>
      <c r="Y69" s="220">
        <f t="shared" si="12"/>
        <v>1245413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18496000</v>
      </c>
      <c r="F5" s="358">
        <f t="shared" si="0"/>
        <v>18496000</v>
      </c>
      <c r="G5" s="358">
        <f t="shared" si="0"/>
        <v>2252558</v>
      </c>
      <c r="H5" s="356">
        <f t="shared" si="0"/>
        <v>1206268</v>
      </c>
      <c r="I5" s="356">
        <f t="shared" si="0"/>
        <v>2923296</v>
      </c>
      <c r="J5" s="358">
        <f t="shared" si="0"/>
        <v>6382122</v>
      </c>
      <c r="K5" s="358">
        <f t="shared" si="0"/>
        <v>371968</v>
      </c>
      <c r="L5" s="356">
        <f t="shared" si="0"/>
        <v>0</v>
      </c>
      <c r="M5" s="356">
        <f t="shared" si="0"/>
        <v>1311532</v>
      </c>
      <c r="N5" s="358">
        <f t="shared" si="0"/>
        <v>1683500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8065622</v>
      </c>
      <c r="X5" s="356">
        <f t="shared" si="0"/>
        <v>9248000</v>
      </c>
      <c r="Y5" s="358">
        <f t="shared" si="0"/>
        <v>-1182378</v>
      </c>
      <c r="Z5" s="359">
        <f>+IF(X5&lt;&gt;0,+(Y5/X5)*100,0)</f>
        <v>-12.785229238754326</v>
      </c>
      <c r="AA5" s="360">
        <f>+AA6+AA8+AA11+AA13+AA15</f>
        <v>18496000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16596000</v>
      </c>
      <c r="F6" s="59">
        <f t="shared" si="1"/>
        <v>16596000</v>
      </c>
      <c r="G6" s="59">
        <f t="shared" si="1"/>
        <v>0</v>
      </c>
      <c r="H6" s="60">
        <f t="shared" si="1"/>
        <v>1200491</v>
      </c>
      <c r="I6" s="60">
        <f t="shared" si="1"/>
        <v>2128476</v>
      </c>
      <c r="J6" s="59">
        <f t="shared" si="1"/>
        <v>3328967</v>
      </c>
      <c r="K6" s="59">
        <f t="shared" si="1"/>
        <v>114135</v>
      </c>
      <c r="L6" s="60">
        <f t="shared" si="1"/>
        <v>0</v>
      </c>
      <c r="M6" s="60">
        <f t="shared" si="1"/>
        <v>1311532</v>
      </c>
      <c r="N6" s="59">
        <f t="shared" si="1"/>
        <v>1425667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4754634</v>
      </c>
      <c r="X6" s="60">
        <f t="shared" si="1"/>
        <v>8298000</v>
      </c>
      <c r="Y6" s="59">
        <f t="shared" si="1"/>
        <v>-3543366</v>
      </c>
      <c r="Z6" s="61">
        <f>+IF(X6&lt;&gt;0,+(Y6/X6)*100,0)</f>
        <v>-42.701446131597976</v>
      </c>
      <c r="AA6" s="62">
        <f t="shared" si="1"/>
        <v>16596000</v>
      </c>
    </row>
    <row r="7" spans="1:27" ht="13.5">
      <c r="A7" s="291" t="s">
        <v>228</v>
      </c>
      <c r="B7" s="142"/>
      <c r="C7" s="60"/>
      <c r="D7" s="340"/>
      <c r="E7" s="60">
        <v>16596000</v>
      </c>
      <c r="F7" s="59">
        <v>16596000</v>
      </c>
      <c r="G7" s="59"/>
      <c r="H7" s="60">
        <v>1200491</v>
      </c>
      <c r="I7" s="60">
        <v>2128476</v>
      </c>
      <c r="J7" s="59">
        <v>3328967</v>
      </c>
      <c r="K7" s="59">
        <v>114135</v>
      </c>
      <c r="L7" s="60"/>
      <c r="M7" s="60">
        <v>1311532</v>
      </c>
      <c r="N7" s="59">
        <v>1425667</v>
      </c>
      <c r="O7" s="59"/>
      <c r="P7" s="60"/>
      <c r="Q7" s="60"/>
      <c r="R7" s="59"/>
      <c r="S7" s="59"/>
      <c r="T7" s="60"/>
      <c r="U7" s="60"/>
      <c r="V7" s="59"/>
      <c r="W7" s="59">
        <v>4754634</v>
      </c>
      <c r="X7" s="60">
        <v>8298000</v>
      </c>
      <c r="Y7" s="59">
        <v>-3543366</v>
      </c>
      <c r="Z7" s="61">
        <v>-42.7</v>
      </c>
      <c r="AA7" s="62">
        <v>16596000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1900000</v>
      </c>
      <c r="F8" s="59">
        <f t="shared" si="2"/>
        <v>1900000</v>
      </c>
      <c r="G8" s="59">
        <f t="shared" si="2"/>
        <v>0</v>
      </c>
      <c r="H8" s="60">
        <f t="shared" si="2"/>
        <v>5777</v>
      </c>
      <c r="I8" s="60">
        <f t="shared" si="2"/>
        <v>794820</v>
      </c>
      <c r="J8" s="59">
        <f t="shared" si="2"/>
        <v>800597</v>
      </c>
      <c r="K8" s="59">
        <f t="shared" si="2"/>
        <v>135902</v>
      </c>
      <c r="L8" s="60">
        <f t="shared" si="2"/>
        <v>0</v>
      </c>
      <c r="M8" s="60">
        <f t="shared" si="2"/>
        <v>0</v>
      </c>
      <c r="N8" s="59">
        <f t="shared" si="2"/>
        <v>135902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936499</v>
      </c>
      <c r="X8" s="60">
        <f t="shared" si="2"/>
        <v>950000</v>
      </c>
      <c r="Y8" s="59">
        <f t="shared" si="2"/>
        <v>-13501</v>
      </c>
      <c r="Z8" s="61">
        <f>+IF(X8&lt;&gt;0,+(Y8/X8)*100,0)</f>
        <v>-1.421157894736842</v>
      </c>
      <c r="AA8" s="62">
        <f>SUM(AA9:AA10)</f>
        <v>1900000</v>
      </c>
    </row>
    <row r="9" spans="1:27" ht="13.5">
      <c r="A9" s="291" t="s">
        <v>229</v>
      </c>
      <c r="B9" s="142"/>
      <c r="C9" s="60"/>
      <c r="D9" s="340"/>
      <c r="E9" s="60">
        <v>1900000</v>
      </c>
      <c r="F9" s="59">
        <v>1900000</v>
      </c>
      <c r="G9" s="59"/>
      <c r="H9" s="60">
        <v>5777</v>
      </c>
      <c r="I9" s="60">
        <v>794820</v>
      </c>
      <c r="J9" s="59">
        <v>800597</v>
      </c>
      <c r="K9" s="59">
        <v>135902</v>
      </c>
      <c r="L9" s="60"/>
      <c r="M9" s="60"/>
      <c r="N9" s="59">
        <v>135902</v>
      </c>
      <c r="O9" s="59"/>
      <c r="P9" s="60"/>
      <c r="Q9" s="60"/>
      <c r="R9" s="59"/>
      <c r="S9" s="59"/>
      <c r="T9" s="60"/>
      <c r="U9" s="60"/>
      <c r="V9" s="59"/>
      <c r="W9" s="59">
        <v>936499</v>
      </c>
      <c r="X9" s="60">
        <v>950000</v>
      </c>
      <c r="Y9" s="59">
        <v>-13501</v>
      </c>
      <c r="Z9" s="61">
        <v>-1.42</v>
      </c>
      <c r="AA9" s="62">
        <v>1900000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2252558</v>
      </c>
      <c r="H15" s="60">
        <f t="shared" si="5"/>
        <v>0</v>
      </c>
      <c r="I15" s="60">
        <f t="shared" si="5"/>
        <v>0</v>
      </c>
      <c r="J15" s="59">
        <f t="shared" si="5"/>
        <v>2252558</v>
      </c>
      <c r="K15" s="59">
        <f t="shared" si="5"/>
        <v>121931</v>
      </c>
      <c r="L15" s="60">
        <f t="shared" si="5"/>
        <v>0</v>
      </c>
      <c r="M15" s="60">
        <f t="shared" si="5"/>
        <v>0</v>
      </c>
      <c r="N15" s="59">
        <f t="shared" si="5"/>
        <v>121931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2374489</v>
      </c>
      <c r="X15" s="60">
        <f t="shared" si="5"/>
        <v>0</v>
      </c>
      <c r="Y15" s="59">
        <f t="shared" si="5"/>
        <v>2374489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>
        <v>2252558</v>
      </c>
      <c r="H16" s="60"/>
      <c r="I16" s="60"/>
      <c r="J16" s="59">
        <v>2252558</v>
      </c>
      <c r="K16" s="59">
        <v>121931</v>
      </c>
      <c r="L16" s="60"/>
      <c r="M16" s="60"/>
      <c r="N16" s="59">
        <v>121931</v>
      </c>
      <c r="O16" s="59"/>
      <c r="P16" s="60"/>
      <c r="Q16" s="60"/>
      <c r="R16" s="59"/>
      <c r="S16" s="59"/>
      <c r="T16" s="60"/>
      <c r="U16" s="60"/>
      <c r="V16" s="59"/>
      <c r="W16" s="59">
        <v>2374489</v>
      </c>
      <c r="X16" s="60"/>
      <c r="Y16" s="59">
        <v>2374489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73896</v>
      </c>
      <c r="I22" s="343">
        <f t="shared" si="6"/>
        <v>332722</v>
      </c>
      <c r="J22" s="345">
        <f t="shared" si="6"/>
        <v>406618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406618</v>
      </c>
      <c r="X22" s="343">
        <f t="shared" si="6"/>
        <v>0</v>
      </c>
      <c r="Y22" s="345">
        <f t="shared" si="6"/>
        <v>406618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>
        <v>73896</v>
      </c>
      <c r="I25" s="60">
        <v>73896</v>
      </c>
      <c r="J25" s="59">
        <v>147792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147792</v>
      </c>
      <c r="X25" s="60"/>
      <c r="Y25" s="59">
        <v>147792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>
        <v>258826</v>
      </c>
      <c r="J32" s="59">
        <v>258826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258826</v>
      </c>
      <c r="X32" s="60"/>
      <c r="Y32" s="59">
        <v>258826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700000</v>
      </c>
      <c r="F40" s="345">
        <f t="shared" si="9"/>
        <v>700000</v>
      </c>
      <c r="G40" s="345">
        <f t="shared" si="9"/>
        <v>1386</v>
      </c>
      <c r="H40" s="343">
        <f t="shared" si="9"/>
        <v>12533</v>
      </c>
      <c r="I40" s="343">
        <f t="shared" si="9"/>
        <v>230401</v>
      </c>
      <c r="J40" s="345">
        <f t="shared" si="9"/>
        <v>244320</v>
      </c>
      <c r="K40" s="345">
        <f t="shared" si="9"/>
        <v>51708</v>
      </c>
      <c r="L40" s="343">
        <f t="shared" si="9"/>
        <v>0</v>
      </c>
      <c r="M40" s="343">
        <f t="shared" si="9"/>
        <v>21400</v>
      </c>
      <c r="N40" s="345">
        <f t="shared" si="9"/>
        <v>73108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317428</v>
      </c>
      <c r="X40" s="343">
        <f t="shared" si="9"/>
        <v>350000</v>
      </c>
      <c r="Y40" s="345">
        <f t="shared" si="9"/>
        <v>-32572</v>
      </c>
      <c r="Z40" s="336">
        <f>+IF(X40&lt;&gt;0,+(Y40/X40)*100,0)</f>
        <v>-9.306285714285714</v>
      </c>
      <c r="AA40" s="350">
        <f>SUM(AA41:AA49)</f>
        <v>700000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600000</v>
      </c>
      <c r="F44" s="53">
        <v>600000</v>
      </c>
      <c r="G44" s="53"/>
      <c r="H44" s="54">
        <v>4002</v>
      </c>
      <c r="I44" s="54">
        <v>230401</v>
      </c>
      <c r="J44" s="53">
        <v>234403</v>
      </c>
      <c r="K44" s="53">
        <v>51708</v>
      </c>
      <c r="L44" s="54"/>
      <c r="M44" s="54">
        <v>21400</v>
      </c>
      <c r="N44" s="53">
        <v>73108</v>
      </c>
      <c r="O44" s="53"/>
      <c r="P44" s="54"/>
      <c r="Q44" s="54"/>
      <c r="R44" s="53"/>
      <c r="S44" s="53"/>
      <c r="T44" s="54"/>
      <c r="U44" s="54"/>
      <c r="V44" s="53"/>
      <c r="W44" s="53">
        <v>307511</v>
      </c>
      <c r="X44" s="54">
        <v>300000</v>
      </c>
      <c r="Y44" s="53">
        <v>7511</v>
      </c>
      <c r="Z44" s="94">
        <v>2.5</v>
      </c>
      <c r="AA44" s="95">
        <v>600000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>
        <v>8531</v>
      </c>
      <c r="I48" s="54"/>
      <c r="J48" s="53">
        <v>8531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8531</v>
      </c>
      <c r="X48" s="54"/>
      <c r="Y48" s="53">
        <v>8531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100000</v>
      </c>
      <c r="F49" s="53">
        <v>100000</v>
      </c>
      <c r="G49" s="53">
        <v>1386</v>
      </c>
      <c r="H49" s="54"/>
      <c r="I49" s="54"/>
      <c r="J49" s="53">
        <v>1386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1386</v>
      </c>
      <c r="X49" s="54">
        <v>50000</v>
      </c>
      <c r="Y49" s="53">
        <v>-48614</v>
      </c>
      <c r="Z49" s="94">
        <v>-97.23</v>
      </c>
      <c r="AA49" s="95">
        <v>100000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419335</v>
      </c>
      <c r="I57" s="343">
        <f t="shared" si="13"/>
        <v>0</v>
      </c>
      <c r="J57" s="345">
        <f t="shared" si="13"/>
        <v>419335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419335</v>
      </c>
      <c r="X57" s="343">
        <f t="shared" si="13"/>
        <v>0</v>
      </c>
      <c r="Y57" s="345">
        <f t="shared" si="13"/>
        <v>419335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>
        <v>419335</v>
      </c>
      <c r="I58" s="60"/>
      <c r="J58" s="59">
        <v>419335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419335</v>
      </c>
      <c r="X58" s="60"/>
      <c r="Y58" s="59">
        <v>419335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19196000</v>
      </c>
      <c r="F60" s="264">
        <f t="shared" si="14"/>
        <v>19196000</v>
      </c>
      <c r="G60" s="264">
        <f t="shared" si="14"/>
        <v>2253944</v>
      </c>
      <c r="H60" s="219">
        <f t="shared" si="14"/>
        <v>1712032</v>
      </c>
      <c r="I60" s="219">
        <f t="shared" si="14"/>
        <v>3486419</v>
      </c>
      <c r="J60" s="264">
        <f t="shared" si="14"/>
        <v>7452395</v>
      </c>
      <c r="K60" s="264">
        <f t="shared" si="14"/>
        <v>423676</v>
      </c>
      <c r="L60" s="219">
        <f t="shared" si="14"/>
        <v>0</v>
      </c>
      <c r="M60" s="219">
        <f t="shared" si="14"/>
        <v>1332932</v>
      </c>
      <c r="N60" s="264">
        <f t="shared" si="14"/>
        <v>1756608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9209003</v>
      </c>
      <c r="X60" s="219">
        <f t="shared" si="14"/>
        <v>9598000</v>
      </c>
      <c r="Y60" s="264">
        <f t="shared" si="14"/>
        <v>-388997</v>
      </c>
      <c r="Z60" s="337">
        <f>+IF(X60&lt;&gt;0,+(Y60/X60)*100,0)</f>
        <v>-4.052896436757658</v>
      </c>
      <c r="AA60" s="232">
        <f>+AA57+AA54+AA51+AA40+AA37+AA34+AA22+AA5</f>
        <v>19196000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2014-02-04T08:16:56Z</dcterms:created>
  <dcterms:modified xsi:type="dcterms:W3CDTF">2014-02-04T08:17:00Z</dcterms:modified>
  <cp:category/>
  <cp:version/>
  <cp:contentType/>
  <cp:contentStatus/>
</cp:coreProperties>
</file>