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<sst xmlns="http://schemas.openxmlformats.org/spreadsheetml/2006/main" count="855" uniqueCount="302">
  <si>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Port St Johns(EC154)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</si>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</sst>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4910747</v>
      </c>
      <c r="E5" s="60">
        <v>4910747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2455374</v>
      </c>
      <c r="X5" s="60">
        <v>-2455374</v>
      </c>
      <c r="Y5" s="61">
        <v>-100</v>
      </c>
      <c r="Z5" s="62">
        <v>4910747</v>
      </c>
    </row>
    <row r="6" spans="1:26" ht="13.5">
      <c r="A6" s="58" t="s">
        <v>32</v>
      </c>
      <c r="B6" s="19">
        <v>0</v>
      </c>
      <c r="C6" s="19">
        <v>0</v>
      </c>
      <c r="D6" s="59">
        <v>477000</v>
      </c>
      <c r="E6" s="60">
        <v>477000</v>
      </c>
      <c r="F6" s="60">
        <v>993</v>
      </c>
      <c r="G6" s="60">
        <v>61549</v>
      </c>
      <c r="H6" s="60">
        <v>32941</v>
      </c>
      <c r="I6" s="60">
        <v>95483</v>
      </c>
      <c r="J6" s="60">
        <v>58287</v>
      </c>
      <c r="K6" s="60">
        <v>62683</v>
      </c>
      <c r="L6" s="60">
        <v>60911</v>
      </c>
      <c r="M6" s="60">
        <v>181881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277364</v>
      </c>
      <c r="W6" s="60">
        <v>238500</v>
      </c>
      <c r="X6" s="60">
        <v>38864</v>
      </c>
      <c r="Y6" s="61">
        <v>16.3</v>
      </c>
      <c r="Z6" s="62">
        <v>477000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28</v>
      </c>
      <c r="G7" s="60">
        <v>268</v>
      </c>
      <c r="H7" s="60">
        <v>127</v>
      </c>
      <c r="I7" s="60">
        <v>423</v>
      </c>
      <c r="J7" s="60">
        <v>45</v>
      </c>
      <c r="K7" s="60">
        <v>30</v>
      </c>
      <c r="L7" s="60">
        <v>27</v>
      </c>
      <c r="M7" s="60">
        <v>102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525</v>
      </c>
      <c r="W7" s="60">
        <v>0</v>
      </c>
      <c r="X7" s="60">
        <v>525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81580000</v>
      </c>
      <c r="E8" s="60">
        <v>81580000</v>
      </c>
      <c r="F8" s="60">
        <v>36167000</v>
      </c>
      <c r="G8" s="60">
        <v>1666498</v>
      </c>
      <c r="H8" s="60">
        <v>3108343</v>
      </c>
      <c r="I8" s="60">
        <v>40941841</v>
      </c>
      <c r="J8" s="60">
        <v>0</v>
      </c>
      <c r="K8" s="60">
        <v>25787000</v>
      </c>
      <c r="L8" s="60">
        <v>2978782</v>
      </c>
      <c r="M8" s="60">
        <v>28765782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69707623</v>
      </c>
      <c r="W8" s="60">
        <v>40790000</v>
      </c>
      <c r="X8" s="60">
        <v>28917623</v>
      </c>
      <c r="Y8" s="61">
        <v>70.89</v>
      </c>
      <c r="Z8" s="62">
        <v>81580000</v>
      </c>
    </row>
    <row r="9" spans="1:26" ht="13.5">
      <c r="A9" s="58" t="s">
        <v>35</v>
      </c>
      <c r="B9" s="19">
        <v>0</v>
      </c>
      <c r="C9" s="19">
        <v>0</v>
      </c>
      <c r="D9" s="59">
        <v>4109590</v>
      </c>
      <c r="E9" s="60">
        <v>4109590</v>
      </c>
      <c r="F9" s="60">
        <v>10789</v>
      </c>
      <c r="G9" s="60">
        <v>56976</v>
      </c>
      <c r="H9" s="60">
        <v>14404</v>
      </c>
      <c r="I9" s="60">
        <v>82169</v>
      </c>
      <c r="J9" s="60">
        <v>52968</v>
      </c>
      <c r="K9" s="60">
        <v>-2845</v>
      </c>
      <c r="L9" s="60">
        <v>-97162</v>
      </c>
      <c r="M9" s="60">
        <v>-47039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35130</v>
      </c>
      <c r="W9" s="60">
        <v>2054795</v>
      </c>
      <c r="X9" s="60">
        <v>-2019665</v>
      </c>
      <c r="Y9" s="61">
        <v>-98.29</v>
      </c>
      <c r="Z9" s="62">
        <v>4109590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91077337</v>
      </c>
      <c r="E10" s="66">
        <f t="shared" si="0"/>
        <v>91077337</v>
      </c>
      <c r="F10" s="66">
        <f t="shared" si="0"/>
        <v>36178810</v>
      </c>
      <c r="G10" s="66">
        <f t="shared" si="0"/>
        <v>1785291</v>
      </c>
      <c r="H10" s="66">
        <f t="shared" si="0"/>
        <v>3155815</v>
      </c>
      <c r="I10" s="66">
        <f t="shared" si="0"/>
        <v>41119916</v>
      </c>
      <c r="J10" s="66">
        <f t="shared" si="0"/>
        <v>111300</v>
      </c>
      <c r="K10" s="66">
        <f t="shared" si="0"/>
        <v>25846868</v>
      </c>
      <c r="L10" s="66">
        <f t="shared" si="0"/>
        <v>2942558</v>
      </c>
      <c r="M10" s="66">
        <f t="shared" si="0"/>
        <v>28900726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70020642</v>
      </c>
      <c r="W10" s="66">
        <f t="shared" si="0"/>
        <v>45538669</v>
      </c>
      <c r="X10" s="66">
        <f t="shared" si="0"/>
        <v>24481973</v>
      </c>
      <c r="Y10" s="67">
        <f>+IF(W10&lt;&gt;0,(X10/W10)*100,0)</f>
        <v>53.7608444375043</v>
      </c>
      <c r="Z10" s="68">
        <f t="shared" si="0"/>
        <v>91077337</v>
      </c>
    </row>
    <row r="11" spans="1:26" ht="13.5">
      <c r="A11" s="58" t="s">
        <v>37</v>
      </c>
      <c r="B11" s="19">
        <v>0</v>
      </c>
      <c r="C11" s="19">
        <v>0</v>
      </c>
      <c r="D11" s="59">
        <v>35758928</v>
      </c>
      <c r="E11" s="60">
        <v>35758928</v>
      </c>
      <c r="F11" s="60">
        <v>0</v>
      </c>
      <c r="G11" s="60">
        <v>5061664</v>
      </c>
      <c r="H11" s="60">
        <v>3603809</v>
      </c>
      <c r="I11" s="60">
        <v>8665473</v>
      </c>
      <c r="J11" s="60">
        <v>3584092</v>
      </c>
      <c r="K11" s="60">
        <v>3322839</v>
      </c>
      <c r="L11" s="60">
        <v>5300819</v>
      </c>
      <c r="M11" s="60">
        <v>12207750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20873223</v>
      </c>
      <c r="W11" s="60">
        <v>17879464</v>
      </c>
      <c r="X11" s="60">
        <v>2993759</v>
      </c>
      <c r="Y11" s="61">
        <v>16.74</v>
      </c>
      <c r="Z11" s="62">
        <v>35758928</v>
      </c>
    </row>
    <row r="12" spans="1:26" ht="13.5">
      <c r="A12" s="58" t="s">
        <v>38</v>
      </c>
      <c r="B12" s="19">
        <v>0</v>
      </c>
      <c r="C12" s="19">
        <v>0</v>
      </c>
      <c r="D12" s="59">
        <v>10325500</v>
      </c>
      <c r="E12" s="60">
        <v>10325500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5162750</v>
      </c>
      <c r="X12" s="60">
        <v>-5162750</v>
      </c>
      <c r="Y12" s="61">
        <v>-100</v>
      </c>
      <c r="Z12" s="62">
        <v>10325500</v>
      </c>
    </row>
    <row r="13" spans="1:26" ht="13.5">
      <c r="A13" s="58" t="s">
        <v>278</v>
      </c>
      <c r="B13" s="19">
        <v>0</v>
      </c>
      <c r="C13" s="19">
        <v>0</v>
      </c>
      <c r="D13" s="59">
        <v>10022500</v>
      </c>
      <c r="E13" s="60">
        <v>10022500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5011250</v>
      </c>
      <c r="X13" s="60">
        <v>-5011250</v>
      </c>
      <c r="Y13" s="61">
        <v>-100</v>
      </c>
      <c r="Z13" s="62">
        <v>10022500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1041553</v>
      </c>
      <c r="E15" s="60">
        <v>1041553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520777</v>
      </c>
      <c r="X15" s="60">
        <v>-520777</v>
      </c>
      <c r="Y15" s="61">
        <v>-100</v>
      </c>
      <c r="Z15" s="62">
        <v>1041553</v>
      </c>
    </row>
    <row r="16" spans="1:26" ht="13.5">
      <c r="A16" s="69" t="s">
        <v>42</v>
      </c>
      <c r="B16" s="19">
        <v>0</v>
      </c>
      <c r="C16" s="19">
        <v>0</v>
      </c>
      <c r="D16" s="59">
        <v>28366000</v>
      </c>
      <c r="E16" s="60">
        <v>28366000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14183000</v>
      </c>
      <c r="X16" s="60">
        <v>-14183000</v>
      </c>
      <c r="Y16" s="61">
        <v>-100</v>
      </c>
      <c r="Z16" s="62">
        <v>28366000</v>
      </c>
    </row>
    <row r="17" spans="1:26" ht="13.5">
      <c r="A17" s="58" t="s">
        <v>43</v>
      </c>
      <c r="B17" s="19">
        <v>0</v>
      </c>
      <c r="C17" s="19">
        <v>0</v>
      </c>
      <c r="D17" s="59">
        <v>74546357</v>
      </c>
      <c r="E17" s="60">
        <v>74546357</v>
      </c>
      <c r="F17" s="60">
        <v>0</v>
      </c>
      <c r="G17" s="60">
        <v>2872787</v>
      </c>
      <c r="H17" s="60">
        <v>3100787</v>
      </c>
      <c r="I17" s="60">
        <v>5973574</v>
      </c>
      <c r="J17" s="60">
        <v>5141317</v>
      </c>
      <c r="K17" s="60">
        <v>3856541</v>
      </c>
      <c r="L17" s="60">
        <v>5164148</v>
      </c>
      <c r="M17" s="60">
        <v>14162006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20135580</v>
      </c>
      <c r="W17" s="60">
        <v>37273179</v>
      </c>
      <c r="X17" s="60">
        <v>-17137599</v>
      </c>
      <c r="Y17" s="61">
        <v>-45.98</v>
      </c>
      <c r="Z17" s="62">
        <v>74546357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160060838</v>
      </c>
      <c r="E18" s="73">
        <f t="shared" si="1"/>
        <v>160060838</v>
      </c>
      <c r="F18" s="73">
        <f t="shared" si="1"/>
        <v>0</v>
      </c>
      <c r="G18" s="73">
        <f t="shared" si="1"/>
        <v>7934451</v>
      </c>
      <c r="H18" s="73">
        <f t="shared" si="1"/>
        <v>6704596</v>
      </c>
      <c r="I18" s="73">
        <f t="shared" si="1"/>
        <v>14639047</v>
      </c>
      <c r="J18" s="73">
        <f t="shared" si="1"/>
        <v>8725409</v>
      </c>
      <c r="K18" s="73">
        <f t="shared" si="1"/>
        <v>7179380</v>
      </c>
      <c r="L18" s="73">
        <f t="shared" si="1"/>
        <v>10464967</v>
      </c>
      <c r="M18" s="73">
        <f t="shared" si="1"/>
        <v>26369756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41008803</v>
      </c>
      <c r="W18" s="73">
        <f t="shared" si="1"/>
        <v>80030420</v>
      </c>
      <c r="X18" s="73">
        <f t="shared" si="1"/>
        <v>-39021617</v>
      </c>
      <c r="Y18" s="67">
        <f>+IF(W18&lt;&gt;0,(X18/W18)*100,0)</f>
        <v>-48.75848083766148</v>
      </c>
      <c r="Z18" s="74">
        <f t="shared" si="1"/>
        <v>160060838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-68983501</v>
      </c>
      <c r="E19" s="77">
        <f t="shared" si="2"/>
        <v>-68983501</v>
      </c>
      <c r="F19" s="77">
        <f t="shared" si="2"/>
        <v>36178810</v>
      </c>
      <c r="G19" s="77">
        <f t="shared" si="2"/>
        <v>-6149160</v>
      </c>
      <c r="H19" s="77">
        <f t="shared" si="2"/>
        <v>-3548781</v>
      </c>
      <c r="I19" s="77">
        <f t="shared" si="2"/>
        <v>26480869</v>
      </c>
      <c r="J19" s="77">
        <f t="shared" si="2"/>
        <v>-8614109</v>
      </c>
      <c r="K19" s="77">
        <f t="shared" si="2"/>
        <v>18667488</v>
      </c>
      <c r="L19" s="77">
        <f t="shared" si="2"/>
        <v>-7522409</v>
      </c>
      <c r="M19" s="77">
        <f t="shared" si="2"/>
        <v>2530970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29011839</v>
      </c>
      <c r="W19" s="77">
        <f>IF(E10=E18,0,W10-W18)</f>
        <v>-34491751</v>
      </c>
      <c r="X19" s="77">
        <f t="shared" si="2"/>
        <v>63503590</v>
      </c>
      <c r="Y19" s="78">
        <f>+IF(W19&lt;&gt;0,(X19/W19)*100,0)</f>
        <v>-184.11239835286995</v>
      </c>
      <c r="Z19" s="79">
        <f t="shared" si="2"/>
        <v>-68983501</v>
      </c>
    </row>
    <row r="20" spans="1:26" ht="13.5">
      <c r="A20" s="58" t="s">
        <v>46</v>
      </c>
      <c r="B20" s="19">
        <v>0</v>
      </c>
      <c r="C20" s="19">
        <v>0</v>
      </c>
      <c r="D20" s="59">
        <v>28366000</v>
      </c>
      <c r="E20" s="60">
        <v>28366000</v>
      </c>
      <c r="F20" s="60">
        <v>10718000</v>
      </c>
      <c r="G20" s="60">
        <v>0</v>
      </c>
      <c r="H20" s="60">
        <v>0</v>
      </c>
      <c r="I20" s="60">
        <v>10718000</v>
      </c>
      <c r="J20" s="60">
        <v>0</v>
      </c>
      <c r="K20" s="60">
        <v>0</v>
      </c>
      <c r="L20" s="60">
        <v>9566000</v>
      </c>
      <c r="M20" s="60">
        <v>9566000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20284000</v>
      </c>
      <c r="W20" s="60">
        <v>14183000</v>
      </c>
      <c r="X20" s="60">
        <v>6101000</v>
      </c>
      <c r="Y20" s="61">
        <v>43.02</v>
      </c>
      <c r="Z20" s="62">
        <v>28366000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-40617501</v>
      </c>
      <c r="E22" s="88">
        <f t="shared" si="3"/>
        <v>-40617501</v>
      </c>
      <c r="F22" s="88">
        <f t="shared" si="3"/>
        <v>46896810</v>
      </c>
      <c r="G22" s="88">
        <f t="shared" si="3"/>
        <v>-6149160</v>
      </c>
      <c r="H22" s="88">
        <f t="shared" si="3"/>
        <v>-3548781</v>
      </c>
      <c r="I22" s="88">
        <f t="shared" si="3"/>
        <v>37198869</v>
      </c>
      <c r="J22" s="88">
        <f t="shared" si="3"/>
        <v>-8614109</v>
      </c>
      <c r="K22" s="88">
        <f t="shared" si="3"/>
        <v>18667488</v>
      </c>
      <c r="L22" s="88">
        <f t="shared" si="3"/>
        <v>2043591</v>
      </c>
      <c r="M22" s="88">
        <f t="shared" si="3"/>
        <v>12096970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49295839</v>
      </c>
      <c r="W22" s="88">
        <f t="shared" si="3"/>
        <v>-20308751</v>
      </c>
      <c r="X22" s="88">
        <f t="shared" si="3"/>
        <v>69604590</v>
      </c>
      <c r="Y22" s="89">
        <f>+IF(W22&lt;&gt;0,(X22/W22)*100,0)</f>
        <v>-342.7320074976546</v>
      </c>
      <c r="Z22" s="90">
        <f t="shared" si="3"/>
        <v>-40617501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-40617501</v>
      </c>
      <c r="E24" s="77">
        <f t="shared" si="4"/>
        <v>-40617501</v>
      </c>
      <c r="F24" s="77">
        <f t="shared" si="4"/>
        <v>46896810</v>
      </c>
      <c r="G24" s="77">
        <f t="shared" si="4"/>
        <v>-6149160</v>
      </c>
      <c r="H24" s="77">
        <f t="shared" si="4"/>
        <v>-3548781</v>
      </c>
      <c r="I24" s="77">
        <f t="shared" si="4"/>
        <v>37198869</v>
      </c>
      <c r="J24" s="77">
        <f t="shared" si="4"/>
        <v>-8614109</v>
      </c>
      <c r="K24" s="77">
        <f t="shared" si="4"/>
        <v>18667488</v>
      </c>
      <c r="L24" s="77">
        <f t="shared" si="4"/>
        <v>2043591</v>
      </c>
      <c r="M24" s="77">
        <f t="shared" si="4"/>
        <v>12096970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49295839</v>
      </c>
      <c r="W24" s="77">
        <f t="shared" si="4"/>
        <v>-20308751</v>
      </c>
      <c r="X24" s="77">
        <f t="shared" si="4"/>
        <v>69604590</v>
      </c>
      <c r="Y24" s="78">
        <f>+IF(W24&lt;&gt;0,(X24/W24)*100,0)</f>
        <v>-342.7320074976546</v>
      </c>
      <c r="Z24" s="79">
        <f t="shared" si="4"/>
        <v>-40617501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0</v>
      </c>
      <c r="E27" s="100">
        <v>0</v>
      </c>
      <c r="F27" s="100">
        <v>0</v>
      </c>
      <c r="G27" s="100">
        <v>0</v>
      </c>
      <c r="H27" s="100">
        <v>2286353</v>
      </c>
      <c r="I27" s="100">
        <v>2286353</v>
      </c>
      <c r="J27" s="100">
        <v>0</v>
      </c>
      <c r="K27" s="100">
        <v>1477792</v>
      </c>
      <c r="L27" s="100">
        <v>0</v>
      </c>
      <c r="M27" s="100">
        <v>1477792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3764145</v>
      </c>
      <c r="W27" s="100">
        <v>0</v>
      </c>
      <c r="X27" s="100">
        <v>3764145</v>
      </c>
      <c r="Y27" s="101">
        <v>0</v>
      </c>
      <c r="Z27" s="102">
        <v>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2286353</v>
      </c>
      <c r="I28" s="60">
        <v>2286353</v>
      </c>
      <c r="J28" s="60">
        <v>0</v>
      </c>
      <c r="K28" s="60">
        <v>1477792</v>
      </c>
      <c r="L28" s="60">
        <v>0</v>
      </c>
      <c r="M28" s="60">
        <v>1477792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3764145</v>
      </c>
      <c r="W28" s="60">
        <v>0</v>
      </c>
      <c r="X28" s="60">
        <v>3764145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2286353</v>
      </c>
      <c r="I32" s="100">
        <f t="shared" si="5"/>
        <v>2286353</v>
      </c>
      <c r="J32" s="100">
        <f t="shared" si="5"/>
        <v>0</v>
      </c>
      <c r="K32" s="100">
        <f t="shared" si="5"/>
        <v>1477792</v>
      </c>
      <c r="L32" s="100">
        <f t="shared" si="5"/>
        <v>0</v>
      </c>
      <c r="M32" s="100">
        <f t="shared" si="5"/>
        <v>1477792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3764145</v>
      </c>
      <c r="W32" s="100">
        <f t="shared" si="5"/>
        <v>0</v>
      </c>
      <c r="X32" s="100">
        <f t="shared" si="5"/>
        <v>3764145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0</v>
      </c>
      <c r="C36" s="19">
        <v>0</v>
      </c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0</v>
      </c>
      <c r="C37" s="19">
        <v>0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7956592</v>
      </c>
      <c r="E42" s="60">
        <v>7956592</v>
      </c>
      <c r="F42" s="60">
        <v>47014374</v>
      </c>
      <c r="G42" s="60">
        <v>-7260788</v>
      </c>
      <c r="H42" s="60">
        <v>-3790884</v>
      </c>
      <c r="I42" s="60">
        <v>35962702</v>
      </c>
      <c r="J42" s="60">
        <v>-8327976</v>
      </c>
      <c r="K42" s="60">
        <v>18992786</v>
      </c>
      <c r="L42" s="60">
        <v>1012680</v>
      </c>
      <c r="M42" s="60">
        <v>11677490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47640192</v>
      </c>
      <c r="W42" s="60">
        <v>33466604</v>
      </c>
      <c r="X42" s="60">
        <v>14173588</v>
      </c>
      <c r="Y42" s="61">
        <v>42.35</v>
      </c>
      <c r="Z42" s="62">
        <v>7956592</v>
      </c>
    </row>
    <row r="43" spans="1:26" ht="13.5">
      <c r="A43" s="58" t="s">
        <v>63</v>
      </c>
      <c r="B43" s="19">
        <v>0</v>
      </c>
      <c r="C43" s="19">
        <v>0</v>
      </c>
      <c r="D43" s="59">
        <v>-5878906</v>
      </c>
      <c r="E43" s="60">
        <v>-5878906</v>
      </c>
      <c r="F43" s="60">
        <v>1523</v>
      </c>
      <c r="G43" s="60">
        <v>-27054128</v>
      </c>
      <c r="H43" s="60">
        <v>2541061</v>
      </c>
      <c r="I43" s="60">
        <v>-24511544</v>
      </c>
      <c r="J43" s="60">
        <v>2693706</v>
      </c>
      <c r="K43" s="60">
        <v>7437623</v>
      </c>
      <c r="L43" s="60">
        <v>-3256500</v>
      </c>
      <c r="M43" s="60">
        <v>6874829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-17636715</v>
      </c>
      <c r="W43" s="60">
        <v>-18094572</v>
      </c>
      <c r="X43" s="60">
        <v>457857</v>
      </c>
      <c r="Y43" s="61">
        <v>-2.53</v>
      </c>
      <c r="Z43" s="62">
        <v>-5878906</v>
      </c>
    </row>
    <row r="44" spans="1:26" ht="13.5">
      <c r="A44" s="58" t="s">
        <v>64</v>
      </c>
      <c r="B44" s="19">
        <v>0</v>
      </c>
      <c r="C44" s="19">
        <v>0</v>
      </c>
      <c r="D44" s="59">
        <v>7075</v>
      </c>
      <c r="E44" s="60">
        <v>7075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7075</v>
      </c>
    </row>
    <row r="45" spans="1:26" ht="13.5">
      <c r="A45" s="70" t="s">
        <v>65</v>
      </c>
      <c r="B45" s="22">
        <v>0</v>
      </c>
      <c r="C45" s="22">
        <v>0</v>
      </c>
      <c r="D45" s="99">
        <v>2960031</v>
      </c>
      <c r="E45" s="100">
        <v>2960031</v>
      </c>
      <c r="F45" s="100">
        <v>49975930</v>
      </c>
      <c r="G45" s="100">
        <v>15661014</v>
      </c>
      <c r="H45" s="100">
        <v>14411191</v>
      </c>
      <c r="I45" s="100">
        <v>14411191</v>
      </c>
      <c r="J45" s="100">
        <v>8776921</v>
      </c>
      <c r="K45" s="100">
        <v>35207330</v>
      </c>
      <c r="L45" s="100">
        <v>32963510</v>
      </c>
      <c r="M45" s="100">
        <v>32963510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32963510</v>
      </c>
      <c r="W45" s="100">
        <v>16247302</v>
      </c>
      <c r="X45" s="100">
        <v>16716208</v>
      </c>
      <c r="Y45" s="101">
        <v>102.89</v>
      </c>
      <c r="Z45" s="102">
        <v>2960031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60673</v>
      </c>
      <c r="C51" s="52">
        <v>0</v>
      </c>
      <c r="D51" s="129">
        <v>23936</v>
      </c>
      <c r="E51" s="54">
        <v>-1415958</v>
      </c>
      <c r="F51" s="54">
        <v>0</v>
      </c>
      <c r="G51" s="54">
        <v>0</v>
      </c>
      <c r="H51" s="54">
        <v>0</v>
      </c>
      <c r="I51" s="54">
        <v>-497243</v>
      </c>
      <c r="J51" s="54">
        <v>0</v>
      </c>
      <c r="K51" s="54">
        <v>0</v>
      </c>
      <c r="L51" s="54">
        <v>0</v>
      </c>
      <c r="M51" s="54">
        <v>-50262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-445233</v>
      </c>
      <c r="W51" s="54">
        <v>3453446</v>
      </c>
      <c r="X51" s="54">
        <v>-1815045</v>
      </c>
      <c r="Y51" s="54">
        <v>-685686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75.35704438742201</v>
      </c>
      <c r="E58" s="7">
        <f t="shared" si="6"/>
        <v>75.35704438742201</v>
      </c>
      <c r="F58" s="7">
        <f t="shared" si="6"/>
        <v>11939.2749244713</v>
      </c>
      <c r="G58" s="7">
        <f t="shared" si="6"/>
        <v>83.86705539358601</v>
      </c>
      <c r="H58" s="7">
        <f t="shared" si="6"/>
        <v>268.4284022950123</v>
      </c>
      <c r="I58" s="7">
        <f t="shared" si="6"/>
        <v>193.68598478091033</v>
      </c>
      <c r="J58" s="7">
        <f t="shared" si="6"/>
        <v>890.1978681600891</v>
      </c>
      <c r="K58" s="7">
        <f t="shared" si="6"/>
        <v>654.4565512180336</v>
      </c>
      <c r="L58" s="7">
        <f t="shared" si="6"/>
        <v>193.48886079690038</v>
      </c>
      <c r="M58" s="7">
        <f t="shared" si="6"/>
        <v>663.940254357936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479.9287968399084</v>
      </c>
      <c r="W58" s="7">
        <f t="shared" si="6"/>
        <v>93.45990654670925</v>
      </c>
      <c r="X58" s="7">
        <f t="shared" si="6"/>
        <v>0</v>
      </c>
      <c r="Y58" s="7">
        <f t="shared" si="6"/>
        <v>0</v>
      </c>
      <c r="Z58" s="8">
        <f t="shared" si="6"/>
        <v>75.35704438742201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84.54727967048598</v>
      </c>
      <c r="E59" s="10">
        <f t="shared" si="7"/>
        <v>84.54727967048598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107.75983617974288</v>
      </c>
      <c r="X59" s="10">
        <f t="shared" si="7"/>
        <v>0</v>
      </c>
      <c r="Y59" s="10">
        <f t="shared" si="7"/>
        <v>0</v>
      </c>
      <c r="Z59" s="11">
        <f t="shared" si="7"/>
        <v>84.54727967048598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56.10000000000001</v>
      </c>
      <c r="E60" s="13">
        <f t="shared" si="7"/>
        <v>56.10000000000001</v>
      </c>
      <c r="F60" s="13">
        <f t="shared" si="7"/>
        <v>1170.1913393756295</v>
      </c>
      <c r="G60" s="13">
        <f t="shared" si="7"/>
        <v>34.0525435019253</v>
      </c>
      <c r="H60" s="13">
        <f t="shared" si="7"/>
        <v>45.047205610030055</v>
      </c>
      <c r="I60" s="13">
        <f t="shared" si="7"/>
        <v>49.66119623388457</v>
      </c>
      <c r="J60" s="13">
        <f t="shared" si="7"/>
        <v>71.39842503474189</v>
      </c>
      <c r="K60" s="13">
        <f t="shared" si="7"/>
        <v>68.10458976117927</v>
      </c>
      <c r="L60" s="13">
        <f t="shared" si="7"/>
        <v>11.337853589663608</v>
      </c>
      <c r="M60" s="13">
        <f t="shared" si="7"/>
        <v>50.14927342603131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49.98125207308807</v>
      </c>
      <c r="W60" s="13">
        <f t="shared" si="7"/>
        <v>39.70104821802935</v>
      </c>
      <c r="X60" s="13">
        <f t="shared" si="7"/>
        <v>0</v>
      </c>
      <c r="Y60" s="13">
        <f t="shared" si="7"/>
        <v>0</v>
      </c>
      <c r="Z60" s="14">
        <f t="shared" si="7"/>
        <v>56.10000000000001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34.61093863531276</v>
      </c>
      <c r="H64" s="13">
        <f t="shared" si="7"/>
        <v>45.047205610030055</v>
      </c>
      <c r="I64" s="13">
        <f t="shared" si="7"/>
        <v>50.71606575612052</v>
      </c>
      <c r="J64" s="13">
        <f t="shared" si="7"/>
        <v>71.39842503474189</v>
      </c>
      <c r="K64" s="13">
        <f t="shared" si="7"/>
        <v>70.331806649313</v>
      </c>
      <c r="L64" s="13">
        <f t="shared" si="7"/>
        <v>11.337853589663608</v>
      </c>
      <c r="M64" s="13">
        <f t="shared" si="7"/>
        <v>50.70262818517366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50.70722366702878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5864747</v>
      </c>
      <c r="E67" s="26">
        <v>5864747</v>
      </c>
      <c r="F67" s="26">
        <v>993</v>
      </c>
      <c r="G67" s="26">
        <v>128625</v>
      </c>
      <c r="H67" s="26">
        <v>32941</v>
      </c>
      <c r="I67" s="26">
        <v>162559</v>
      </c>
      <c r="J67" s="26">
        <v>129278</v>
      </c>
      <c r="K67" s="26">
        <v>62683</v>
      </c>
      <c r="L67" s="26">
        <v>60911</v>
      </c>
      <c r="M67" s="26">
        <v>252872</v>
      </c>
      <c r="N67" s="26"/>
      <c r="O67" s="26"/>
      <c r="P67" s="26"/>
      <c r="Q67" s="26"/>
      <c r="R67" s="26"/>
      <c r="S67" s="26"/>
      <c r="T67" s="26"/>
      <c r="U67" s="26"/>
      <c r="V67" s="26">
        <v>415431</v>
      </c>
      <c r="W67" s="26">
        <v>2932374</v>
      </c>
      <c r="X67" s="26"/>
      <c r="Y67" s="25"/>
      <c r="Z67" s="27">
        <v>5864747</v>
      </c>
    </row>
    <row r="68" spans="1:26" ht="13.5" hidden="1">
      <c r="A68" s="37" t="s">
        <v>31</v>
      </c>
      <c r="B68" s="19"/>
      <c r="C68" s="19"/>
      <c r="D68" s="20">
        <v>4910747</v>
      </c>
      <c r="E68" s="21">
        <v>4910747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2455374</v>
      </c>
      <c r="X68" s="21"/>
      <c r="Y68" s="20"/>
      <c r="Z68" s="23">
        <v>4910747</v>
      </c>
    </row>
    <row r="69" spans="1:26" ht="13.5" hidden="1">
      <c r="A69" s="38" t="s">
        <v>32</v>
      </c>
      <c r="B69" s="19"/>
      <c r="C69" s="19"/>
      <c r="D69" s="20">
        <v>477000</v>
      </c>
      <c r="E69" s="21">
        <v>477000</v>
      </c>
      <c r="F69" s="21">
        <v>993</v>
      </c>
      <c r="G69" s="21">
        <v>61549</v>
      </c>
      <c r="H69" s="21">
        <v>32941</v>
      </c>
      <c r="I69" s="21">
        <v>95483</v>
      </c>
      <c r="J69" s="21">
        <v>58287</v>
      </c>
      <c r="K69" s="21">
        <v>62683</v>
      </c>
      <c r="L69" s="21">
        <v>60911</v>
      </c>
      <c r="M69" s="21">
        <v>181881</v>
      </c>
      <c r="N69" s="21"/>
      <c r="O69" s="21"/>
      <c r="P69" s="21"/>
      <c r="Q69" s="21"/>
      <c r="R69" s="21"/>
      <c r="S69" s="21"/>
      <c r="T69" s="21"/>
      <c r="U69" s="21"/>
      <c r="V69" s="21">
        <v>277364</v>
      </c>
      <c r="W69" s="21">
        <v>238500</v>
      </c>
      <c r="X69" s="21"/>
      <c r="Y69" s="20"/>
      <c r="Z69" s="23">
        <v>477000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>
        <v>60556</v>
      </c>
      <c r="H73" s="21">
        <v>32941</v>
      </c>
      <c r="I73" s="21">
        <v>93497</v>
      </c>
      <c r="J73" s="21">
        <v>58287</v>
      </c>
      <c r="K73" s="21">
        <v>60698</v>
      </c>
      <c r="L73" s="21">
        <v>60911</v>
      </c>
      <c r="M73" s="21">
        <v>179896</v>
      </c>
      <c r="N73" s="21"/>
      <c r="O73" s="21"/>
      <c r="P73" s="21"/>
      <c r="Q73" s="21"/>
      <c r="R73" s="21"/>
      <c r="S73" s="21"/>
      <c r="T73" s="21"/>
      <c r="U73" s="21"/>
      <c r="V73" s="21">
        <v>273393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477000</v>
      </c>
      <c r="E74" s="21">
        <v>477000</v>
      </c>
      <c r="F74" s="21">
        <v>993</v>
      </c>
      <c r="G74" s="21">
        <v>993</v>
      </c>
      <c r="H74" s="21"/>
      <c r="I74" s="21">
        <v>1986</v>
      </c>
      <c r="J74" s="21"/>
      <c r="K74" s="21">
        <v>1985</v>
      </c>
      <c r="L74" s="21"/>
      <c r="M74" s="21">
        <v>1985</v>
      </c>
      <c r="N74" s="21"/>
      <c r="O74" s="21"/>
      <c r="P74" s="21"/>
      <c r="Q74" s="21"/>
      <c r="R74" s="21"/>
      <c r="S74" s="21"/>
      <c r="T74" s="21"/>
      <c r="U74" s="21"/>
      <c r="V74" s="21">
        <v>3971</v>
      </c>
      <c r="W74" s="21">
        <v>238500</v>
      </c>
      <c r="X74" s="21"/>
      <c r="Y74" s="20"/>
      <c r="Z74" s="23">
        <v>477000</v>
      </c>
    </row>
    <row r="75" spans="1:26" ht="13.5" hidden="1">
      <c r="A75" s="40" t="s">
        <v>110</v>
      </c>
      <c r="B75" s="28"/>
      <c r="C75" s="28"/>
      <c r="D75" s="29">
        <v>477000</v>
      </c>
      <c r="E75" s="30">
        <v>477000</v>
      </c>
      <c r="F75" s="30"/>
      <c r="G75" s="30">
        <v>67076</v>
      </c>
      <c r="H75" s="30"/>
      <c r="I75" s="30">
        <v>67076</v>
      </c>
      <c r="J75" s="30">
        <v>70991</v>
      </c>
      <c r="K75" s="30"/>
      <c r="L75" s="30"/>
      <c r="M75" s="30">
        <v>70991</v>
      </c>
      <c r="N75" s="30"/>
      <c r="O75" s="30"/>
      <c r="P75" s="30"/>
      <c r="Q75" s="30"/>
      <c r="R75" s="30"/>
      <c r="S75" s="30"/>
      <c r="T75" s="30"/>
      <c r="U75" s="30"/>
      <c r="V75" s="30">
        <v>138067</v>
      </c>
      <c r="W75" s="30">
        <v>238500</v>
      </c>
      <c r="X75" s="30"/>
      <c r="Y75" s="29"/>
      <c r="Z75" s="31">
        <v>477000</v>
      </c>
    </row>
    <row r="76" spans="1:26" ht="13.5" hidden="1">
      <c r="A76" s="42" t="s">
        <v>286</v>
      </c>
      <c r="B76" s="32"/>
      <c r="C76" s="32"/>
      <c r="D76" s="33">
        <v>4419500</v>
      </c>
      <c r="E76" s="34">
        <v>4419500</v>
      </c>
      <c r="F76" s="34">
        <v>118557</v>
      </c>
      <c r="G76" s="34">
        <v>107874</v>
      </c>
      <c r="H76" s="34">
        <v>88423</v>
      </c>
      <c r="I76" s="34">
        <v>314854</v>
      </c>
      <c r="J76" s="34">
        <v>1150830</v>
      </c>
      <c r="K76" s="34">
        <v>410233</v>
      </c>
      <c r="L76" s="34">
        <v>117856</v>
      </c>
      <c r="M76" s="34">
        <v>1678919</v>
      </c>
      <c r="N76" s="34"/>
      <c r="O76" s="34"/>
      <c r="P76" s="34"/>
      <c r="Q76" s="34"/>
      <c r="R76" s="34"/>
      <c r="S76" s="34"/>
      <c r="T76" s="34"/>
      <c r="U76" s="34"/>
      <c r="V76" s="34">
        <v>1993773</v>
      </c>
      <c r="W76" s="34">
        <v>2740594</v>
      </c>
      <c r="X76" s="34"/>
      <c r="Y76" s="33"/>
      <c r="Z76" s="35">
        <v>4419500</v>
      </c>
    </row>
    <row r="77" spans="1:26" ht="13.5" hidden="1">
      <c r="A77" s="37" t="s">
        <v>31</v>
      </c>
      <c r="B77" s="19"/>
      <c r="C77" s="19"/>
      <c r="D77" s="20">
        <v>4151903</v>
      </c>
      <c r="E77" s="21">
        <v>4151903</v>
      </c>
      <c r="F77" s="21">
        <v>106937</v>
      </c>
      <c r="G77" s="21">
        <v>86915</v>
      </c>
      <c r="H77" s="21">
        <v>73584</v>
      </c>
      <c r="I77" s="21">
        <v>267436</v>
      </c>
      <c r="J77" s="21">
        <v>1109214</v>
      </c>
      <c r="K77" s="21">
        <v>367543</v>
      </c>
      <c r="L77" s="21">
        <v>110950</v>
      </c>
      <c r="M77" s="21">
        <v>1587707</v>
      </c>
      <c r="N77" s="21"/>
      <c r="O77" s="21"/>
      <c r="P77" s="21"/>
      <c r="Q77" s="21"/>
      <c r="R77" s="21"/>
      <c r="S77" s="21"/>
      <c r="T77" s="21"/>
      <c r="U77" s="21"/>
      <c r="V77" s="21">
        <v>1855143</v>
      </c>
      <c r="W77" s="21">
        <v>2645907</v>
      </c>
      <c r="X77" s="21"/>
      <c r="Y77" s="20"/>
      <c r="Z77" s="23">
        <v>4151903</v>
      </c>
    </row>
    <row r="78" spans="1:26" ht="13.5" hidden="1">
      <c r="A78" s="38" t="s">
        <v>32</v>
      </c>
      <c r="B78" s="19"/>
      <c r="C78" s="19"/>
      <c r="D78" s="20">
        <v>267597</v>
      </c>
      <c r="E78" s="21">
        <v>267597</v>
      </c>
      <c r="F78" s="21">
        <v>11620</v>
      </c>
      <c r="G78" s="21">
        <v>20959</v>
      </c>
      <c r="H78" s="21">
        <v>14839</v>
      </c>
      <c r="I78" s="21">
        <v>47418</v>
      </c>
      <c r="J78" s="21">
        <v>41616</v>
      </c>
      <c r="K78" s="21">
        <v>42690</v>
      </c>
      <c r="L78" s="21">
        <v>6906</v>
      </c>
      <c r="M78" s="21">
        <v>91212</v>
      </c>
      <c r="N78" s="21"/>
      <c r="O78" s="21"/>
      <c r="P78" s="21"/>
      <c r="Q78" s="21"/>
      <c r="R78" s="21"/>
      <c r="S78" s="21"/>
      <c r="T78" s="21"/>
      <c r="U78" s="21"/>
      <c r="V78" s="21">
        <v>138630</v>
      </c>
      <c r="W78" s="21">
        <v>94687</v>
      </c>
      <c r="X78" s="21"/>
      <c r="Y78" s="20"/>
      <c r="Z78" s="23">
        <v>267597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267597</v>
      </c>
      <c r="E82" s="21">
        <v>267597</v>
      </c>
      <c r="F82" s="21">
        <v>11620</v>
      </c>
      <c r="G82" s="21">
        <v>20959</v>
      </c>
      <c r="H82" s="21">
        <v>14839</v>
      </c>
      <c r="I82" s="21">
        <v>47418</v>
      </c>
      <c r="J82" s="21">
        <v>41616</v>
      </c>
      <c r="K82" s="21">
        <v>42690</v>
      </c>
      <c r="L82" s="21">
        <v>6906</v>
      </c>
      <c r="M82" s="21">
        <v>91212</v>
      </c>
      <c r="N82" s="21"/>
      <c r="O82" s="21"/>
      <c r="P82" s="21"/>
      <c r="Q82" s="21"/>
      <c r="R82" s="21"/>
      <c r="S82" s="21"/>
      <c r="T82" s="21"/>
      <c r="U82" s="21"/>
      <c r="V82" s="21">
        <v>138630</v>
      </c>
      <c r="W82" s="21">
        <v>94687</v>
      </c>
      <c r="X82" s="21"/>
      <c r="Y82" s="20"/>
      <c r="Z82" s="23">
        <v>267597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88063942</v>
      </c>
      <c r="F5" s="100">
        <f t="shared" si="0"/>
        <v>88063942</v>
      </c>
      <c r="G5" s="100">
        <f t="shared" si="0"/>
        <v>36174940</v>
      </c>
      <c r="H5" s="100">
        <f t="shared" si="0"/>
        <v>1718750</v>
      </c>
      <c r="I5" s="100">
        <f t="shared" si="0"/>
        <v>14531</v>
      </c>
      <c r="J5" s="100">
        <f t="shared" si="0"/>
        <v>37908221</v>
      </c>
      <c r="K5" s="100">
        <f t="shared" si="0"/>
        <v>49136</v>
      </c>
      <c r="L5" s="100">
        <f t="shared" si="0"/>
        <v>25780231</v>
      </c>
      <c r="M5" s="100">
        <f t="shared" si="0"/>
        <v>2476993</v>
      </c>
      <c r="N5" s="100">
        <f t="shared" si="0"/>
        <v>28306360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66214581</v>
      </c>
      <c r="X5" s="100">
        <f t="shared" si="0"/>
        <v>44031971</v>
      </c>
      <c r="Y5" s="100">
        <f t="shared" si="0"/>
        <v>22182610</v>
      </c>
      <c r="Z5" s="137">
        <f>+IF(X5&lt;&gt;0,+(Y5/X5)*100,0)</f>
        <v>50.378417082442205</v>
      </c>
      <c r="AA5" s="153">
        <f>SUM(AA6:AA8)</f>
        <v>88063942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88063942</v>
      </c>
      <c r="F7" s="159">
        <v>88063942</v>
      </c>
      <c r="G7" s="159">
        <v>36174940</v>
      </c>
      <c r="H7" s="159">
        <v>1659524</v>
      </c>
      <c r="I7" s="159">
        <v>26803</v>
      </c>
      <c r="J7" s="159">
        <v>37861267</v>
      </c>
      <c r="K7" s="159">
        <v>78115</v>
      </c>
      <c r="L7" s="159">
        <v>25790032</v>
      </c>
      <c r="M7" s="159">
        <v>2659013</v>
      </c>
      <c r="N7" s="159">
        <v>28527160</v>
      </c>
      <c r="O7" s="159"/>
      <c r="P7" s="159"/>
      <c r="Q7" s="159"/>
      <c r="R7" s="159"/>
      <c r="S7" s="159"/>
      <c r="T7" s="159"/>
      <c r="U7" s="159"/>
      <c r="V7" s="159"/>
      <c r="W7" s="159">
        <v>66388427</v>
      </c>
      <c r="X7" s="159">
        <v>44031971</v>
      </c>
      <c r="Y7" s="159">
        <v>22356456</v>
      </c>
      <c r="Z7" s="141">
        <v>50.77</v>
      </c>
      <c r="AA7" s="157">
        <v>88063942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>
        <v>59226</v>
      </c>
      <c r="I8" s="60">
        <v>-12272</v>
      </c>
      <c r="J8" s="60">
        <v>46954</v>
      </c>
      <c r="K8" s="60">
        <v>-28979</v>
      </c>
      <c r="L8" s="60">
        <v>-9801</v>
      </c>
      <c r="M8" s="60">
        <v>-182020</v>
      </c>
      <c r="N8" s="60">
        <v>-220800</v>
      </c>
      <c r="O8" s="60"/>
      <c r="P8" s="60"/>
      <c r="Q8" s="60"/>
      <c r="R8" s="60"/>
      <c r="S8" s="60"/>
      <c r="T8" s="60"/>
      <c r="U8" s="60"/>
      <c r="V8" s="60"/>
      <c r="W8" s="60">
        <v>-173846</v>
      </c>
      <c r="X8" s="60"/>
      <c r="Y8" s="60">
        <v>-173846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596395</v>
      </c>
      <c r="F9" s="100">
        <f t="shared" si="1"/>
        <v>596395</v>
      </c>
      <c r="G9" s="100">
        <f t="shared" si="1"/>
        <v>3870</v>
      </c>
      <c r="H9" s="100">
        <f t="shared" si="1"/>
        <v>5985</v>
      </c>
      <c r="I9" s="100">
        <f t="shared" si="1"/>
        <v>0</v>
      </c>
      <c r="J9" s="100">
        <f t="shared" si="1"/>
        <v>9855</v>
      </c>
      <c r="K9" s="100">
        <f t="shared" si="1"/>
        <v>3877</v>
      </c>
      <c r="L9" s="100">
        <f t="shared" si="1"/>
        <v>5939</v>
      </c>
      <c r="M9" s="100">
        <f t="shared" si="1"/>
        <v>4654</v>
      </c>
      <c r="N9" s="100">
        <f t="shared" si="1"/>
        <v>14470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24325</v>
      </c>
      <c r="X9" s="100">
        <f t="shared" si="1"/>
        <v>298198</v>
      </c>
      <c r="Y9" s="100">
        <f t="shared" si="1"/>
        <v>-273873</v>
      </c>
      <c r="Z9" s="137">
        <f>+IF(X9&lt;&gt;0,+(Y9/X9)*100,0)</f>
        <v>-91.84266829422062</v>
      </c>
      <c r="AA9" s="153">
        <f>SUM(AA10:AA14)</f>
        <v>596395</v>
      </c>
    </row>
    <row r="10" spans="1:27" ht="13.5">
      <c r="A10" s="138" t="s">
        <v>79</v>
      </c>
      <c r="B10" s="136"/>
      <c r="C10" s="155"/>
      <c r="D10" s="155"/>
      <c r="E10" s="156">
        <v>596395</v>
      </c>
      <c r="F10" s="60">
        <v>596395</v>
      </c>
      <c r="G10" s="60">
        <v>3870</v>
      </c>
      <c r="H10" s="60">
        <v>5985</v>
      </c>
      <c r="I10" s="60"/>
      <c r="J10" s="60">
        <v>9855</v>
      </c>
      <c r="K10" s="60">
        <v>3877</v>
      </c>
      <c r="L10" s="60">
        <v>5939</v>
      </c>
      <c r="M10" s="60">
        <v>4654</v>
      </c>
      <c r="N10" s="60">
        <v>14470</v>
      </c>
      <c r="O10" s="60"/>
      <c r="P10" s="60"/>
      <c r="Q10" s="60"/>
      <c r="R10" s="60"/>
      <c r="S10" s="60"/>
      <c r="T10" s="60"/>
      <c r="U10" s="60"/>
      <c r="V10" s="60"/>
      <c r="W10" s="60">
        <v>24325</v>
      </c>
      <c r="X10" s="60">
        <v>298198</v>
      </c>
      <c r="Y10" s="60">
        <v>-273873</v>
      </c>
      <c r="Z10" s="140">
        <v>-91.84</v>
      </c>
      <c r="AA10" s="155">
        <v>596395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30783000</v>
      </c>
      <c r="F15" s="100">
        <f t="shared" si="2"/>
        <v>30783000</v>
      </c>
      <c r="G15" s="100">
        <f t="shared" si="2"/>
        <v>10718000</v>
      </c>
      <c r="H15" s="100">
        <f t="shared" si="2"/>
        <v>0</v>
      </c>
      <c r="I15" s="100">
        <f t="shared" si="2"/>
        <v>3108343</v>
      </c>
      <c r="J15" s="100">
        <f t="shared" si="2"/>
        <v>13826343</v>
      </c>
      <c r="K15" s="100">
        <f t="shared" si="2"/>
        <v>0</v>
      </c>
      <c r="L15" s="100">
        <f t="shared" si="2"/>
        <v>0</v>
      </c>
      <c r="M15" s="100">
        <f t="shared" si="2"/>
        <v>9966000</v>
      </c>
      <c r="N15" s="100">
        <f t="shared" si="2"/>
        <v>9966000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23792343</v>
      </c>
      <c r="X15" s="100">
        <f t="shared" si="2"/>
        <v>15391500</v>
      </c>
      <c r="Y15" s="100">
        <f t="shared" si="2"/>
        <v>8400843</v>
      </c>
      <c r="Z15" s="137">
        <f>+IF(X15&lt;&gt;0,+(Y15/X15)*100,0)</f>
        <v>54.58105447812104</v>
      </c>
      <c r="AA15" s="153">
        <f>SUM(AA16:AA18)</f>
        <v>30783000</v>
      </c>
    </row>
    <row r="16" spans="1:27" ht="13.5">
      <c r="A16" s="138" t="s">
        <v>85</v>
      </c>
      <c r="B16" s="136"/>
      <c r="C16" s="155"/>
      <c r="D16" s="155"/>
      <c r="E16" s="156">
        <v>30783000</v>
      </c>
      <c r="F16" s="60">
        <v>30783000</v>
      </c>
      <c r="G16" s="60"/>
      <c r="H16" s="60"/>
      <c r="I16" s="60">
        <v>3108343</v>
      </c>
      <c r="J16" s="60">
        <v>3108343</v>
      </c>
      <c r="K16" s="60"/>
      <c r="L16" s="60"/>
      <c r="M16" s="60">
        <v>400000</v>
      </c>
      <c r="N16" s="60">
        <v>400000</v>
      </c>
      <c r="O16" s="60"/>
      <c r="P16" s="60"/>
      <c r="Q16" s="60"/>
      <c r="R16" s="60"/>
      <c r="S16" s="60"/>
      <c r="T16" s="60"/>
      <c r="U16" s="60"/>
      <c r="V16" s="60"/>
      <c r="W16" s="60">
        <v>3508343</v>
      </c>
      <c r="X16" s="60">
        <v>15391500</v>
      </c>
      <c r="Y16" s="60">
        <v>-11883157</v>
      </c>
      <c r="Z16" s="140">
        <v>-77.21</v>
      </c>
      <c r="AA16" s="155">
        <v>30783000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10718000</v>
      </c>
      <c r="H17" s="60"/>
      <c r="I17" s="60"/>
      <c r="J17" s="60">
        <v>10718000</v>
      </c>
      <c r="K17" s="60"/>
      <c r="L17" s="60"/>
      <c r="M17" s="60">
        <v>9566000</v>
      </c>
      <c r="N17" s="60">
        <v>9566000</v>
      </c>
      <c r="O17" s="60"/>
      <c r="P17" s="60"/>
      <c r="Q17" s="60"/>
      <c r="R17" s="60"/>
      <c r="S17" s="60"/>
      <c r="T17" s="60"/>
      <c r="U17" s="60"/>
      <c r="V17" s="60"/>
      <c r="W17" s="60">
        <v>20284000</v>
      </c>
      <c r="X17" s="60"/>
      <c r="Y17" s="60">
        <v>20284000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60556</v>
      </c>
      <c r="I19" s="100">
        <f t="shared" si="3"/>
        <v>32941</v>
      </c>
      <c r="J19" s="100">
        <f t="shared" si="3"/>
        <v>93497</v>
      </c>
      <c r="K19" s="100">
        <f t="shared" si="3"/>
        <v>58287</v>
      </c>
      <c r="L19" s="100">
        <f t="shared" si="3"/>
        <v>60698</v>
      </c>
      <c r="M19" s="100">
        <f t="shared" si="3"/>
        <v>60911</v>
      </c>
      <c r="N19" s="100">
        <f t="shared" si="3"/>
        <v>179896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273393</v>
      </c>
      <c r="X19" s="100">
        <f t="shared" si="3"/>
        <v>0</v>
      </c>
      <c r="Y19" s="100">
        <f t="shared" si="3"/>
        <v>273393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60556</v>
      </c>
      <c r="I23" s="60">
        <v>32941</v>
      </c>
      <c r="J23" s="60">
        <v>93497</v>
      </c>
      <c r="K23" s="60">
        <v>58287</v>
      </c>
      <c r="L23" s="60">
        <v>60698</v>
      </c>
      <c r="M23" s="60">
        <v>60911</v>
      </c>
      <c r="N23" s="60">
        <v>179896</v>
      </c>
      <c r="O23" s="60"/>
      <c r="P23" s="60"/>
      <c r="Q23" s="60"/>
      <c r="R23" s="60"/>
      <c r="S23" s="60"/>
      <c r="T23" s="60"/>
      <c r="U23" s="60"/>
      <c r="V23" s="60"/>
      <c r="W23" s="60">
        <v>273393</v>
      </c>
      <c r="X23" s="60"/>
      <c r="Y23" s="60">
        <v>273393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119443337</v>
      </c>
      <c r="F25" s="73">
        <f t="shared" si="4"/>
        <v>119443337</v>
      </c>
      <c r="G25" s="73">
        <f t="shared" si="4"/>
        <v>46896810</v>
      </c>
      <c r="H25" s="73">
        <f t="shared" si="4"/>
        <v>1785291</v>
      </c>
      <c r="I25" s="73">
        <f t="shared" si="4"/>
        <v>3155815</v>
      </c>
      <c r="J25" s="73">
        <f t="shared" si="4"/>
        <v>51837916</v>
      </c>
      <c r="K25" s="73">
        <f t="shared" si="4"/>
        <v>111300</v>
      </c>
      <c r="L25" s="73">
        <f t="shared" si="4"/>
        <v>25846868</v>
      </c>
      <c r="M25" s="73">
        <f t="shared" si="4"/>
        <v>12508558</v>
      </c>
      <c r="N25" s="73">
        <f t="shared" si="4"/>
        <v>38466726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90304642</v>
      </c>
      <c r="X25" s="73">
        <f t="shared" si="4"/>
        <v>59721669</v>
      </c>
      <c r="Y25" s="73">
        <f t="shared" si="4"/>
        <v>30582973</v>
      </c>
      <c r="Z25" s="170">
        <f>+IF(X25&lt;&gt;0,+(Y25/X25)*100,0)</f>
        <v>51.20917334041686</v>
      </c>
      <c r="AA25" s="168">
        <f>+AA5+AA9+AA15+AA19+AA24</f>
        <v>119443337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99378885</v>
      </c>
      <c r="F28" s="100">
        <f t="shared" si="5"/>
        <v>99378885</v>
      </c>
      <c r="G28" s="100">
        <f t="shared" si="5"/>
        <v>0</v>
      </c>
      <c r="H28" s="100">
        <f t="shared" si="5"/>
        <v>4144074</v>
      </c>
      <c r="I28" s="100">
        <f t="shared" si="5"/>
        <v>3949832</v>
      </c>
      <c r="J28" s="100">
        <f t="shared" si="5"/>
        <v>8093906</v>
      </c>
      <c r="K28" s="100">
        <f t="shared" si="5"/>
        <v>4546472</v>
      </c>
      <c r="L28" s="100">
        <f t="shared" si="5"/>
        <v>4225959</v>
      </c>
      <c r="M28" s="100">
        <f t="shared" si="5"/>
        <v>4798888</v>
      </c>
      <c r="N28" s="100">
        <f t="shared" si="5"/>
        <v>13571319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21665225</v>
      </c>
      <c r="X28" s="100">
        <f t="shared" si="5"/>
        <v>49689443</v>
      </c>
      <c r="Y28" s="100">
        <f t="shared" si="5"/>
        <v>-28024218</v>
      </c>
      <c r="Z28" s="137">
        <f>+IF(X28&lt;&gt;0,+(Y28/X28)*100,0)</f>
        <v>-56.39873644790102</v>
      </c>
      <c r="AA28" s="153">
        <f>SUM(AA29:AA31)</f>
        <v>99378885</v>
      </c>
    </row>
    <row r="29" spans="1:27" ht="13.5">
      <c r="A29" s="138" t="s">
        <v>75</v>
      </c>
      <c r="B29" s="136"/>
      <c r="C29" s="155"/>
      <c r="D29" s="155"/>
      <c r="E29" s="156">
        <v>28979187</v>
      </c>
      <c r="F29" s="60">
        <v>28979187</v>
      </c>
      <c r="G29" s="60"/>
      <c r="H29" s="60">
        <v>1479690</v>
      </c>
      <c r="I29" s="60">
        <v>2371860</v>
      </c>
      <c r="J29" s="60">
        <v>3851550</v>
      </c>
      <c r="K29" s="60">
        <v>2344970</v>
      </c>
      <c r="L29" s="60">
        <v>2053651</v>
      </c>
      <c r="M29" s="60">
        <v>2762326</v>
      </c>
      <c r="N29" s="60">
        <v>7160947</v>
      </c>
      <c r="O29" s="60"/>
      <c r="P29" s="60"/>
      <c r="Q29" s="60"/>
      <c r="R29" s="60"/>
      <c r="S29" s="60"/>
      <c r="T29" s="60"/>
      <c r="U29" s="60"/>
      <c r="V29" s="60"/>
      <c r="W29" s="60">
        <v>11012497</v>
      </c>
      <c r="X29" s="60">
        <v>14489594</v>
      </c>
      <c r="Y29" s="60">
        <v>-3477097</v>
      </c>
      <c r="Z29" s="140">
        <v>-24</v>
      </c>
      <c r="AA29" s="155">
        <v>28979187</v>
      </c>
    </row>
    <row r="30" spans="1:27" ht="13.5">
      <c r="A30" s="138" t="s">
        <v>76</v>
      </c>
      <c r="B30" s="136"/>
      <c r="C30" s="157"/>
      <c r="D30" s="157"/>
      <c r="E30" s="158">
        <v>55153806</v>
      </c>
      <c r="F30" s="159">
        <v>55153806</v>
      </c>
      <c r="G30" s="159"/>
      <c r="H30" s="159">
        <v>623870</v>
      </c>
      <c r="I30" s="159">
        <v>571062</v>
      </c>
      <c r="J30" s="159">
        <v>1194932</v>
      </c>
      <c r="K30" s="159">
        <v>960460</v>
      </c>
      <c r="L30" s="159">
        <v>1100889</v>
      </c>
      <c r="M30" s="159">
        <v>678465</v>
      </c>
      <c r="N30" s="159">
        <v>2739814</v>
      </c>
      <c r="O30" s="159"/>
      <c r="P30" s="159"/>
      <c r="Q30" s="159"/>
      <c r="R30" s="159"/>
      <c r="S30" s="159"/>
      <c r="T30" s="159"/>
      <c r="U30" s="159"/>
      <c r="V30" s="159"/>
      <c r="W30" s="159">
        <v>3934746</v>
      </c>
      <c r="X30" s="159">
        <v>27576903</v>
      </c>
      <c r="Y30" s="159">
        <v>-23642157</v>
      </c>
      <c r="Z30" s="141">
        <v>-85.73</v>
      </c>
      <c r="AA30" s="157">
        <v>55153806</v>
      </c>
    </row>
    <row r="31" spans="1:27" ht="13.5">
      <c r="A31" s="138" t="s">
        <v>77</v>
      </c>
      <c r="B31" s="136"/>
      <c r="C31" s="155"/>
      <c r="D31" s="155"/>
      <c r="E31" s="156">
        <v>15245892</v>
      </c>
      <c r="F31" s="60">
        <v>15245892</v>
      </c>
      <c r="G31" s="60"/>
      <c r="H31" s="60">
        <v>2040514</v>
      </c>
      <c r="I31" s="60">
        <v>1006910</v>
      </c>
      <c r="J31" s="60">
        <v>3047424</v>
      </c>
      <c r="K31" s="60">
        <v>1241042</v>
      </c>
      <c r="L31" s="60">
        <v>1071419</v>
      </c>
      <c r="M31" s="60">
        <v>1358097</v>
      </c>
      <c r="N31" s="60">
        <v>3670558</v>
      </c>
      <c r="O31" s="60"/>
      <c r="P31" s="60"/>
      <c r="Q31" s="60"/>
      <c r="R31" s="60"/>
      <c r="S31" s="60"/>
      <c r="T31" s="60"/>
      <c r="U31" s="60"/>
      <c r="V31" s="60"/>
      <c r="W31" s="60">
        <v>6717982</v>
      </c>
      <c r="X31" s="60">
        <v>7622946</v>
      </c>
      <c r="Y31" s="60">
        <v>-904964</v>
      </c>
      <c r="Z31" s="140">
        <v>-11.87</v>
      </c>
      <c r="AA31" s="155">
        <v>15245892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13016676</v>
      </c>
      <c r="F32" s="100">
        <f t="shared" si="6"/>
        <v>13016676</v>
      </c>
      <c r="G32" s="100">
        <f t="shared" si="6"/>
        <v>0</v>
      </c>
      <c r="H32" s="100">
        <f t="shared" si="6"/>
        <v>1594564</v>
      </c>
      <c r="I32" s="100">
        <f t="shared" si="6"/>
        <v>926950</v>
      </c>
      <c r="J32" s="100">
        <f t="shared" si="6"/>
        <v>2521514</v>
      </c>
      <c r="K32" s="100">
        <f t="shared" si="6"/>
        <v>1023194</v>
      </c>
      <c r="L32" s="100">
        <f t="shared" si="6"/>
        <v>754412</v>
      </c>
      <c r="M32" s="100">
        <f t="shared" si="6"/>
        <v>1460590</v>
      </c>
      <c r="N32" s="100">
        <f t="shared" si="6"/>
        <v>3238196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5759710</v>
      </c>
      <c r="X32" s="100">
        <f t="shared" si="6"/>
        <v>6508338</v>
      </c>
      <c r="Y32" s="100">
        <f t="shared" si="6"/>
        <v>-748628</v>
      </c>
      <c r="Z32" s="137">
        <f>+IF(X32&lt;&gt;0,+(Y32/X32)*100,0)</f>
        <v>-11.50259866651056</v>
      </c>
      <c r="AA32" s="153">
        <f>SUM(AA33:AA37)</f>
        <v>13016676</v>
      </c>
    </row>
    <row r="33" spans="1:27" ht="13.5">
      <c r="A33" s="138" t="s">
        <v>79</v>
      </c>
      <c r="B33" s="136"/>
      <c r="C33" s="155"/>
      <c r="D33" s="155"/>
      <c r="E33" s="156">
        <v>13016676</v>
      </c>
      <c r="F33" s="60">
        <v>13016676</v>
      </c>
      <c r="G33" s="60"/>
      <c r="H33" s="60">
        <v>1594564</v>
      </c>
      <c r="I33" s="60">
        <v>926950</v>
      </c>
      <c r="J33" s="60">
        <v>2521514</v>
      </c>
      <c r="K33" s="60">
        <v>1023194</v>
      </c>
      <c r="L33" s="60">
        <v>754412</v>
      </c>
      <c r="M33" s="60">
        <v>1460590</v>
      </c>
      <c r="N33" s="60">
        <v>3238196</v>
      </c>
      <c r="O33" s="60"/>
      <c r="P33" s="60"/>
      <c r="Q33" s="60"/>
      <c r="R33" s="60"/>
      <c r="S33" s="60"/>
      <c r="T33" s="60"/>
      <c r="U33" s="60"/>
      <c r="V33" s="60"/>
      <c r="W33" s="60">
        <v>5759710</v>
      </c>
      <c r="X33" s="60">
        <v>6508338</v>
      </c>
      <c r="Y33" s="60">
        <v>-748628</v>
      </c>
      <c r="Z33" s="140">
        <v>-11.5</v>
      </c>
      <c r="AA33" s="155">
        <v>13016676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47665277</v>
      </c>
      <c r="F38" s="100">
        <f t="shared" si="7"/>
        <v>47665277</v>
      </c>
      <c r="G38" s="100">
        <f t="shared" si="7"/>
        <v>0</v>
      </c>
      <c r="H38" s="100">
        <f t="shared" si="7"/>
        <v>2195813</v>
      </c>
      <c r="I38" s="100">
        <f t="shared" si="7"/>
        <v>1827814</v>
      </c>
      <c r="J38" s="100">
        <f t="shared" si="7"/>
        <v>4023627</v>
      </c>
      <c r="K38" s="100">
        <f t="shared" si="7"/>
        <v>3155743</v>
      </c>
      <c r="L38" s="100">
        <f t="shared" si="7"/>
        <v>2199009</v>
      </c>
      <c r="M38" s="100">
        <f t="shared" si="7"/>
        <v>4205489</v>
      </c>
      <c r="N38" s="100">
        <f t="shared" si="7"/>
        <v>9560241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13583868</v>
      </c>
      <c r="X38" s="100">
        <f t="shared" si="7"/>
        <v>23832639</v>
      </c>
      <c r="Y38" s="100">
        <f t="shared" si="7"/>
        <v>-10248771</v>
      </c>
      <c r="Z38" s="137">
        <f>+IF(X38&lt;&gt;0,+(Y38/X38)*100,0)</f>
        <v>-43.00308916691937</v>
      </c>
      <c r="AA38" s="153">
        <f>SUM(AA39:AA41)</f>
        <v>47665277</v>
      </c>
    </row>
    <row r="39" spans="1:27" ht="13.5">
      <c r="A39" s="138" t="s">
        <v>85</v>
      </c>
      <c r="B39" s="136"/>
      <c r="C39" s="155"/>
      <c r="D39" s="155"/>
      <c r="E39" s="156">
        <v>47665277</v>
      </c>
      <c r="F39" s="60">
        <v>47665277</v>
      </c>
      <c r="G39" s="60"/>
      <c r="H39" s="60">
        <v>1260817</v>
      </c>
      <c r="I39" s="60">
        <v>187427</v>
      </c>
      <c r="J39" s="60">
        <v>1448244</v>
      </c>
      <c r="K39" s="60">
        <v>199699</v>
      </c>
      <c r="L39" s="60">
        <v>186695</v>
      </c>
      <c r="M39" s="60">
        <v>1381987</v>
      </c>
      <c r="N39" s="60">
        <v>1768381</v>
      </c>
      <c r="O39" s="60"/>
      <c r="P39" s="60"/>
      <c r="Q39" s="60"/>
      <c r="R39" s="60"/>
      <c r="S39" s="60"/>
      <c r="T39" s="60"/>
      <c r="U39" s="60"/>
      <c r="V39" s="60"/>
      <c r="W39" s="60">
        <v>3216625</v>
      </c>
      <c r="X39" s="60">
        <v>23832639</v>
      </c>
      <c r="Y39" s="60">
        <v>-20616014</v>
      </c>
      <c r="Z39" s="140">
        <v>-86.5</v>
      </c>
      <c r="AA39" s="155">
        <v>47665277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>
        <v>934996</v>
      </c>
      <c r="I40" s="60">
        <v>1640387</v>
      </c>
      <c r="J40" s="60">
        <v>2575383</v>
      </c>
      <c r="K40" s="60">
        <v>2956044</v>
      </c>
      <c r="L40" s="60">
        <v>2012314</v>
      </c>
      <c r="M40" s="60">
        <v>2823502</v>
      </c>
      <c r="N40" s="60">
        <v>7791860</v>
      </c>
      <c r="O40" s="60"/>
      <c r="P40" s="60"/>
      <c r="Q40" s="60"/>
      <c r="R40" s="60"/>
      <c r="S40" s="60"/>
      <c r="T40" s="60"/>
      <c r="U40" s="60"/>
      <c r="V40" s="60"/>
      <c r="W40" s="60">
        <v>10367243</v>
      </c>
      <c r="X40" s="60"/>
      <c r="Y40" s="60">
        <v>10367243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160060838</v>
      </c>
      <c r="F48" s="73">
        <f t="shared" si="9"/>
        <v>160060838</v>
      </c>
      <c r="G48" s="73">
        <f t="shared" si="9"/>
        <v>0</v>
      </c>
      <c r="H48" s="73">
        <f t="shared" si="9"/>
        <v>7934451</v>
      </c>
      <c r="I48" s="73">
        <f t="shared" si="9"/>
        <v>6704596</v>
      </c>
      <c r="J48" s="73">
        <f t="shared" si="9"/>
        <v>14639047</v>
      </c>
      <c r="K48" s="73">
        <f t="shared" si="9"/>
        <v>8725409</v>
      </c>
      <c r="L48" s="73">
        <f t="shared" si="9"/>
        <v>7179380</v>
      </c>
      <c r="M48" s="73">
        <f t="shared" si="9"/>
        <v>10464967</v>
      </c>
      <c r="N48" s="73">
        <f t="shared" si="9"/>
        <v>26369756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41008803</v>
      </c>
      <c r="X48" s="73">
        <f t="shared" si="9"/>
        <v>80030420</v>
      </c>
      <c r="Y48" s="73">
        <f t="shared" si="9"/>
        <v>-39021617</v>
      </c>
      <c r="Z48" s="170">
        <f>+IF(X48&lt;&gt;0,+(Y48/X48)*100,0)</f>
        <v>-48.75848083766148</v>
      </c>
      <c r="AA48" s="168">
        <f>+AA28+AA32+AA38+AA42+AA47</f>
        <v>160060838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-40617501</v>
      </c>
      <c r="F49" s="173">
        <f t="shared" si="10"/>
        <v>-40617501</v>
      </c>
      <c r="G49" s="173">
        <f t="shared" si="10"/>
        <v>46896810</v>
      </c>
      <c r="H49" s="173">
        <f t="shared" si="10"/>
        <v>-6149160</v>
      </c>
      <c r="I49" s="173">
        <f t="shared" si="10"/>
        <v>-3548781</v>
      </c>
      <c r="J49" s="173">
        <f t="shared" si="10"/>
        <v>37198869</v>
      </c>
      <c r="K49" s="173">
        <f t="shared" si="10"/>
        <v>-8614109</v>
      </c>
      <c r="L49" s="173">
        <f t="shared" si="10"/>
        <v>18667488</v>
      </c>
      <c r="M49" s="173">
        <f t="shared" si="10"/>
        <v>2043591</v>
      </c>
      <c r="N49" s="173">
        <f t="shared" si="10"/>
        <v>12096970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49295839</v>
      </c>
      <c r="X49" s="173">
        <f>IF(F25=F48,0,X25-X48)</f>
        <v>-20308751</v>
      </c>
      <c r="Y49" s="173">
        <f t="shared" si="10"/>
        <v>69604590</v>
      </c>
      <c r="Z49" s="174">
        <f>+IF(X49&lt;&gt;0,+(Y49/X49)*100,0)</f>
        <v>-342.7320074976546</v>
      </c>
      <c r="AA49" s="171">
        <f>+AA25-AA48</f>
        <v>-40617501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4910747</v>
      </c>
      <c r="F5" s="60">
        <v>4910747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2455374</v>
      </c>
      <c r="Y5" s="60">
        <v>-2455374</v>
      </c>
      <c r="Z5" s="140">
        <v>-100</v>
      </c>
      <c r="AA5" s="155">
        <v>4910747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60556</v>
      </c>
      <c r="I10" s="54">
        <v>32941</v>
      </c>
      <c r="J10" s="54">
        <v>93497</v>
      </c>
      <c r="K10" s="54">
        <v>58287</v>
      </c>
      <c r="L10" s="54">
        <v>60698</v>
      </c>
      <c r="M10" s="54">
        <v>60911</v>
      </c>
      <c r="N10" s="54">
        <v>179896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273393</v>
      </c>
      <c r="X10" s="54">
        <v>0</v>
      </c>
      <c r="Y10" s="54">
        <v>273393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477000</v>
      </c>
      <c r="F11" s="60">
        <v>477000</v>
      </c>
      <c r="G11" s="60">
        <v>993</v>
      </c>
      <c r="H11" s="60">
        <v>993</v>
      </c>
      <c r="I11" s="60">
        <v>0</v>
      </c>
      <c r="J11" s="60">
        <v>1986</v>
      </c>
      <c r="K11" s="60">
        <v>0</v>
      </c>
      <c r="L11" s="60">
        <v>1985</v>
      </c>
      <c r="M11" s="60">
        <v>0</v>
      </c>
      <c r="N11" s="60">
        <v>1985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3971</v>
      </c>
      <c r="X11" s="60">
        <v>238500</v>
      </c>
      <c r="Y11" s="60">
        <v>-234529</v>
      </c>
      <c r="Z11" s="140">
        <v>-98.34</v>
      </c>
      <c r="AA11" s="155">
        <v>477000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87450</v>
      </c>
      <c r="F12" s="60">
        <v>87450</v>
      </c>
      <c r="G12" s="60">
        <v>7298</v>
      </c>
      <c r="H12" s="60">
        <v>-15093</v>
      </c>
      <c r="I12" s="60">
        <v>-9151</v>
      </c>
      <c r="J12" s="60">
        <v>-16946</v>
      </c>
      <c r="K12" s="60">
        <v>-25609</v>
      </c>
      <c r="L12" s="60">
        <v>-8192</v>
      </c>
      <c r="M12" s="60">
        <v>-184668</v>
      </c>
      <c r="N12" s="60">
        <v>-218469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-235415</v>
      </c>
      <c r="X12" s="60">
        <v>43725</v>
      </c>
      <c r="Y12" s="60">
        <v>-279140</v>
      </c>
      <c r="Z12" s="140">
        <v>-638.4</v>
      </c>
      <c r="AA12" s="155">
        <v>87450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28</v>
      </c>
      <c r="H13" s="60">
        <v>268</v>
      </c>
      <c r="I13" s="60">
        <v>127</v>
      </c>
      <c r="J13" s="60">
        <v>423</v>
      </c>
      <c r="K13" s="60">
        <v>45</v>
      </c>
      <c r="L13" s="60">
        <v>30</v>
      </c>
      <c r="M13" s="60">
        <v>27</v>
      </c>
      <c r="N13" s="60">
        <v>102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525</v>
      </c>
      <c r="X13" s="60">
        <v>0</v>
      </c>
      <c r="Y13" s="60">
        <v>525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477000</v>
      </c>
      <c r="F14" s="60">
        <v>477000</v>
      </c>
      <c r="G14" s="60">
        <v>0</v>
      </c>
      <c r="H14" s="60">
        <v>67076</v>
      </c>
      <c r="I14" s="60">
        <v>0</v>
      </c>
      <c r="J14" s="60">
        <v>67076</v>
      </c>
      <c r="K14" s="60">
        <v>70991</v>
      </c>
      <c r="L14" s="60">
        <v>0</v>
      </c>
      <c r="M14" s="60">
        <v>0</v>
      </c>
      <c r="N14" s="60">
        <v>70991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138067</v>
      </c>
      <c r="X14" s="60">
        <v>238500</v>
      </c>
      <c r="Y14" s="60">
        <v>-100433</v>
      </c>
      <c r="Z14" s="140">
        <v>-42.11</v>
      </c>
      <c r="AA14" s="155">
        <v>477000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42930</v>
      </c>
      <c r="F16" s="60">
        <v>42930</v>
      </c>
      <c r="G16" s="60">
        <v>900</v>
      </c>
      <c r="H16" s="60">
        <v>2550</v>
      </c>
      <c r="I16" s="60">
        <v>0</v>
      </c>
      <c r="J16" s="60">
        <v>3450</v>
      </c>
      <c r="K16" s="60">
        <v>1900</v>
      </c>
      <c r="L16" s="60">
        <v>0</v>
      </c>
      <c r="M16" s="60">
        <v>700</v>
      </c>
      <c r="N16" s="60">
        <v>2600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6050</v>
      </c>
      <c r="X16" s="60">
        <v>21465</v>
      </c>
      <c r="Y16" s="60">
        <v>-15415</v>
      </c>
      <c r="Z16" s="140">
        <v>-71.81</v>
      </c>
      <c r="AA16" s="155">
        <v>42930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30210</v>
      </c>
      <c r="F17" s="60">
        <v>30210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14957</v>
      </c>
      <c r="N17" s="60">
        <v>14957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14957</v>
      </c>
      <c r="X17" s="60">
        <v>15105</v>
      </c>
      <c r="Y17" s="60">
        <v>-148</v>
      </c>
      <c r="Z17" s="140">
        <v>-0.98</v>
      </c>
      <c r="AA17" s="155">
        <v>30210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81580000</v>
      </c>
      <c r="F19" s="60">
        <v>81580000</v>
      </c>
      <c r="G19" s="60">
        <v>36167000</v>
      </c>
      <c r="H19" s="60">
        <v>1666498</v>
      </c>
      <c r="I19" s="60">
        <v>3108343</v>
      </c>
      <c r="J19" s="60">
        <v>40941841</v>
      </c>
      <c r="K19" s="60">
        <v>0</v>
      </c>
      <c r="L19" s="60">
        <v>25787000</v>
      </c>
      <c r="M19" s="60">
        <v>2978782</v>
      </c>
      <c r="N19" s="60">
        <v>28765782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69707623</v>
      </c>
      <c r="X19" s="60">
        <v>40790000</v>
      </c>
      <c r="Y19" s="60">
        <v>28917623</v>
      </c>
      <c r="Z19" s="140">
        <v>70.89</v>
      </c>
      <c r="AA19" s="155">
        <v>81580000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3472000</v>
      </c>
      <c r="F20" s="54">
        <v>3472000</v>
      </c>
      <c r="G20" s="54">
        <v>2591</v>
      </c>
      <c r="H20" s="54">
        <v>2443</v>
      </c>
      <c r="I20" s="54">
        <v>23555</v>
      </c>
      <c r="J20" s="54">
        <v>28589</v>
      </c>
      <c r="K20" s="54">
        <v>5686</v>
      </c>
      <c r="L20" s="54">
        <v>5347</v>
      </c>
      <c r="M20" s="54">
        <v>71849</v>
      </c>
      <c r="N20" s="54">
        <v>82882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111471</v>
      </c>
      <c r="X20" s="54">
        <v>1736000</v>
      </c>
      <c r="Y20" s="54">
        <v>-1624529</v>
      </c>
      <c r="Z20" s="184">
        <v>-93.58</v>
      </c>
      <c r="AA20" s="130">
        <v>3472000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91077337</v>
      </c>
      <c r="F22" s="190">
        <f t="shared" si="0"/>
        <v>91077337</v>
      </c>
      <c r="G22" s="190">
        <f t="shared" si="0"/>
        <v>36178810</v>
      </c>
      <c r="H22" s="190">
        <f t="shared" si="0"/>
        <v>1785291</v>
      </c>
      <c r="I22" s="190">
        <f t="shared" si="0"/>
        <v>3155815</v>
      </c>
      <c r="J22" s="190">
        <f t="shared" si="0"/>
        <v>41119916</v>
      </c>
      <c r="K22" s="190">
        <f t="shared" si="0"/>
        <v>111300</v>
      </c>
      <c r="L22" s="190">
        <f t="shared" si="0"/>
        <v>25846868</v>
      </c>
      <c r="M22" s="190">
        <f t="shared" si="0"/>
        <v>2942558</v>
      </c>
      <c r="N22" s="190">
        <f t="shared" si="0"/>
        <v>28900726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70020642</v>
      </c>
      <c r="X22" s="190">
        <f t="shared" si="0"/>
        <v>45538669</v>
      </c>
      <c r="Y22" s="190">
        <f t="shared" si="0"/>
        <v>24481973</v>
      </c>
      <c r="Z22" s="191">
        <f>+IF(X22&lt;&gt;0,+(Y22/X22)*100,0)</f>
        <v>53.7608444375043</v>
      </c>
      <c r="AA22" s="188">
        <f>SUM(AA5:AA21)</f>
        <v>91077337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35758928</v>
      </c>
      <c r="F25" s="60">
        <v>35758928</v>
      </c>
      <c r="G25" s="60">
        <v>0</v>
      </c>
      <c r="H25" s="60">
        <v>5061664</v>
      </c>
      <c r="I25" s="60">
        <v>3603809</v>
      </c>
      <c r="J25" s="60">
        <v>8665473</v>
      </c>
      <c r="K25" s="60">
        <v>3584092</v>
      </c>
      <c r="L25" s="60">
        <v>3322839</v>
      </c>
      <c r="M25" s="60">
        <v>5300819</v>
      </c>
      <c r="N25" s="60">
        <v>12207750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20873223</v>
      </c>
      <c r="X25" s="60">
        <v>17879464</v>
      </c>
      <c r="Y25" s="60">
        <v>2993759</v>
      </c>
      <c r="Z25" s="140">
        <v>16.74</v>
      </c>
      <c r="AA25" s="155">
        <v>35758928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10325500</v>
      </c>
      <c r="F26" s="60">
        <v>10325500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5162750</v>
      </c>
      <c r="Y26" s="60">
        <v>-5162750</v>
      </c>
      <c r="Z26" s="140">
        <v>-100</v>
      </c>
      <c r="AA26" s="155">
        <v>10325500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30595000</v>
      </c>
      <c r="F27" s="60">
        <v>30595000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15297500</v>
      </c>
      <c r="Y27" s="60">
        <v>-15297500</v>
      </c>
      <c r="Z27" s="140">
        <v>-100</v>
      </c>
      <c r="AA27" s="155">
        <v>30595000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10022500</v>
      </c>
      <c r="F28" s="60">
        <v>10022500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5011250</v>
      </c>
      <c r="Y28" s="60">
        <v>-5011250</v>
      </c>
      <c r="Z28" s="140">
        <v>-100</v>
      </c>
      <c r="AA28" s="155">
        <v>10022500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1041553</v>
      </c>
      <c r="F31" s="60">
        <v>1041553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520777</v>
      </c>
      <c r="Y31" s="60">
        <v>-520777</v>
      </c>
      <c r="Z31" s="140">
        <v>-100</v>
      </c>
      <c r="AA31" s="155">
        <v>1041553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3161385</v>
      </c>
      <c r="F32" s="60">
        <v>3161385</v>
      </c>
      <c r="G32" s="60">
        <v>0</v>
      </c>
      <c r="H32" s="60">
        <v>51599</v>
      </c>
      <c r="I32" s="60">
        <v>649571</v>
      </c>
      <c r="J32" s="60">
        <v>701170</v>
      </c>
      <c r="K32" s="60">
        <v>1913674</v>
      </c>
      <c r="L32" s="60">
        <v>1477792</v>
      </c>
      <c r="M32" s="60">
        <v>1725197</v>
      </c>
      <c r="N32" s="60">
        <v>5116663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5817833</v>
      </c>
      <c r="X32" s="60">
        <v>1580693</v>
      </c>
      <c r="Y32" s="60">
        <v>4237140</v>
      </c>
      <c r="Z32" s="140">
        <v>268.06</v>
      </c>
      <c r="AA32" s="155">
        <v>3161385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28366000</v>
      </c>
      <c r="F33" s="60">
        <v>28366000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14183000</v>
      </c>
      <c r="Y33" s="60">
        <v>-14183000</v>
      </c>
      <c r="Z33" s="140">
        <v>-100</v>
      </c>
      <c r="AA33" s="155">
        <v>28366000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28733724</v>
      </c>
      <c r="F34" s="60">
        <v>28733724</v>
      </c>
      <c r="G34" s="60">
        <v>0</v>
      </c>
      <c r="H34" s="60">
        <v>2821188</v>
      </c>
      <c r="I34" s="60">
        <v>2451216</v>
      </c>
      <c r="J34" s="60">
        <v>5272404</v>
      </c>
      <c r="K34" s="60">
        <v>3227643</v>
      </c>
      <c r="L34" s="60">
        <v>2378749</v>
      </c>
      <c r="M34" s="60">
        <v>3438951</v>
      </c>
      <c r="N34" s="60">
        <v>9045343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14317747</v>
      </c>
      <c r="X34" s="60">
        <v>14366862</v>
      </c>
      <c r="Y34" s="60">
        <v>-49115</v>
      </c>
      <c r="Z34" s="140">
        <v>-0.34</v>
      </c>
      <c r="AA34" s="155">
        <v>28733724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12056248</v>
      </c>
      <c r="F35" s="60">
        <v>12056248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6028124</v>
      </c>
      <c r="Y35" s="60">
        <v>-6028124</v>
      </c>
      <c r="Z35" s="140">
        <v>-100</v>
      </c>
      <c r="AA35" s="155">
        <v>12056248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160060838</v>
      </c>
      <c r="F36" s="190">
        <f t="shared" si="1"/>
        <v>160060838</v>
      </c>
      <c r="G36" s="190">
        <f t="shared" si="1"/>
        <v>0</v>
      </c>
      <c r="H36" s="190">
        <f t="shared" si="1"/>
        <v>7934451</v>
      </c>
      <c r="I36" s="190">
        <f t="shared" si="1"/>
        <v>6704596</v>
      </c>
      <c r="J36" s="190">
        <f t="shared" si="1"/>
        <v>14639047</v>
      </c>
      <c r="K36" s="190">
        <f t="shared" si="1"/>
        <v>8725409</v>
      </c>
      <c r="L36" s="190">
        <f t="shared" si="1"/>
        <v>7179380</v>
      </c>
      <c r="M36" s="190">
        <f t="shared" si="1"/>
        <v>10464967</v>
      </c>
      <c r="N36" s="190">
        <f t="shared" si="1"/>
        <v>26369756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41008803</v>
      </c>
      <c r="X36" s="190">
        <f t="shared" si="1"/>
        <v>80030420</v>
      </c>
      <c r="Y36" s="190">
        <f t="shared" si="1"/>
        <v>-39021617</v>
      </c>
      <c r="Z36" s="191">
        <f>+IF(X36&lt;&gt;0,+(Y36/X36)*100,0)</f>
        <v>-48.75848083766148</v>
      </c>
      <c r="AA36" s="188">
        <f>SUM(AA25:AA35)</f>
        <v>160060838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-68983501</v>
      </c>
      <c r="F38" s="106">
        <f t="shared" si="2"/>
        <v>-68983501</v>
      </c>
      <c r="G38" s="106">
        <f t="shared" si="2"/>
        <v>36178810</v>
      </c>
      <c r="H38" s="106">
        <f t="shared" si="2"/>
        <v>-6149160</v>
      </c>
      <c r="I38" s="106">
        <f t="shared" si="2"/>
        <v>-3548781</v>
      </c>
      <c r="J38" s="106">
        <f t="shared" si="2"/>
        <v>26480869</v>
      </c>
      <c r="K38" s="106">
        <f t="shared" si="2"/>
        <v>-8614109</v>
      </c>
      <c r="L38" s="106">
        <f t="shared" si="2"/>
        <v>18667488</v>
      </c>
      <c r="M38" s="106">
        <f t="shared" si="2"/>
        <v>-7522409</v>
      </c>
      <c r="N38" s="106">
        <f t="shared" si="2"/>
        <v>2530970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29011839</v>
      </c>
      <c r="X38" s="106">
        <f>IF(F22=F36,0,X22-X36)</f>
        <v>-34491751</v>
      </c>
      <c r="Y38" s="106">
        <f t="shared" si="2"/>
        <v>63503590</v>
      </c>
      <c r="Z38" s="201">
        <f>+IF(X38&lt;&gt;0,+(Y38/X38)*100,0)</f>
        <v>-184.11239835286995</v>
      </c>
      <c r="AA38" s="199">
        <f>+AA22-AA36</f>
        <v>-68983501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28366000</v>
      </c>
      <c r="F39" s="60">
        <v>28366000</v>
      </c>
      <c r="G39" s="60">
        <v>10718000</v>
      </c>
      <c r="H39" s="60">
        <v>0</v>
      </c>
      <c r="I39" s="60">
        <v>0</v>
      </c>
      <c r="J39" s="60">
        <v>10718000</v>
      </c>
      <c r="K39" s="60">
        <v>0</v>
      </c>
      <c r="L39" s="60">
        <v>0</v>
      </c>
      <c r="M39" s="60">
        <v>9566000</v>
      </c>
      <c r="N39" s="60">
        <v>9566000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20284000</v>
      </c>
      <c r="X39" s="60">
        <v>14183000</v>
      </c>
      <c r="Y39" s="60">
        <v>6101000</v>
      </c>
      <c r="Z39" s="140">
        <v>43.02</v>
      </c>
      <c r="AA39" s="155">
        <v>28366000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-40617501</v>
      </c>
      <c r="F42" s="88">
        <f t="shared" si="3"/>
        <v>-40617501</v>
      </c>
      <c r="G42" s="88">
        <f t="shared" si="3"/>
        <v>46896810</v>
      </c>
      <c r="H42" s="88">
        <f t="shared" si="3"/>
        <v>-6149160</v>
      </c>
      <c r="I42" s="88">
        <f t="shared" si="3"/>
        <v>-3548781</v>
      </c>
      <c r="J42" s="88">
        <f t="shared" si="3"/>
        <v>37198869</v>
      </c>
      <c r="K42" s="88">
        <f t="shared" si="3"/>
        <v>-8614109</v>
      </c>
      <c r="L42" s="88">
        <f t="shared" si="3"/>
        <v>18667488</v>
      </c>
      <c r="M42" s="88">
        <f t="shared" si="3"/>
        <v>2043591</v>
      </c>
      <c r="N42" s="88">
        <f t="shared" si="3"/>
        <v>12096970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49295839</v>
      </c>
      <c r="X42" s="88">
        <f t="shared" si="3"/>
        <v>-20308751</v>
      </c>
      <c r="Y42" s="88">
        <f t="shared" si="3"/>
        <v>69604590</v>
      </c>
      <c r="Z42" s="208">
        <f>+IF(X42&lt;&gt;0,+(Y42/X42)*100,0)</f>
        <v>-342.7320074976546</v>
      </c>
      <c r="AA42" s="206">
        <f>SUM(AA38:AA41)</f>
        <v>-40617501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-40617501</v>
      </c>
      <c r="F44" s="77">
        <f t="shared" si="4"/>
        <v>-40617501</v>
      </c>
      <c r="G44" s="77">
        <f t="shared" si="4"/>
        <v>46896810</v>
      </c>
      <c r="H44" s="77">
        <f t="shared" si="4"/>
        <v>-6149160</v>
      </c>
      <c r="I44" s="77">
        <f t="shared" si="4"/>
        <v>-3548781</v>
      </c>
      <c r="J44" s="77">
        <f t="shared" si="4"/>
        <v>37198869</v>
      </c>
      <c r="K44" s="77">
        <f t="shared" si="4"/>
        <v>-8614109</v>
      </c>
      <c r="L44" s="77">
        <f t="shared" si="4"/>
        <v>18667488</v>
      </c>
      <c r="M44" s="77">
        <f t="shared" si="4"/>
        <v>2043591</v>
      </c>
      <c r="N44" s="77">
        <f t="shared" si="4"/>
        <v>12096970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49295839</v>
      </c>
      <c r="X44" s="77">
        <f t="shared" si="4"/>
        <v>-20308751</v>
      </c>
      <c r="Y44" s="77">
        <f t="shared" si="4"/>
        <v>69604590</v>
      </c>
      <c r="Z44" s="212">
        <f>+IF(X44&lt;&gt;0,+(Y44/X44)*100,0)</f>
        <v>-342.7320074976546</v>
      </c>
      <c r="AA44" s="210">
        <f>+AA42-AA43</f>
        <v>-40617501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-40617501</v>
      </c>
      <c r="F46" s="88">
        <f t="shared" si="5"/>
        <v>-40617501</v>
      </c>
      <c r="G46" s="88">
        <f t="shared" si="5"/>
        <v>46896810</v>
      </c>
      <c r="H46" s="88">
        <f t="shared" si="5"/>
        <v>-6149160</v>
      </c>
      <c r="I46" s="88">
        <f t="shared" si="5"/>
        <v>-3548781</v>
      </c>
      <c r="J46" s="88">
        <f t="shared" si="5"/>
        <v>37198869</v>
      </c>
      <c r="K46" s="88">
        <f t="shared" si="5"/>
        <v>-8614109</v>
      </c>
      <c r="L46" s="88">
        <f t="shared" si="5"/>
        <v>18667488</v>
      </c>
      <c r="M46" s="88">
        <f t="shared" si="5"/>
        <v>2043591</v>
      </c>
      <c r="N46" s="88">
        <f t="shared" si="5"/>
        <v>12096970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49295839</v>
      </c>
      <c r="X46" s="88">
        <f t="shared" si="5"/>
        <v>-20308751</v>
      </c>
      <c r="Y46" s="88">
        <f t="shared" si="5"/>
        <v>69604590</v>
      </c>
      <c r="Z46" s="208">
        <f>+IF(X46&lt;&gt;0,+(Y46/X46)*100,0)</f>
        <v>-342.7320074976546</v>
      </c>
      <c r="AA46" s="206">
        <f>SUM(AA44:AA45)</f>
        <v>-40617501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-40617501</v>
      </c>
      <c r="F48" s="219">
        <f t="shared" si="6"/>
        <v>-40617501</v>
      </c>
      <c r="G48" s="219">
        <f t="shared" si="6"/>
        <v>46896810</v>
      </c>
      <c r="H48" s="220">
        <f t="shared" si="6"/>
        <v>-6149160</v>
      </c>
      <c r="I48" s="220">
        <f t="shared" si="6"/>
        <v>-3548781</v>
      </c>
      <c r="J48" s="220">
        <f t="shared" si="6"/>
        <v>37198869</v>
      </c>
      <c r="K48" s="220">
        <f t="shared" si="6"/>
        <v>-8614109</v>
      </c>
      <c r="L48" s="220">
        <f t="shared" si="6"/>
        <v>18667488</v>
      </c>
      <c r="M48" s="219">
        <f t="shared" si="6"/>
        <v>2043591</v>
      </c>
      <c r="N48" s="219">
        <f t="shared" si="6"/>
        <v>12096970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49295839</v>
      </c>
      <c r="X48" s="220">
        <f t="shared" si="6"/>
        <v>-20308751</v>
      </c>
      <c r="Y48" s="220">
        <f t="shared" si="6"/>
        <v>69604590</v>
      </c>
      <c r="Z48" s="221">
        <f>+IF(X48&lt;&gt;0,+(Y48/X48)*100,0)</f>
        <v>-342.7320074976546</v>
      </c>
      <c r="AA48" s="222">
        <f>SUM(AA46:AA47)</f>
        <v>-40617501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2286353</v>
      </c>
      <c r="J15" s="100">
        <f t="shared" si="2"/>
        <v>2286353</v>
      </c>
      <c r="K15" s="100">
        <f t="shared" si="2"/>
        <v>0</v>
      </c>
      <c r="L15" s="100">
        <f t="shared" si="2"/>
        <v>1477792</v>
      </c>
      <c r="M15" s="100">
        <f t="shared" si="2"/>
        <v>0</v>
      </c>
      <c r="N15" s="100">
        <f t="shared" si="2"/>
        <v>1477792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3764145</v>
      </c>
      <c r="X15" s="100">
        <f t="shared" si="2"/>
        <v>0</v>
      </c>
      <c r="Y15" s="100">
        <f t="shared" si="2"/>
        <v>3764145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2286353</v>
      </c>
      <c r="J16" s="60">
        <v>2286353</v>
      </c>
      <c r="K16" s="60"/>
      <c r="L16" s="60">
        <v>1477792</v>
      </c>
      <c r="M16" s="60"/>
      <c r="N16" s="60">
        <v>1477792</v>
      </c>
      <c r="O16" s="60"/>
      <c r="P16" s="60"/>
      <c r="Q16" s="60"/>
      <c r="R16" s="60"/>
      <c r="S16" s="60"/>
      <c r="T16" s="60"/>
      <c r="U16" s="60"/>
      <c r="V16" s="60"/>
      <c r="W16" s="60">
        <v>3764145</v>
      </c>
      <c r="X16" s="60"/>
      <c r="Y16" s="60">
        <v>3764145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0</v>
      </c>
      <c r="H25" s="219">
        <f t="shared" si="4"/>
        <v>0</v>
      </c>
      <c r="I25" s="219">
        <f t="shared" si="4"/>
        <v>2286353</v>
      </c>
      <c r="J25" s="219">
        <f t="shared" si="4"/>
        <v>2286353</v>
      </c>
      <c r="K25" s="219">
        <f t="shared" si="4"/>
        <v>0</v>
      </c>
      <c r="L25" s="219">
        <f t="shared" si="4"/>
        <v>1477792</v>
      </c>
      <c r="M25" s="219">
        <f t="shared" si="4"/>
        <v>0</v>
      </c>
      <c r="N25" s="219">
        <f t="shared" si="4"/>
        <v>1477792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3764145</v>
      </c>
      <c r="X25" s="219">
        <f t="shared" si="4"/>
        <v>0</v>
      </c>
      <c r="Y25" s="219">
        <f t="shared" si="4"/>
        <v>3764145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2286353</v>
      </c>
      <c r="J28" s="60">
        <v>2286353</v>
      </c>
      <c r="K28" s="60"/>
      <c r="L28" s="60">
        <v>1477792</v>
      </c>
      <c r="M28" s="60"/>
      <c r="N28" s="60">
        <v>1477792</v>
      </c>
      <c r="O28" s="60"/>
      <c r="P28" s="60"/>
      <c r="Q28" s="60"/>
      <c r="R28" s="60"/>
      <c r="S28" s="60"/>
      <c r="T28" s="60"/>
      <c r="U28" s="60"/>
      <c r="V28" s="60"/>
      <c r="W28" s="60">
        <v>3764145</v>
      </c>
      <c r="X28" s="60"/>
      <c r="Y28" s="60">
        <v>3764145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2286353</v>
      </c>
      <c r="J32" s="77">
        <f t="shared" si="5"/>
        <v>2286353</v>
      </c>
      <c r="K32" s="77">
        <f t="shared" si="5"/>
        <v>0</v>
      </c>
      <c r="L32" s="77">
        <f t="shared" si="5"/>
        <v>1477792</v>
      </c>
      <c r="M32" s="77">
        <f t="shared" si="5"/>
        <v>0</v>
      </c>
      <c r="N32" s="77">
        <f t="shared" si="5"/>
        <v>1477792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3764145</v>
      </c>
      <c r="X32" s="77">
        <f t="shared" si="5"/>
        <v>0</v>
      </c>
      <c r="Y32" s="77">
        <f t="shared" si="5"/>
        <v>3764145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0</v>
      </c>
      <c r="H36" s="220">
        <f t="shared" si="6"/>
        <v>0</v>
      </c>
      <c r="I36" s="220">
        <f t="shared" si="6"/>
        <v>2286353</v>
      </c>
      <c r="J36" s="220">
        <f t="shared" si="6"/>
        <v>2286353</v>
      </c>
      <c r="K36" s="220">
        <f t="shared" si="6"/>
        <v>0</v>
      </c>
      <c r="L36" s="220">
        <f t="shared" si="6"/>
        <v>1477792</v>
      </c>
      <c r="M36" s="220">
        <f t="shared" si="6"/>
        <v>0</v>
      </c>
      <c r="N36" s="220">
        <f t="shared" si="6"/>
        <v>1477792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3764145</v>
      </c>
      <c r="X36" s="220">
        <f t="shared" si="6"/>
        <v>0</v>
      </c>
      <c r="Y36" s="220">
        <f t="shared" si="6"/>
        <v>3764145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0</v>
      </c>
      <c r="Y48" s="219">
        <f t="shared" si="7"/>
        <v>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6900135</v>
      </c>
      <c r="F6" s="60">
        <v>6900135</v>
      </c>
      <c r="G6" s="60">
        <v>129346</v>
      </c>
      <c r="H6" s="60">
        <v>119535</v>
      </c>
      <c r="I6" s="60">
        <v>116249</v>
      </c>
      <c r="J6" s="60">
        <v>365130</v>
      </c>
      <c r="K6" s="60">
        <v>1170764</v>
      </c>
      <c r="L6" s="60">
        <v>417188</v>
      </c>
      <c r="M6" s="60">
        <v>206971</v>
      </c>
      <c r="N6" s="60">
        <v>1794923</v>
      </c>
      <c r="O6" s="60"/>
      <c r="P6" s="60"/>
      <c r="Q6" s="60"/>
      <c r="R6" s="60"/>
      <c r="S6" s="60"/>
      <c r="T6" s="60"/>
      <c r="U6" s="60"/>
      <c r="V6" s="60"/>
      <c r="W6" s="60">
        <v>2160053</v>
      </c>
      <c r="X6" s="60">
        <v>5122140</v>
      </c>
      <c r="Y6" s="60">
        <v>-2962087</v>
      </c>
      <c r="Z6" s="140">
        <v>-57.83</v>
      </c>
      <c r="AA6" s="62">
        <v>6900135</v>
      </c>
    </row>
    <row r="7" spans="1:27" ht="13.5">
      <c r="A7" s="249" t="s">
        <v>178</v>
      </c>
      <c r="B7" s="182"/>
      <c r="C7" s="155"/>
      <c r="D7" s="155"/>
      <c r="E7" s="59">
        <v>72643877</v>
      </c>
      <c r="F7" s="60">
        <v>72643877</v>
      </c>
      <c r="G7" s="60">
        <v>36167000</v>
      </c>
      <c r="H7" s="60">
        <v>1666498</v>
      </c>
      <c r="I7" s="60">
        <v>3117275</v>
      </c>
      <c r="J7" s="60">
        <v>40950773</v>
      </c>
      <c r="K7" s="60"/>
      <c r="L7" s="60">
        <v>25787000</v>
      </c>
      <c r="M7" s="60">
        <v>2978782</v>
      </c>
      <c r="N7" s="60">
        <v>28765782</v>
      </c>
      <c r="O7" s="60"/>
      <c r="P7" s="60"/>
      <c r="Q7" s="60"/>
      <c r="R7" s="60"/>
      <c r="S7" s="60"/>
      <c r="T7" s="60"/>
      <c r="U7" s="60"/>
      <c r="V7" s="60"/>
      <c r="W7" s="60">
        <v>69716555</v>
      </c>
      <c r="X7" s="60">
        <v>55309286</v>
      </c>
      <c r="Y7" s="60">
        <v>14407269</v>
      </c>
      <c r="Z7" s="140">
        <v>26.05</v>
      </c>
      <c r="AA7" s="62">
        <v>72643877</v>
      </c>
    </row>
    <row r="8" spans="1:27" ht="13.5">
      <c r="A8" s="249" t="s">
        <v>179</v>
      </c>
      <c r="B8" s="182"/>
      <c r="C8" s="155"/>
      <c r="D8" s="155"/>
      <c r="E8" s="59">
        <v>24569000</v>
      </c>
      <c r="F8" s="60">
        <v>24569000</v>
      </c>
      <c r="G8" s="60">
        <v>10718000</v>
      </c>
      <c r="H8" s="60"/>
      <c r="I8" s="60"/>
      <c r="J8" s="60">
        <v>10718000</v>
      </c>
      <c r="K8" s="60"/>
      <c r="L8" s="60"/>
      <c r="M8" s="60">
        <v>9566000</v>
      </c>
      <c r="N8" s="60">
        <v>9566000</v>
      </c>
      <c r="O8" s="60"/>
      <c r="P8" s="60"/>
      <c r="Q8" s="60"/>
      <c r="R8" s="60"/>
      <c r="S8" s="60"/>
      <c r="T8" s="60"/>
      <c r="U8" s="60"/>
      <c r="V8" s="60"/>
      <c r="W8" s="60">
        <v>20284000</v>
      </c>
      <c r="X8" s="60">
        <v>18180000</v>
      </c>
      <c r="Y8" s="60">
        <v>2104000</v>
      </c>
      <c r="Z8" s="140">
        <v>11.57</v>
      </c>
      <c r="AA8" s="62">
        <v>24569000</v>
      </c>
    </row>
    <row r="9" spans="1:27" ht="13.5">
      <c r="A9" s="249" t="s">
        <v>180</v>
      </c>
      <c r="B9" s="182"/>
      <c r="C9" s="155"/>
      <c r="D9" s="155"/>
      <c r="E9" s="59">
        <v>579</v>
      </c>
      <c r="F9" s="60">
        <v>579</v>
      </c>
      <c r="G9" s="60">
        <v>28</v>
      </c>
      <c r="H9" s="60">
        <v>268</v>
      </c>
      <c r="I9" s="60">
        <v>127</v>
      </c>
      <c r="J9" s="60">
        <v>423</v>
      </c>
      <c r="K9" s="60">
        <v>45</v>
      </c>
      <c r="L9" s="60">
        <v>30</v>
      </c>
      <c r="M9" s="60">
        <v>27</v>
      </c>
      <c r="N9" s="60">
        <v>102</v>
      </c>
      <c r="O9" s="60"/>
      <c r="P9" s="60"/>
      <c r="Q9" s="60"/>
      <c r="R9" s="60"/>
      <c r="S9" s="60"/>
      <c r="T9" s="60"/>
      <c r="U9" s="60"/>
      <c r="V9" s="60"/>
      <c r="W9" s="60">
        <v>525</v>
      </c>
      <c r="X9" s="60">
        <v>178</v>
      </c>
      <c r="Y9" s="60">
        <v>347</v>
      </c>
      <c r="Z9" s="140">
        <v>194.94</v>
      </c>
      <c r="AA9" s="62">
        <v>579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-96156999</v>
      </c>
      <c r="F12" s="60">
        <v>-96156999</v>
      </c>
      <c r="G12" s="60"/>
      <c r="H12" s="60">
        <v>-9047089</v>
      </c>
      <c r="I12" s="60">
        <v>-7024535</v>
      </c>
      <c r="J12" s="60">
        <v>-16071624</v>
      </c>
      <c r="K12" s="60">
        <v>-9498785</v>
      </c>
      <c r="L12" s="60">
        <v>-7211432</v>
      </c>
      <c r="M12" s="60">
        <v>-11739100</v>
      </c>
      <c r="N12" s="60">
        <v>-28449317</v>
      </c>
      <c r="O12" s="60"/>
      <c r="P12" s="60"/>
      <c r="Q12" s="60"/>
      <c r="R12" s="60"/>
      <c r="S12" s="60"/>
      <c r="T12" s="60"/>
      <c r="U12" s="60"/>
      <c r="V12" s="60"/>
      <c r="W12" s="60">
        <v>-44520941</v>
      </c>
      <c r="X12" s="60">
        <v>-45145000</v>
      </c>
      <c r="Y12" s="60">
        <v>624059</v>
      </c>
      <c r="Z12" s="140">
        <v>-1.38</v>
      </c>
      <c r="AA12" s="62">
        <v>-96156999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7956592</v>
      </c>
      <c r="F15" s="73">
        <f t="shared" si="0"/>
        <v>7956592</v>
      </c>
      <c r="G15" s="73">
        <f t="shared" si="0"/>
        <v>47014374</v>
      </c>
      <c r="H15" s="73">
        <f t="shared" si="0"/>
        <v>-7260788</v>
      </c>
      <c r="I15" s="73">
        <f t="shared" si="0"/>
        <v>-3790884</v>
      </c>
      <c r="J15" s="73">
        <f t="shared" si="0"/>
        <v>35962702</v>
      </c>
      <c r="K15" s="73">
        <f t="shared" si="0"/>
        <v>-8327976</v>
      </c>
      <c r="L15" s="73">
        <f t="shared" si="0"/>
        <v>18992786</v>
      </c>
      <c r="M15" s="73">
        <f t="shared" si="0"/>
        <v>1012680</v>
      </c>
      <c r="N15" s="73">
        <f t="shared" si="0"/>
        <v>11677490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47640192</v>
      </c>
      <c r="X15" s="73">
        <f t="shared" si="0"/>
        <v>33466604</v>
      </c>
      <c r="Y15" s="73">
        <f t="shared" si="0"/>
        <v>14173588</v>
      </c>
      <c r="Z15" s="170">
        <f>+IF(X15&lt;&gt;0,+(Y15/X15)*100,0)</f>
        <v>42.35143786922629</v>
      </c>
      <c r="AA15" s="74">
        <f>SUM(AA6:AA14)</f>
        <v>7956592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268025</v>
      </c>
      <c r="F19" s="60">
        <v>268025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268025</v>
      </c>
      <c r="Y19" s="159">
        <v>-268025</v>
      </c>
      <c r="Z19" s="141">
        <v>-100</v>
      </c>
      <c r="AA19" s="225">
        <v>268025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3023193</v>
      </c>
      <c r="F21" s="60">
        <v>3023193</v>
      </c>
      <c r="G21" s="159">
        <v>1523</v>
      </c>
      <c r="H21" s="159">
        <v>-195177</v>
      </c>
      <c r="I21" s="159">
        <v>13847</v>
      </c>
      <c r="J21" s="60">
        <v>-179807</v>
      </c>
      <c r="K21" s="159">
        <v>-1162751</v>
      </c>
      <c r="L21" s="159">
        <v>2377930</v>
      </c>
      <c r="M21" s="60">
        <v>-289102</v>
      </c>
      <c r="N21" s="159">
        <v>926077</v>
      </c>
      <c r="O21" s="159"/>
      <c r="P21" s="159"/>
      <c r="Q21" s="60"/>
      <c r="R21" s="159"/>
      <c r="S21" s="159"/>
      <c r="T21" s="60"/>
      <c r="U21" s="159"/>
      <c r="V21" s="159"/>
      <c r="W21" s="159">
        <v>746270</v>
      </c>
      <c r="X21" s="60">
        <v>-1002039</v>
      </c>
      <c r="Y21" s="159">
        <v>1748309</v>
      </c>
      <c r="Z21" s="141">
        <v>-174.48</v>
      </c>
      <c r="AA21" s="225">
        <v>3023193</v>
      </c>
    </row>
    <row r="22" spans="1:27" ht="13.5">
      <c r="A22" s="249" t="s">
        <v>189</v>
      </c>
      <c r="B22" s="182"/>
      <c r="C22" s="155"/>
      <c r="D22" s="155"/>
      <c r="E22" s="59">
        <v>-8300523</v>
      </c>
      <c r="F22" s="60">
        <v>-8300523</v>
      </c>
      <c r="G22" s="60"/>
      <c r="H22" s="60">
        <v>-22019236</v>
      </c>
      <c r="I22" s="60">
        <v>3965143</v>
      </c>
      <c r="J22" s="60">
        <v>-18054093</v>
      </c>
      <c r="K22" s="60">
        <v>5796442</v>
      </c>
      <c r="L22" s="60">
        <v>6525483</v>
      </c>
      <c r="M22" s="60">
        <v>-1501608</v>
      </c>
      <c r="N22" s="60">
        <v>10820317</v>
      </c>
      <c r="O22" s="60"/>
      <c r="P22" s="60"/>
      <c r="Q22" s="60"/>
      <c r="R22" s="60"/>
      <c r="S22" s="60"/>
      <c r="T22" s="60"/>
      <c r="U22" s="60"/>
      <c r="V22" s="60"/>
      <c r="W22" s="60">
        <v>-7233776</v>
      </c>
      <c r="X22" s="60">
        <v>-16578043</v>
      </c>
      <c r="Y22" s="60">
        <v>9344267</v>
      </c>
      <c r="Z22" s="140">
        <v>-56.37</v>
      </c>
      <c r="AA22" s="62">
        <v>-8300523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-869601</v>
      </c>
      <c r="F24" s="60">
        <v>-869601</v>
      </c>
      <c r="G24" s="60"/>
      <c r="H24" s="60">
        <v>-4839715</v>
      </c>
      <c r="I24" s="60">
        <v>-1437929</v>
      </c>
      <c r="J24" s="60">
        <v>-6277644</v>
      </c>
      <c r="K24" s="60">
        <v>-1939985</v>
      </c>
      <c r="L24" s="60">
        <v>-1465790</v>
      </c>
      <c r="M24" s="60">
        <v>-1465790</v>
      </c>
      <c r="N24" s="60">
        <v>-4871565</v>
      </c>
      <c r="O24" s="60"/>
      <c r="P24" s="60"/>
      <c r="Q24" s="60"/>
      <c r="R24" s="60"/>
      <c r="S24" s="60"/>
      <c r="T24" s="60"/>
      <c r="U24" s="60"/>
      <c r="V24" s="60"/>
      <c r="W24" s="60">
        <v>-11149209</v>
      </c>
      <c r="X24" s="60">
        <v>-782515</v>
      </c>
      <c r="Y24" s="60">
        <v>-10366694</v>
      </c>
      <c r="Z24" s="140">
        <v>1324.79</v>
      </c>
      <c r="AA24" s="62">
        <v>-869601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-5878906</v>
      </c>
      <c r="F25" s="73">
        <f t="shared" si="1"/>
        <v>-5878906</v>
      </c>
      <c r="G25" s="73">
        <f t="shared" si="1"/>
        <v>1523</v>
      </c>
      <c r="H25" s="73">
        <f t="shared" si="1"/>
        <v>-27054128</v>
      </c>
      <c r="I25" s="73">
        <f t="shared" si="1"/>
        <v>2541061</v>
      </c>
      <c r="J25" s="73">
        <f t="shared" si="1"/>
        <v>-24511544</v>
      </c>
      <c r="K25" s="73">
        <f t="shared" si="1"/>
        <v>2693706</v>
      </c>
      <c r="L25" s="73">
        <f t="shared" si="1"/>
        <v>7437623</v>
      </c>
      <c r="M25" s="73">
        <f t="shared" si="1"/>
        <v>-3256500</v>
      </c>
      <c r="N25" s="73">
        <f t="shared" si="1"/>
        <v>6874829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-17636715</v>
      </c>
      <c r="X25" s="73">
        <f t="shared" si="1"/>
        <v>-18094572</v>
      </c>
      <c r="Y25" s="73">
        <f t="shared" si="1"/>
        <v>457857</v>
      </c>
      <c r="Z25" s="170">
        <f>+IF(X25&lt;&gt;0,+(Y25/X25)*100,0)</f>
        <v>-2.5303555121392205</v>
      </c>
      <c r="AA25" s="74">
        <f>SUM(AA19:AA24)</f>
        <v>-5878906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7075</v>
      </c>
      <c r="F31" s="60">
        <v>7075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7075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7075</v>
      </c>
      <c r="F34" s="73">
        <f t="shared" si="2"/>
        <v>7075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7075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2084761</v>
      </c>
      <c r="F36" s="100">
        <f t="shared" si="3"/>
        <v>2084761</v>
      </c>
      <c r="G36" s="100">
        <f t="shared" si="3"/>
        <v>47015897</v>
      </c>
      <c r="H36" s="100">
        <f t="shared" si="3"/>
        <v>-34314916</v>
      </c>
      <c r="I36" s="100">
        <f t="shared" si="3"/>
        <v>-1249823</v>
      </c>
      <c r="J36" s="100">
        <f t="shared" si="3"/>
        <v>11451158</v>
      </c>
      <c r="K36" s="100">
        <f t="shared" si="3"/>
        <v>-5634270</v>
      </c>
      <c r="L36" s="100">
        <f t="shared" si="3"/>
        <v>26430409</v>
      </c>
      <c r="M36" s="100">
        <f t="shared" si="3"/>
        <v>-2243820</v>
      </c>
      <c r="N36" s="100">
        <f t="shared" si="3"/>
        <v>18552319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30003477</v>
      </c>
      <c r="X36" s="100">
        <f t="shared" si="3"/>
        <v>15372032</v>
      </c>
      <c r="Y36" s="100">
        <f t="shared" si="3"/>
        <v>14631445</v>
      </c>
      <c r="Z36" s="137">
        <f>+IF(X36&lt;&gt;0,+(Y36/X36)*100,0)</f>
        <v>95.18224396098056</v>
      </c>
      <c r="AA36" s="102">
        <f>+AA15+AA25+AA34</f>
        <v>2084761</v>
      </c>
    </row>
    <row r="37" spans="1:27" ht="13.5">
      <c r="A37" s="249" t="s">
        <v>199</v>
      </c>
      <c r="B37" s="182"/>
      <c r="C37" s="153"/>
      <c r="D37" s="153"/>
      <c r="E37" s="99">
        <v>875271</v>
      </c>
      <c r="F37" s="100">
        <v>875271</v>
      </c>
      <c r="G37" s="100">
        <v>2960033</v>
      </c>
      <c r="H37" s="100">
        <v>49975930</v>
      </c>
      <c r="I37" s="100">
        <v>15661014</v>
      </c>
      <c r="J37" s="100">
        <v>2960033</v>
      </c>
      <c r="K37" s="100">
        <v>14411191</v>
      </c>
      <c r="L37" s="100">
        <v>8776921</v>
      </c>
      <c r="M37" s="100">
        <v>35207330</v>
      </c>
      <c r="N37" s="100">
        <v>14411191</v>
      </c>
      <c r="O37" s="100"/>
      <c r="P37" s="100"/>
      <c r="Q37" s="100"/>
      <c r="R37" s="100"/>
      <c r="S37" s="100"/>
      <c r="T37" s="100"/>
      <c r="U37" s="100"/>
      <c r="V37" s="100"/>
      <c r="W37" s="100">
        <v>2960033</v>
      </c>
      <c r="X37" s="100">
        <v>875271</v>
      </c>
      <c r="Y37" s="100">
        <v>2084762</v>
      </c>
      <c r="Z37" s="137">
        <v>238.18</v>
      </c>
      <c r="AA37" s="102">
        <v>875271</v>
      </c>
    </row>
    <row r="38" spans="1:27" ht="13.5">
      <c r="A38" s="269" t="s">
        <v>200</v>
      </c>
      <c r="B38" s="256"/>
      <c r="C38" s="257"/>
      <c r="D38" s="257"/>
      <c r="E38" s="258">
        <v>2960031</v>
      </c>
      <c r="F38" s="259">
        <v>2960031</v>
      </c>
      <c r="G38" s="259">
        <v>49975930</v>
      </c>
      <c r="H38" s="259">
        <v>15661014</v>
      </c>
      <c r="I38" s="259">
        <v>14411191</v>
      </c>
      <c r="J38" s="259">
        <v>14411191</v>
      </c>
      <c r="K38" s="259">
        <v>8776921</v>
      </c>
      <c r="L38" s="259">
        <v>35207330</v>
      </c>
      <c r="M38" s="259">
        <v>32963510</v>
      </c>
      <c r="N38" s="259">
        <v>32963510</v>
      </c>
      <c r="O38" s="259"/>
      <c r="P38" s="259"/>
      <c r="Q38" s="259"/>
      <c r="R38" s="259"/>
      <c r="S38" s="259"/>
      <c r="T38" s="259"/>
      <c r="U38" s="259"/>
      <c r="V38" s="259"/>
      <c r="W38" s="259">
        <v>32963510</v>
      </c>
      <c r="X38" s="259">
        <v>16247302</v>
      </c>
      <c r="Y38" s="259">
        <v>16716208</v>
      </c>
      <c r="Z38" s="260">
        <v>102.89</v>
      </c>
      <c r="AA38" s="261">
        <v>2960031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2286353</v>
      </c>
      <c r="J5" s="106">
        <f t="shared" si="0"/>
        <v>2286353</v>
      </c>
      <c r="K5" s="106">
        <f t="shared" si="0"/>
        <v>0</v>
      </c>
      <c r="L5" s="106">
        <f t="shared" si="0"/>
        <v>1477792</v>
      </c>
      <c r="M5" s="106">
        <f t="shared" si="0"/>
        <v>0</v>
      </c>
      <c r="N5" s="106">
        <f t="shared" si="0"/>
        <v>1477792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3764145</v>
      </c>
      <c r="X5" s="106">
        <f t="shared" si="0"/>
        <v>0</v>
      </c>
      <c r="Y5" s="106">
        <f t="shared" si="0"/>
        <v>3764145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>
        <v>2286353</v>
      </c>
      <c r="J6" s="60">
        <v>2286353</v>
      </c>
      <c r="K6" s="60"/>
      <c r="L6" s="60">
        <v>1477792</v>
      </c>
      <c r="M6" s="60"/>
      <c r="N6" s="60">
        <v>1477792</v>
      </c>
      <c r="O6" s="60"/>
      <c r="P6" s="60"/>
      <c r="Q6" s="60"/>
      <c r="R6" s="60"/>
      <c r="S6" s="60"/>
      <c r="T6" s="60"/>
      <c r="U6" s="60"/>
      <c r="V6" s="60"/>
      <c r="W6" s="60">
        <v>3764145</v>
      </c>
      <c r="X6" s="60"/>
      <c r="Y6" s="60">
        <v>3764145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2286353</v>
      </c>
      <c r="J11" s="295">
        <f t="shared" si="1"/>
        <v>2286353</v>
      </c>
      <c r="K11" s="295">
        <f t="shared" si="1"/>
        <v>0</v>
      </c>
      <c r="L11" s="295">
        <f t="shared" si="1"/>
        <v>1477792</v>
      </c>
      <c r="M11" s="295">
        <f t="shared" si="1"/>
        <v>0</v>
      </c>
      <c r="N11" s="295">
        <f t="shared" si="1"/>
        <v>1477792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3764145</v>
      </c>
      <c r="X11" s="295">
        <f t="shared" si="1"/>
        <v>0</v>
      </c>
      <c r="Y11" s="295">
        <f t="shared" si="1"/>
        <v>3764145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2286353</v>
      </c>
      <c r="J36" s="60">
        <f t="shared" si="4"/>
        <v>2286353</v>
      </c>
      <c r="K36" s="60">
        <f t="shared" si="4"/>
        <v>0</v>
      </c>
      <c r="L36" s="60">
        <f t="shared" si="4"/>
        <v>1477792</v>
      </c>
      <c r="M36" s="60">
        <f t="shared" si="4"/>
        <v>0</v>
      </c>
      <c r="N36" s="60">
        <f t="shared" si="4"/>
        <v>1477792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3764145</v>
      </c>
      <c r="X36" s="60">
        <f t="shared" si="4"/>
        <v>0</v>
      </c>
      <c r="Y36" s="60">
        <f t="shared" si="4"/>
        <v>3764145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2286353</v>
      </c>
      <c r="J41" s="295">
        <f t="shared" si="6"/>
        <v>2286353</v>
      </c>
      <c r="K41" s="295">
        <f t="shared" si="6"/>
        <v>0</v>
      </c>
      <c r="L41" s="295">
        <f t="shared" si="6"/>
        <v>1477792</v>
      </c>
      <c r="M41" s="295">
        <f t="shared" si="6"/>
        <v>0</v>
      </c>
      <c r="N41" s="295">
        <f t="shared" si="6"/>
        <v>1477792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3764145</v>
      </c>
      <c r="X41" s="295">
        <f t="shared" si="6"/>
        <v>0</v>
      </c>
      <c r="Y41" s="295">
        <f t="shared" si="6"/>
        <v>3764145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0</v>
      </c>
      <c r="H49" s="220">
        <f t="shared" si="9"/>
        <v>0</v>
      </c>
      <c r="I49" s="220">
        <f t="shared" si="9"/>
        <v>2286353</v>
      </c>
      <c r="J49" s="220">
        <f t="shared" si="9"/>
        <v>2286353</v>
      </c>
      <c r="K49" s="220">
        <f t="shared" si="9"/>
        <v>0</v>
      </c>
      <c r="L49" s="220">
        <f t="shared" si="9"/>
        <v>1477792</v>
      </c>
      <c r="M49" s="220">
        <f t="shared" si="9"/>
        <v>0</v>
      </c>
      <c r="N49" s="220">
        <f t="shared" si="9"/>
        <v>1477792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3764145</v>
      </c>
      <c r="X49" s="220">
        <f t="shared" si="9"/>
        <v>0</v>
      </c>
      <c r="Y49" s="220">
        <f t="shared" si="9"/>
        <v>3764145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83196</v>
      </c>
      <c r="H65" s="60">
        <v>83729</v>
      </c>
      <c r="I65" s="60">
        <v>75428</v>
      </c>
      <c r="J65" s="60">
        <v>242353</v>
      </c>
      <c r="K65" s="60">
        <v>80303</v>
      </c>
      <c r="L65" s="60">
        <v>47699</v>
      </c>
      <c r="M65" s="60">
        <v>109159</v>
      </c>
      <c r="N65" s="60">
        <v>237161</v>
      </c>
      <c r="O65" s="60"/>
      <c r="P65" s="60"/>
      <c r="Q65" s="60"/>
      <c r="R65" s="60"/>
      <c r="S65" s="60"/>
      <c r="T65" s="60"/>
      <c r="U65" s="60"/>
      <c r="V65" s="60"/>
      <c r="W65" s="60">
        <v>479514</v>
      </c>
      <c r="X65" s="60"/>
      <c r="Y65" s="60">
        <v>479514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106420</v>
      </c>
      <c r="H66" s="275">
        <v>147058</v>
      </c>
      <c r="I66" s="275">
        <v>245499</v>
      </c>
      <c r="J66" s="275">
        <v>498977</v>
      </c>
      <c r="K66" s="275">
        <v>153984</v>
      </c>
      <c r="L66" s="275">
        <v>79454</v>
      </c>
      <c r="M66" s="275">
        <v>110986</v>
      </c>
      <c r="N66" s="275">
        <v>344424</v>
      </c>
      <c r="O66" s="275"/>
      <c r="P66" s="275"/>
      <c r="Q66" s="275"/>
      <c r="R66" s="275"/>
      <c r="S66" s="275"/>
      <c r="T66" s="275"/>
      <c r="U66" s="275"/>
      <c r="V66" s="275"/>
      <c r="W66" s="275">
        <v>843401</v>
      </c>
      <c r="X66" s="275"/>
      <c r="Y66" s="275">
        <v>843401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189616</v>
      </c>
      <c r="H69" s="220">
        <f t="shared" si="12"/>
        <v>230787</v>
      </c>
      <c r="I69" s="220">
        <f t="shared" si="12"/>
        <v>320927</v>
      </c>
      <c r="J69" s="220">
        <f t="shared" si="12"/>
        <v>741330</v>
      </c>
      <c r="K69" s="220">
        <f t="shared" si="12"/>
        <v>234287</v>
      </c>
      <c r="L69" s="220">
        <f t="shared" si="12"/>
        <v>127153</v>
      </c>
      <c r="M69" s="220">
        <f t="shared" si="12"/>
        <v>220145</v>
      </c>
      <c r="N69" s="220">
        <f t="shared" si="12"/>
        <v>581585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1322915</v>
      </c>
      <c r="X69" s="220">
        <f t="shared" si="12"/>
        <v>0</v>
      </c>
      <c r="Y69" s="220">
        <f t="shared" si="12"/>
        <v>1322915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2286353</v>
      </c>
      <c r="J5" s="358">
        <f t="shared" si="0"/>
        <v>2286353</v>
      </c>
      <c r="K5" s="358">
        <f t="shared" si="0"/>
        <v>0</v>
      </c>
      <c r="L5" s="356">
        <f t="shared" si="0"/>
        <v>1477792</v>
      </c>
      <c r="M5" s="356">
        <f t="shared" si="0"/>
        <v>0</v>
      </c>
      <c r="N5" s="358">
        <f t="shared" si="0"/>
        <v>1477792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3764145</v>
      </c>
      <c r="X5" s="356">
        <f t="shared" si="0"/>
        <v>0</v>
      </c>
      <c r="Y5" s="358">
        <f t="shared" si="0"/>
        <v>3764145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2286353</v>
      </c>
      <c r="J6" s="59">
        <f t="shared" si="1"/>
        <v>2286353</v>
      </c>
      <c r="K6" s="59">
        <f t="shared" si="1"/>
        <v>0</v>
      </c>
      <c r="L6" s="60">
        <f t="shared" si="1"/>
        <v>1477792</v>
      </c>
      <c r="M6" s="60">
        <f t="shared" si="1"/>
        <v>0</v>
      </c>
      <c r="N6" s="59">
        <f t="shared" si="1"/>
        <v>1477792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3764145</v>
      </c>
      <c r="X6" s="60">
        <f t="shared" si="1"/>
        <v>0</v>
      </c>
      <c r="Y6" s="59">
        <f t="shared" si="1"/>
        <v>3764145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2286353</v>
      </c>
      <c r="J7" s="59">
        <v>2286353</v>
      </c>
      <c r="K7" s="59"/>
      <c r="L7" s="60">
        <v>1477792</v>
      </c>
      <c r="M7" s="60"/>
      <c r="N7" s="59">
        <v>1477792</v>
      </c>
      <c r="O7" s="59"/>
      <c r="P7" s="60"/>
      <c r="Q7" s="60"/>
      <c r="R7" s="59"/>
      <c r="S7" s="59"/>
      <c r="T7" s="60"/>
      <c r="U7" s="60"/>
      <c r="V7" s="59"/>
      <c r="W7" s="59">
        <v>3764145</v>
      </c>
      <c r="X7" s="60"/>
      <c r="Y7" s="59">
        <v>3764145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2286353</v>
      </c>
      <c r="J60" s="264">
        <f t="shared" si="14"/>
        <v>2286353</v>
      </c>
      <c r="K60" s="264">
        <f t="shared" si="14"/>
        <v>0</v>
      </c>
      <c r="L60" s="219">
        <f t="shared" si="14"/>
        <v>1477792</v>
      </c>
      <c r="M60" s="219">
        <f t="shared" si="14"/>
        <v>0</v>
      </c>
      <c r="N60" s="264">
        <f t="shared" si="14"/>
        <v>1477792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3764145</v>
      </c>
      <c r="X60" s="219">
        <f t="shared" si="14"/>
        <v>0</v>
      </c>
      <c r="Y60" s="264">
        <f t="shared" si="14"/>
        <v>3764145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2014-02-04T08:25:36Z</dcterms:created>
  <dcterms:modified xsi:type="dcterms:W3CDTF">2014-02-04T08:25:40Z</dcterms:modified>
  <cp:category/>
  <cp:version/>
  <cp:contentType/>
  <cp:contentStatus/>
</cp:coreProperties>
</file>