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<sst xmlns="http://schemas.openxmlformats.org/spreadsheetml/2006/main" count="855" uniqueCount="302">
  <si>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Nyandeni(EC155)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</si>
  <si>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</si>
  <si>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</si>
  <si>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</si>
  <si>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</si>
  <si>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</si>
  <si>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</si>
  <si>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</si>
  <si>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</si>
  <si>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</si>
  <si>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</si>
  <si>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</si>
  <si>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</si>
  <si>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</si>
  <si>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</si>
  <si>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</si>
  <si>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</si>
  <si>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</si>
  <si>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</si>
  <si>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</si>
  <si>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</si>
  <si>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</si>
  <si>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</si>
  <si>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</si>
  <si>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</si>
  <si>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</si>
  <si>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</si>
  <si>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</si>
  <si>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</si>
  <si>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</si>
  <si>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</si>
  <si>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</si>
  <si>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</si>
  <si>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</si>
  <si>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</si>
  <si>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</si>
  <si>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</si>
  <si>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</si>
  <si>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</si>
  <si>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</si>
  <si>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</si>
  <si>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</si>
  <si>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</si>
  <si>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</si>
  <si>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</si>
  <si>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</si>
  <si>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</si>
  <si>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</si>
  <si>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</si>
  <si>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</si>
  <si>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</si>
  <si>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</si>
  <si>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</si>
  <si>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</si>
  <si>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</si>
  <si>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</si>
  <si>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</si>
  <si>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</si>
  <si>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</si>
  <si>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</si>
  <si>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</si>
  <si>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</si>
  <si>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</si>
  <si>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</si>
  <si>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</si>
  <si>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</si>
  <si>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</si>
  <si>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</si>
  <si>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</si>
  <si>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</si>
  <si>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Nyandeni(EC155)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</si>
  <si>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</si>
  <si>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</si>
  <si>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</si>
  <si>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</si>
  <si>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</si>
  <si>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</si>
  <si>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</si>
  <si>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</si>
  <si>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</si>
  <si>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</si>
  <si>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</si>
  <si>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</si>
  <si>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</si>
  <si>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</si>
  <si>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</si>
  <si>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</si>
  <si>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</si>
  <si>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</si>
  <si>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</si>
  <si>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</si>
  <si>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</si>
  <si>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</si>
  <si>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</si>
  <si>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</si>
  <si>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</si>
  <si>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</si>
  <si>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</si>
  <si>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</si>
  <si>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</si>
  <si>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Nyandeni(EC155)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</si>
  <si>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</si>
  <si>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</si>
  <si>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</si>
  <si>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</si>
  <si>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</si>
  <si>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</si>
  <si>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</si>
  <si>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</si>
  <si>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</si>
  <si>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</si>
  <si>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</si>
  <si>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</si>
  <si>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</si>
  <si>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</si>
  <si>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</si>
  <si>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</si>
  <si>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</si>
  <si>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</si>
  <si>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</si>
  <si>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</si>
  <si>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</si>
  <si>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</si>
  <si>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</si>
  <si>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</si>
  <si>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</si>
  <si>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</si>
  <si>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</si>
  <si>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</si>
  <si>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Nyandeni(EC155)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</si>
  <si>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</si>
  <si>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</si>
  <si>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</si>
  <si>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</si>
  <si>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</si>
  <si>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</si>
  <si>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</si>
  <si>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</si>
  <si>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</si>
  <si>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</si>
  <si>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Nyandeni(EC155)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</si>
  <si>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</si>
  <si>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</si>
  <si>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</si>
  <si>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</si>
  <si>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</si>
  <si>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</si>
  <si>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</si>
  <si>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</si>
  <si>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</si>
  <si>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</si>
  <si>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</si>
  <si>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</si>
  <si>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</si>
  <si>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</si>
  <si>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</si>
  <si>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</si>
  <si>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</si>
  <si>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</si>
  <si>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</si>
  <si>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</si>
  <si>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</si>
  <si>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</si>
  <si>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</si>
  <si>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</si>
  <si>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</si>
  <si>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</si>
  <si>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</si>
  <si>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</si>
  <si>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</si>
  <si>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</si>
  <si>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</si>
  <si>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</si>
  <si>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</si>
  <si>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Nyandeni(EC155)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</si>
  <si>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</si>
  <si>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</si>
  <si>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</si>
  <si>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</si>
  <si>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</si>
  <si>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</si>
  <si>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</si>
  <si>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</si>
  <si>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</si>
  <si>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</si>
  <si>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</si>
  <si>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</si>
  <si>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</si>
  <si>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</si>
  <si>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</si>
  <si>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</si>
  <si>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</si>
  <si>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</si>
  <si>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</si>
  <si>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</si>
  <si>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</si>
  <si>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</si>
  <si>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</si>
  <si>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</si>
  <si>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</si>
  <si>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</si>
  <si>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Nyandeni(EC155)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</si>
  <si>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</si>
  <si>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</si>
  <si>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</si>
  <si>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</si>
  <si>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</si>
  <si>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</si>
  <si>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</si>
  <si>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</si>
  <si>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</si>
  <si>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</si>
  <si>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</si>
  <si>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</si>
  <si>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</si>
  <si>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</si>
  <si>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</si>
  <si>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</si>
  <si>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</si>
  <si>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</si>
  <si>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</si>
  <si>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</si>
  <si>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</si>
  <si>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</si>
  <si>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</si>
  <si>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</si>
  <si>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Nyandeni(EC155)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</si>
  <si>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</si>
  <si>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</si>
  <si>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</si>
  <si>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</si>
  <si>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</si>
  <si>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</si>
  <si>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</si>
  <si>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</si>
  <si>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</si>
  <si>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</si>
  <si>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</si>
  <si>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</si>
  <si>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</si>
  <si>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</si>
  <si>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</si>
  <si>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</si>
  <si>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</si>
  <si>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</si>
  <si>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</si>
  <si>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</si>
  <si>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</si>
  <si>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</si>
  <si>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</si>
  <si>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</si>
  <si>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</si>
  <si>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</si>
  <si>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</si>
  <si>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</si>
  <si>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</si>
  <si>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</si>
  <si>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</si>
  <si>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</si>
  <si>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</si>
  <si>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</si>
  <si>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</si>
  <si>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Nyandeni(EC155)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</si>
  <si>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</si>
  <si>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</si>
  <si>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Nyandeni(EC155)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</si>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</sst>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4693434</v>
      </c>
      <c r="C5" s="19">
        <v>0</v>
      </c>
      <c r="D5" s="59">
        <v>2619262</v>
      </c>
      <c r="E5" s="60">
        <v>2619262</v>
      </c>
      <c r="F5" s="60">
        <v>46356</v>
      </c>
      <c r="G5" s="60">
        <v>60692</v>
      </c>
      <c r="H5" s="60">
        <v>57757</v>
      </c>
      <c r="I5" s="60">
        <v>164805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164805</v>
      </c>
      <c r="W5" s="60">
        <v>1309631</v>
      </c>
      <c r="X5" s="60">
        <v>-1144826</v>
      </c>
      <c r="Y5" s="61">
        <v>-87.42</v>
      </c>
      <c r="Z5" s="62">
        <v>2619262</v>
      </c>
    </row>
    <row r="6" spans="1:26" ht="13.5">
      <c r="A6" s="58" t="s">
        <v>32</v>
      </c>
      <c r="B6" s="19">
        <v>167786</v>
      </c>
      <c r="C6" s="19">
        <v>0</v>
      </c>
      <c r="D6" s="59">
        <v>200000</v>
      </c>
      <c r="E6" s="60">
        <v>200000</v>
      </c>
      <c r="F6" s="60">
        <v>8543</v>
      </c>
      <c r="G6" s="60">
        <v>6913</v>
      </c>
      <c r="H6" s="60">
        <v>2305</v>
      </c>
      <c r="I6" s="60">
        <v>17761</v>
      </c>
      <c r="J6" s="60">
        <v>29679</v>
      </c>
      <c r="K6" s="60">
        <v>14839</v>
      </c>
      <c r="L6" s="60">
        <v>14839</v>
      </c>
      <c r="M6" s="60">
        <v>59357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77118</v>
      </c>
      <c r="W6" s="60">
        <v>100000</v>
      </c>
      <c r="X6" s="60">
        <v>-22882</v>
      </c>
      <c r="Y6" s="61">
        <v>-22.88</v>
      </c>
      <c r="Z6" s="62">
        <v>200000</v>
      </c>
    </row>
    <row r="7" spans="1:26" ht="13.5">
      <c r="A7" s="58" t="s">
        <v>33</v>
      </c>
      <c r="B7" s="19">
        <v>2849749</v>
      </c>
      <c r="C7" s="19">
        <v>0</v>
      </c>
      <c r="D7" s="59">
        <v>3000000</v>
      </c>
      <c r="E7" s="60">
        <v>3000000</v>
      </c>
      <c r="F7" s="60">
        <v>490140</v>
      </c>
      <c r="G7" s="60">
        <v>299781</v>
      </c>
      <c r="H7" s="60">
        <v>140428</v>
      </c>
      <c r="I7" s="60">
        <v>930349</v>
      </c>
      <c r="J7" s="60">
        <v>462145</v>
      </c>
      <c r="K7" s="60">
        <v>38659</v>
      </c>
      <c r="L7" s="60">
        <v>363356</v>
      </c>
      <c r="M7" s="60">
        <v>864160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1794509</v>
      </c>
      <c r="W7" s="60">
        <v>1500000</v>
      </c>
      <c r="X7" s="60">
        <v>294509</v>
      </c>
      <c r="Y7" s="61">
        <v>19.63</v>
      </c>
      <c r="Z7" s="62">
        <v>3000000</v>
      </c>
    </row>
    <row r="8" spans="1:26" ht="13.5">
      <c r="A8" s="58" t="s">
        <v>34</v>
      </c>
      <c r="B8" s="19">
        <v>127418416</v>
      </c>
      <c r="C8" s="19">
        <v>0</v>
      </c>
      <c r="D8" s="59">
        <v>146287000</v>
      </c>
      <c r="E8" s="60">
        <v>146287000</v>
      </c>
      <c r="F8" s="60">
        <v>58495000</v>
      </c>
      <c r="G8" s="60">
        <v>1342935</v>
      </c>
      <c r="H8" s="60">
        <v>0</v>
      </c>
      <c r="I8" s="60">
        <v>59837935</v>
      </c>
      <c r="J8" s="60">
        <v>0</v>
      </c>
      <c r="K8" s="60">
        <v>47782000</v>
      </c>
      <c r="L8" s="60">
        <v>309500</v>
      </c>
      <c r="M8" s="60">
        <v>48091500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107929435</v>
      </c>
      <c r="W8" s="60">
        <v>73143500</v>
      </c>
      <c r="X8" s="60">
        <v>34785935</v>
      </c>
      <c r="Y8" s="61">
        <v>47.56</v>
      </c>
      <c r="Z8" s="62">
        <v>146287000</v>
      </c>
    </row>
    <row r="9" spans="1:26" ht="13.5">
      <c r="A9" s="58" t="s">
        <v>35</v>
      </c>
      <c r="B9" s="19">
        <v>8037929</v>
      </c>
      <c r="C9" s="19">
        <v>0</v>
      </c>
      <c r="D9" s="59">
        <v>20990012</v>
      </c>
      <c r="E9" s="60">
        <v>20990012</v>
      </c>
      <c r="F9" s="60">
        <v>191118</v>
      </c>
      <c r="G9" s="60">
        <v>248530</v>
      </c>
      <c r="H9" s="60">
        <v>2544082</v>
      </c>
      <c r="I9" s="60">
        <v>2983730</v>
      </c>
      <c r="J9" s="60">
        <v>210778</v>
      </c>
      <c r="K9" s="60">
        <v>2338243</v>
      </c>
      <c r="L9" s="60">
        <v>827923</v>
      </c>
      <c r="M9" s="60">
        <v>3376944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6360674</v>
      </c>
      <c r="W9" s="60">
        <v>10495006</v>
      </c>
      <c r="X9" s="60">
        <v>-4134332</v>
      </c>
      <c r="Y9" s="61">
        <v>-39.39</v>
      </c>
      <c r="Z9" s="62">
        <v>20990012</v>
      </c>
    </row>
    <row r="10" spans="1:26" ht="25.5">
      <c r="A10" s="63" t="s">
        <v>277</v>
      </c>
      <c r="B10" s="64">
        <f>SUM(B5:B9)</f>
        <v>143167314</v>
      </c>
      <c r="C10" s="64">
        <f>SUM(C5:C9)</f>
        <v>0</v>
      </c>
      <c r="D10" s="65">
        <f aca="true" t="shared" si="0" ref="D10:Z10">SUM(D5:D9)</f>
        <v>173096274</v>
      </c>
      <c r="E10" s="66">
        <f t="shared" si="0"/>
        <v>173096274</v>
      </c>
      <c r="F10" s="66">
        <f t="shared" si="0"/>
        <v>59231157</v>
      </c>
      <c r="G10" s="66">
        <f t="shared" si="0"/>
        <v>1958851</v>
      </c>
      <c r="H10" s="66">
        <f t="shared" si="0"/>
        <v>2744572</v>
      </c>
      <c r="I10" s="66">
        <f t="shared" si="0"/>
        <v>63934580</v>
      </c>
      <c r="J10" s="66">
        <f t="shared" si="0"/>
        <v>702602</v>
      </c>
      <c r="K10" s="66">
        <f t="shared" si="0"/>
        <v>50173741</v>
      </c>
      <c r="L10" s="66">
        <f t="shared" si="0"/>
        <v>1515618</v>
      </c>
      <c r="M10" s="66">
        <f t="shared" si="0"/>
        <v>52391961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116326541</v>
      </c>
      <c r="W10" s="66">
        <f t="shared" si="0"/>
        <v>86548137</v>
      </c>
      <c r="X10" s="66">
        <f t="shared" si="0"/>
        <v>29778404</v>
      </c>
      <c r="Y10" s="67">
        <f>+IF(W10&lt;&gt;0,(X10/W10)*100,0)</f>
        <v>34.406753319254</v>
      </c>
      <c r="Z10" s="68">
        <f t="shared" si="0"/>
        <v>173096274</v>
      </c>
    </row>
    <row r="11" spans="1:26" ht="13.5">
      <c r="A11" s="58" t="s">
        <v>37</v>
      </c>
      <c r="B11" s="19">
        <v>61357576</v>
      </c>
      <c r="C11" s="19">
        <v>0</v>
      </c>
      <c r="D11" s="59">
        <v>75821459</v>
      </c>
      <c r="E11" s="60">
        <v>75821459</v>
      </c>
      <c r="F11" s="60">
        <v>5021670</v>
      </c>
      <c r="G11" s="60">
        <v>5667628</v>
      </c>
      <c r="H11" s="60">
        <v>5852013</v>
      </c>
      <c r="I11" s="60">
        <v>16541311</v>
      </c>
      <c r="J11" s="60">
        <v>6166632</v>
      </c>
      <c r="K11" s="60">
        <v>6810059</v>
      </c>
      <c r="L11" s="60">
        <v>6198029</v>
      </c>
      <c r="M11" s="60">
        <v>19174720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35716031</v>
      </c>
      <c r="W11" s="60">
        <v>37910730</v>
      </c>
      <c r="X11" s="60">
        <v>-2194699</v>
      </c>
      <c r="Y11" s="61">
        <v>-5.79</v>
      </c>
      <c r="Z11" s="62">
        <v>75821459</v>
      </c>
    </row>
    <row r="12" spans="1:26" ht="13.5">
      <c r="A12" s="58" t="s">
        <v>38</v>
      </c>
      <c r="B12" s="19">
        <v>13718501</v>
      </c>
      <c r="C12" s="19">
        <v>0</v>
      </c>
      <c r="D12" s="59">
        <v>15144012</v>
      </c>
      <c r="E12" s="60">
        <v>15144012</v>
      </c>
      <c r="F12" s="60">
        <v>1280926</v>
      </c>
      <c r="G12" s="60">
        <v>1294436</v>
      </c>
      <c r="H12" s="60">
        <v>1294674</v>
      </c>
      <c r="I12" s="60">
        <v>3870036</v>
      </c>
      <c r="J12" s="60">
        <v>1532455</v>
      </c>
      <c r="K12" s="60">
        <v>1275106</v>
      </c>
      <c r="L12" s="60">
        <v>1301134</v>
      </c>
      <c r="M12" s="60">
        <v>4108695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7978731</v>
      </c>
      <c r="W12" s="60">
        <v>7572006</v>
      </c>
      <c r="X12" s="60">
        <v>406725</v>
      </c>
      <c r="Y12" s="61">
        <v>5.37</v>
      </c>
      <c r="Z12" s="62">
        <v>15144012</v>
      </c>
    </row>
    <row r="13" spans="1:26" ht="13.5">
      <c r="A13" s="58" t="s">
        <v>278</v>
      </c>
      <c r="B13" s="19">
        <v>30985958</v>
      </c>
      <c r="C13" s="19">
        <v>0</v>
      </c>
      <c r="D13" s="59">
        <v>44741000</v>
      </c>
      <c r="E13" s="60">
        <v>44741000</v>
      </c>
      <c r="F13" s="60">
        <v>0</v>
      </c>
      <c r="G13" s="60">
        <v>0</v>
      </c>
      <c r="H13" s="60">
        <v>1753314</v>
      </c>
      <c r="I13" s="60">
        <v>1753314</v>
      </c>
      <c r="J13" s="60">
        <v>642016</v>
      </c>
      <c r="K13" s="60">
        <v>137430</v>
      </c>
      <c r="L13" s="60">
        <v>2625460</v>
      </c>
      <c r="M13" s="60">
        <v>3404906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5158220</v>
      </c>
      <c r="W13" s="60">
        <v>22370500</v>
      </c>
      <c r="X13" s="60">
        <v>-17212280</v>
      </c>
      <c r="Y13" s="61">
        <v>-76.94</v>
      </c>
      <c r="Z13" s="62">
        <v>44741000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11456640</v>
      </c>
      <c r="C15" s="19">
        <v>0</v>
      </c>
      <c r="D15" s="59">
        <v>13660000</v>
      </c>
      <c r="E15" s="60">
        <v>13660000</v>
      </c>
      <c r="F15" s="60">
        <v>0</v>
      </c>
      <c r="G15" s="60">
        <v>586641</v>
      </c>
      <c r="H15" s="60">
        <v>0</v>
      </c>
      <c r="I15" s="60">
        <v>586641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586641</v>
      </c>
      <c r="W15" s="60">
        <v>6830000</v>
      </c>
      <c r="X15" s="60">
        <v>-6243359</v>
      </c>
      <c r="Y15" s="61">
        <v>-91.41</v>
      </c>
      <c r="Z15" s="62">
        <v>13660000</v>
      </c>
    </row>
    <row r="16" spans="1:26" ht="13.5">
      <c r="A16" s="69" t="s">
        <v>42</v>
      </c>
      <c r="B16" s="19">
        <v>0</v>
      </c>
      <c r="C16" s="19">
        <v>0</v>
      </c>
      <c r="D16" s="59">
        <v>4000000</v>
      </c>
      <c r="E16" s="60">
        <v>4000000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2000000</v>
      </c>
      <c r="X16" s="60">
        <v>-2000000</v>
      </c>
      <c r="Y16" s="61">
        <v>-100</v>
      </c>
      <c r="Z16" s="62">
        <v>4000000</v>
      </c>
    </row>
    <row r="17" spans="1:26" ht="13.5">
      <c r="A17" s="58" t="s">
        <v>43</v>
      </c>
      <c r="B17" s="19">
        <v>52790458</v>
      </c>
      <c r="C17" s="19">
        <v>0</v>
      </c>
      <c r="D17" s="59">
        <v>55063075</v>
      </c>
      <c r="E17" s="60">
        <v>55063075</v>
      </c>
      <c r="F17" s="60">
        <v>3349626</v>
      </c>
      <c r="G17" s="60">
        <v>2715714</v>
      </c>
      <c r="H17" s="60">
        <v>4717543</v>
      </c>
      <c r="I17" s="60">
        <v>10782883</v>
      </c>
      <c r="J17" s="60">
        <v>1375870</v>
      </c>
      <c r="K17" s="60">
        <v>3694619</v>
      </c>
      <c r="L17" s="60">
        <v>3422399</v>
      </c>
      <c r="M17" s="60">
        <v>8492888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19275771</v>
      </c>
      <c r="W17" s="60">
        <v>27531538</v>
      </c>
      <c r="X17" s="60">
        <v>-8255767</v>
      </c>
      <c r="Y17" s="61">
        <v>-29.99</v>
      </c>
      <c r="Z17" s="62">
        <v>55063075</v>
      </c>
    </row>
    <row r="18" spans="1:26" ht="13.5">
      <c r="A18" s="70" t="s">
        <v>44</v>
      </c>
      <c r="B18" s="71">
        <f>SUM(B11:B17)</f>
        <v>170309133</v>
      </c>
      <c r="C18" s="71">
        <f>SUM(C11:C17)</f>
        <v>0</v>
      </c>
      <c r="D18" s="72">
        <f aca="true" t="shared" si="1" ref="D18:Z18">SUM(D11:D17)</f>
        <v>208429546</v>
      </c>
      <c r="E18" s="73">
        <f t="shared" si="1"/>
        <v>208429546</v>
      </c>
      <c r="F18" s="73">
        <f t="shared" si="1"/>
        <v>9652222</v>
      </c>
      <c r="G18" s="73">
        <f t="shared" si="1"/>
        <v>10264419</v>
      </c>
      <c r="H18" s="73">
        <f t="shared" si="1"/>
        <v>13617544</v>
      </c>
      <c r="I18" s="73">
        <f t="shared" si="1"/>
        <v>33534185</v>
      </c>
      <c r="J18" s="73">
        <f t="shared" si="1"/>
        <v>9716973</v>
      </c>
      <c r="K18" s="73">
        <f t="shared" si="1"/>
        <v>11917214</v>
      </c>
      <c r="L18" s="73">
        <f t="shared" si="1"/>
        <v>13547022</v>
      </c>
      <c r="M18" s="73">
        <f t="shared" si="1"/>
        <v>35181209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68715394</v>
      </c>
      <c r="W18" s="73">
        <f t="shared" si="1"/>
        <v>104214774</v>
      </c>
      <c r="X18" s="73">
        <f t="shared" si="1"/>
        <v>-35499380</v>
      </c>
      <c r="Y18" s="67">
        <f>+IF(W18&lt;&gt;0,(X18/W18)*100,0)</f>
        <v>-34.06367316019895</v>
      </c>
      <c r="Z18" s="74">
        <f t="shared" si="1"/>
        <v>208429546</v>
      </c>
    </row>
    <row r="19" spans="1:26" ht="13.5">
      <c r="A19" s="70" t="s">
        <v>45</v>
      </c>
      <c r="B19" s="75">
        <f>+B10-B18</f>
        <v>-27141819</v>
      </c>
      <c r="C19" s="75">
        <f>+C10-C18</f>
        <v>0</v>
      </c>
      <c r="D19" s="76">
        <f aca="true" t="shared" si="2" ref="D19:Z19">+D10-D18</f>
        <v>-35333272</v>
      </c>
      <c r="E19" s="77">
        <f t="shared" si="2"/>
        <v>-35333272</v>
      </c>
      <c r="F19" s="77">
        <f t="shared" si="2"/>
        <v>49578935</v>
      </c>
      <c r="G19" s="77">
        <f t="shared" si="2"/>
        <v>-8305568</v>
      </c>
      <c r="H19" s="77">
        <f t="shared" si="2"/>
        <v>-10872972</v>
      </c>
      <c r="I19" s="77">
        <f t="shared" si="2"/>
        <v>30400395</v>
      </c>
      <c r="J19" s="77">
        <f t="shared" si="2"/>
        <v>-9014371</v>
      </c>
      <c r="K19" s="77">
        <f t="shared" si="2"/>
        <v>38256527</v>
      </c>
      <c r="L19" s="77">
        <f t="shared" si="2"/>
        <v>-12031404</v>
      </c>
      <c r="M19" s="77">
        <f t="shared" si="2"/>
        <v>17210752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47611147</v>
      </c>
      <c r="W19" s="77">
        <f>IF(E10=E18,0,W10-W18)</f>
        <v>-17666637</v>
      </c>
      <c r="X19" s="77">
        <f t="shared" si="2"/>
        <v>65277784</v>
      </c>
      <c r="Y19" s="78">
        <f>+IF(W19&lt;&gt;0,(X19/W19)*100,0)</f>
        <v>-369.49751104299025</v>
      </c>
      <c r="Z19" s="79">
        <f t="shared" si="2"/>
        <v>-35333272</v>
      </c>
    </row>
    <row r="20" spans="1:26" ht="13.5">
      <c r="A20" s="58" t="s">
        <v>46</v>
      </c>
      <c r="B20" s="19">
        <v>43353000</v>
      </c>
      <c r="C20" s="19">
        <v>0</v>
      </c>
      <c r="D20" s="59">
        <v>68566000</v>
      </c>
      <c r="E20" s="60">
        <v>68566000</v>
      </c>
      <c r="F20" s="60">
        <v>30135000</v>
      </c>
      <c r="G20" s="60">
        <v>5000000</v>
      </c>
      <c r="H20" s="60">
        <v>0</v>
      </c>
      <c r="I20" s="60">
        <v>35135000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35135000</v>
      </c>
      <c r="W20" s="60">
        <v>34283000</v>
      </c>
      <c r="X20" s="60">
        <v>852000</v>
      </c>
      <c r="Y20" s="61">
        <v>2.49</v>
      </c>
      <c r="Z20" s="62">
        <v>68566000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16211181</v>
      </c>
      <c r="C22" s="86">
        <f>SUM(C19:C21)</f>
        <v>0</v>
      </c>
      <c r="D22" s="87">
        <f aca="true" t="shared" si="3" ref="D22:Z22">SUM(D19:D21)</f>
        <v>33232728</v>
      </c>
      <c r="E22" s="88">
        <f t="shared" si="3"/>
        <v>33232728</v>
      </c>
      <c r="F22" s="88">
        <f t="shared" si="3"/>
        <v>79713935</v>
      </c>
      <c r="G22" s="88">
        <f t="shared" si="3"/>
        <v>-3305568</v>
      </c>
      <c r="H22" s="88">
        <f t="shared" si="3"/>
        <v>-10872972</v>
      </c>
      <c r="I22" s="88">
        <f t="shared" si="3"/>
        <v>65535395</v>
      </c>
      <c r="J22" s="88">
        <f t="shared" si="3"/>
        <v>-9014371</v>
      </c>
      <c r="K22" s="88">
        <f t="shared" si="3"/>
        <v>38256527</v>
      </c>
      <c r="L22" s="88">
        <f t="shared" si="3"/>
        <v>-12031404</v>
      </c>
      <c r="M22" s="88">
        <f t="shared" si="3"/>
        <v>17210752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82746147</v>
      </c>
      <c r="W22" s="88">
        <f t="shared" si="3"/>
        <v>16616363</v>
      </c>
      <c r="X22" s="88">
        <f t="shared" si="3"/>
        <v>66129784</v>
      </c>
      <c r="Y22" s="89">
        <f>+IF(W22&lt;&gt;0,(X22/W22)*100,0)</f>
        <v>397.97989487831967</v>
      </c>
      <c r="Z22" s="90">
        <f t="shared" si="3"/>
        <v>33232728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16211181</v>
      </c>
      <c r="C24" s="75">
        <f>SUM(C22:C23)</f>
        <v>0</v>
      </c>
      <c r="D24" s="76">
        <f aca="true" t="shared" si="4" ref="D24:Z24">SUM(D22:D23)</f>
        <v>33232728</v>
      </c>
      <c r="E24" s="77">
        <f t="shared" si="4"/>
        <v>33232728</v>
      </c>
      <c r="F24" s="77">
        <f t="shared" si="4"/>
        <v>79713935</v>
      </c>
      <c r="G24" s="77">
        <f t="shared" si="4"/>
        <v>-3305568</v>
      </c>
      <c r="H24" s="77">
        <f t="shared" si="4"/>
        <v>-10872972</v>
      </c>
      <c r="I24" s="77">
        <f t="shared" si="4"/>
        <v>65535395</v>
      </c>
      <c r="J24" s="77">
        <f t="shared" si="4"/>
        <v>-9014371</v>
      </c>
      <c r="K24" s="77">
        <f t="shared" si="4"/>
        <v>38256527</v>
      </c>
      <c r="L24" s="77">
        <f t="shared" si="4"/>
        <v>-12031404</v>
      </c>
      <c r="M24" s="77">
        <f t="shared" si="4"/>
        <v>17210752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82746147</v>
      </c>
      <c r="W24" s="77">
        <f t="shared" si="4"/>
        <v>16616363</v>
      </c>
      <c r="X24" s="77">
        <f t="shared" si="4"/>
        <v>66129784</v>
      </c>
      <c r="Y24" s="78">
        <f>+IF(W24&lt;&gt;0,(X24/W24)*100,0)</f>
        <v>397.97989487831967</v>
      </c>
      <c r="Z24" s="79">
        <f t="shared" si="4"/>
        <v>33232728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696807889</v>
      </c>
      <c r="C27" s="22">
        <v>0</v>
      </c>
      <c r="D27" s="99">
        <v>78897829</v>
      </c>
      <c r="E27" s="100">
        <v>78897829</v>
      </c>
      <c r="F27" s="100">
        <v>3586104</v>
      </c>
      <c r="G27" s="100">
        <v>6607031</v>
      </c>
      <c r="H27" s="100">
        <v>2701243</v>
      </c>
      <c r="I27" s="100">
        <v>12894378</v>
      </c>
      <c r="J27" s="100">
        <v>1960534</v>
      </c>
      <c r="K27" s="100">
        <v>2390758</v>
      </c>
      <c r="L27" s="100">
        <v>3139520</v>
      </c>
      <c r="M27" s="100">
        <v>7490812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20385190</v>
      </c>
      <c r="W27" s="100">
        <v>39448915</v>
      </c>
      <c r="X27" s="100">
        <v>-19063725</v>
      </c>
      <c r="Y27" s="101">
        <v>-48.33</v>
      </c>
      <c r="Z27" s="102">
        <v>78897829</v>
      </c>
    </row>
    <row r="28" spans="1:26" ht="13.5">
      <c r="A28" s="103" t="s">
        <v>46</v>
      </c>
      <c r="B28" s="19">
        <v>696807889</v>
      </c>
      <c r="C28" s="19">
        <v>0</v>
      </c>
      <c r="D28" s="59">
        <v>78897829</v>
      </c>
      <c r="E28" s="60">
        <v>78897829</v>
      </c>
      <c r="F28" s="60">
        <v>3586104</v>
      </c>
      <c r="G28" s="60">
        <v>6607031</v>
      </c>
      <c r="H28" s="60">
        <v>2701243</v>
      </c>
      <c r="I28" s="60">
        <v>12894378</v>
      </c>
      <c r="J28" s="60">
        <v>1960534</v>
      </c>
      <c r="K28" s="60">
        <v>2390758</v>
      </c>
      <c r="L28" s="60">
        <v>3139520</v>
      </c>
      <c r="M28" s="60">
        <v>7490812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20385190</v>
      </c>
      <c r="W28" s="60">
        <v>39448915</v>
      </c>
      <c r="X28" s="60">
        <v>-19063725</v>
      </c>
      <c r="Y28" s="61">
        <v>-48.33</v>
      </c>
      <c r="Z28" s="62">
        <v>78897829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696807889</v>
      </c>
      <c r="C32" s="22">
        <f>SUM(C28:C31)</f>
        <v>0</v>
      </c>
      <c r="D32" s="99">
        <f aca="true" t="shared" si="5" ref="D32:Z32">SUM(D28:D31)</f>
        <v>78897829</v>
      </c>
      <c r="E32" s="100">
        <f t="shared" si="5"/>
        <v>78897829</v>
      </c>
      <c r="F32" s="100">
        <f t="shared" si="5"/>
        <v>3586104</v>
      </c>
      <c r="G32" s="100">
        <f t="shared" si="5"/>
        <v>6607031</v>
      </c>
      <c r="H32" s="100">
        <f t="shared" si="5"/>
        <v>2701243</v>
      </c>
      <c r="I32" s="100">
        <f t="shared" si="5"/>
        <v>12894378</v>
      </c>
      <c r="J32" s="100">
        <f t="shared" si="5"/>
        <v>1960534</v>
      </c>
      <c r="K32" s="100">
        <f t="shared" si="5"/>
        <v>2390758</v>
      </c>
      <c r="L32" s="100">
        <f t="shared" si="5"/>
        <v>3139520</v>
      </c>
      <c r="M32" s="100">
        <f t="shared" si="5"/>
        <v>7490812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20385190</v>
      </c>
      <c r="W32" s="100">
        <f t="shared" si="5"/>
        <v>39448915</v>
      </c>
      <c r="X32" s="100">
        <f t="shared" si="5"/>
        <v>-19063725</v>
      </c>
      <c r="Y32" s="101">
        <f>+IF(W32&lt;&gt;0,(X32/W32)*100,0)</f>
        <v>-48.32509335174364</v>
      </c>
      <c r="Z32" s="102">
        <f t="shared" si="5"/>
        <v>78897829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86255576</v>
      </c>
      <c r="C35" s="19">
        <v>0</v>
      </c>
      <c r="D35" s="59">
        <v>7882262</v>
      </c>
      <c r="E35" s="60">
        <v>7882262</v>
      </c>
      <c r="F35" s="60">
        <v>162068287</v>
      </c>
      <c r="G35" s="60">
        <v>108686397</v>
      </c>
      <c r="H35" s="60">
        <v>147421347</v>
      </c>
      <c r="I35" s="60">
        <v>147421347</v>
      </c>
      <c r="J35" s="60">
        <v>140689854</v>
      </c>
      <c r="K35" s="60">
        <v>182045265</v>
      </c>
      <c r="L35" s="60">
        <v>240485550</v>
      </c>
      <c r="M35" s="60">
        <v>240485550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240485550</v>
      </c>
      <c r="W35" s="60">
        <v>3941131</v>
      </c>
      <c r="X35" s="60">
        <v>236544419</v>
      </c>
      <c r="Y35" s="61">
        <v>6001.94</v>
      </c>
      <c r="Z35" s="62">
        <v>7882262</v>
      </c>
    </row>
    <row r="36" spans="1:26" ht="13.5">
      <c r="A36" s="58" t="s">
        <v>57</v>
      </c>
      <c r="B36" s="19">
        <v>294123596</v>
      </c>
      <c r="C36" s="19">
        <v>0</v>
      </c>
      <c r="D36" s="59">
        <v>364173938</v>
      </c>
      <c r="E36" s="60">
        <v>364173938</v>
      </c>
      <c r="F36" s="60">
        <v>238690687</v>
      </c>
      <c r="G36" s="60">
        <v>250926893</v>
      </c>
      <c r="H36" s="60">
        <v>257305979</v>
      </c>
      <c r="I36" s="60">
        <v>257305979</v>
      </c>
      <c r="J36" s="60">
        <v>256912739</v>
      </c>
      <c r="K36" s="60">
        <v>263707391</v>
      </c>
      <c r="L36" s="60">
        <v>596167562</v>
      </c>
      <c r="M36" s="60">
        <v>596167562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596167562</v>
      </c>
      <c r="W36" s="60">
        <v>182086969</v>
      </c>
      <c r="X36" s="60">
        <v>414080593</v>
      </c>
      <c r="Y36" s="61">
        <v>227.41</v>
      </c>
      <c r="Z36" s="62">
        <v>364173938</v>
      </c>
    </row>
    <row r="37" spans="1:26" ht="13.5">
      <c r="A37" s="58" t="s">
        <v>58</v>
      </c>
      <c r="B37" s="19">
        <v>19475447</v>
      </c>
      <c r="C37" s="19">
        <v>0</v>
      </c>
      <c r="D37" s="59">
        <v>0</v>
      </c>
      <c r="E37" s="60">
        <v>0</v>
      </c>
      <c r="F37" s="60">
        <v>34598986</v>
      </c>
      <c r="G37" s="60">
        <v>9152116</v>
      </c>
      <c r="H37" s="60">
        <v>37821705</v>
      </c>
      <c r="I37" s="60">
        <v>37821705</v>
      </c>
      <c r="J37" s="60">
        <v>34757907</v>
      </c>
      <c r="K37" s="60">
        <v>45611102</v>
      </c>
      <c r="L37" s="60">
        <v>74180171</v>
      </c>
      <c r="M37" s="60">
        <v>74180171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74180171</v>
      </c>
      <c r="W37" s="60">
        <v>0</v>
      </c>
      <c r="X37" s="60">
        <v>74180171</v>
      </c>
      <c r="Y37" s="61">
        <v>0</v>
      </c>
      <c r="Z37" s="62">
        <v>0</v>
      </c>
    </row>
    <row r="38" spans="1:26" ht="13.5">
      <c r="A38" s="58" t="s">
        <v>59</v>
      </c>
      <c r="B38" s="19">
        <v>1075286</v>
      </c>
      <c r="C38" s="19">
        <v>0</v>
      </c>
      <c r="D38" s="59">
        <v>191471</v>
      </c>
      <c r="E38" s="60">
        <v>191471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95736</v>
      </c>
      <c r="X38" s="60">
        <v>-95736</v>
      </c>
      <c r="Y38" s="61">
        <v>-100</v>
      </c>
      <c r="Z38" s="62">
        <v>191471</v>
      </c>
    </row>
    <row r="39" spans="1:26" ht="13.5">
      <c r="A39" s="58" t="s">
        <v>60</v>
      </c>
      <c r="B39" s="19">
        <v>359828439</v>
      </c>
      <c r="C39" s="19">
        <v>0</v>
      </c>
      <c r="D39" s="59">
        <v>371864729</v>
      </c>
      <c r="E39" s="60">
        <v>371864729</v>
      </c>
      <c r="F39" s="60">
        <v>366159988</v>
      </c>
      <c r="G39" s="60">
        <v>350461174</v>
      </c>
      <c r="H39" s="60">
        <v>366905621</v>
      </c>
      <c r="I39" s="60">
        <v>366905621</v>
      </c>
      <c r="J39" s="60">
        <v>362844686</v>
      </c>
      <c r="K39" s="60">
        <v>400141554</v>
      </c>
      <c r="L39" s="60">
        <v>762472941</v>
      </c>
      <c r="M39" s="60">
        <v>762472941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762472941</v>
      </c>
      <c r="W39" s="60">
        <v>185932365</v>
      </c>
      <c r="X39" s="60">
        <v>576540576</v>
      </c>
      <c r="Y39" s="61">
        <v>310.08</v>
      </c>
      <c r="Z39" s="62">
        <v>371864729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55684932</v>
      </c>
      <c r="C42" s="19">
        <v>0</v>
      </c>
      <c r="D42" s="59">
        <v>81473803</v>
      </c>
      <c r="E42" s="60">
        <v>81473803</v>
      </c>
      <c r="F42" s="60">
        <v>79713935</v>
      </c>
      <c r="G42" s="60">
        <v>-3305568</v>
      </c>
      <c r="H42" s="60">
        <v>-10921393</v>
      </c>
      <c r="I42" s="60">
        <v>65486974</v>
      </c>
      <c r="J42" s="60">
        <v>-1446120</v>
      </c>
      <c r="K42" s="60">
        <v>38393957</v>
      </c>
      <c r="L42" s="60">
        <v>-1717998</v>
      </c>
      <c r="M42" s="60">
        <v>35229839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100716813</v>
      </c>
      <c r="W42" s="60">
        <v>76545704</v>
      </c>
      <c r="X42" s="60">
        <v>24171109</v>
      </c>
      <c r="Y42" s="61">
        <v>31.58</v>
      </c>
      <c r="Z42" s="62">
        <v>81473803</v>
      </c>
    </row>
    <row r="43" spans="1:26" ht="13.5">
      <c r="A43" s="58" t="s">
        <v>63</v>
      </c>
      <c r="B43" s="19">
        <v>-52109697</v>
      </c>
      <c r="C43" s="19">
        <v>0</v>
      </c>
      <c r="D43" s="59">
        <v>-78897996</v>
      </c>
      <c r="E43" s="60">
        <v>-78897996</v>
      </c>
      <c r="F43" s="60">
        <v>-3586104</v>
      </c>
      <c r="G43" s="60">
        <v>-6607031</v>
      </c>
      <c r="H43" s="60">
        <v>-4502977</v>
      </c>
      <c r="I43" s="60">
        <v>-14696112</v>
      </c>
      <c r="J43" s="60">
        <v>-1960534</v>
      </c>
      <c r="K43" s="60">
        <v>-2390758</v>
      </c>
      <c r="L43" s="60">
        <v>-158675</v>
      </c>
      <c r="M43" s="60">
        <v>-4509967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-19206079</v>
      </c>
      <c r="W43" s="60">
        <v>-39448998</v>
      </c>
      <c r="X43" s="60">
        <v>20242919</v>
      </c>
      <c r="Y43" s="61">
        <v>-51.31</v>
      </c>
      <c r="Z43" s="62">
        <v>-78897996</v>
      </c>
    </row>
    <row r="44" spans="1:26" ht="13.5">
      <c r="A44" s="58" t="s">
        <v>64</v>
      </c>
      <c r="B44" s="19">
        <v>669327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-305519</v>
      </c>
      <c r="M44" s="60">
        <v>-305519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-305519</v>
      </c>
      <c r="W44" s="60">
        <v>0</v>
      </c>
      <c r="X44" s="60">
        <v>-305519</v>
      </c>
      <c r="Y44" s="61">
        <v>0</v>
      </c>
      <c r="Z44" s="62">
        <v>0</v>
      </c>
    </row>
    <row r="45" spans="1:26" ht="13.5">
      <c r="A45" s="70" t="s">
        <v>65</v>
      </c>
      <c r="B45" s="22">
        <v>13681273</v>
      </c>
      <c r="C45" s="22">
        <v>0</v>
      </c>
      <c r="D45" s="99">
        <v>14577653</v>
      </c>
      <c r="E45" s="100">
        <v>14577653</v>
      </c>
      <c r="F45" s="100">
        <v>89809105</v>
      </c>
      <c r="G45" s="100">
        <v>79896506</v>
      </c>
      <c r="H45" s="100">
        <v>64472136</v>
      </c>
      <c r="I45" s="100">
        <v>64472136</v>
      </c>
      <c r="J45" s="100">
        <v>61065482</v>
      </c>
      <c r="K45" s="100">
        <v>97068681</v>
      </c>
      <c r="L45" s="100">
        <v>94886489</v>
      </c>
      <c r="M45" s="100">
        <v>94886489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94886489</v>
      </c>
      <c r="W45" s="100">
        <v>49098552</v>
      </c>
      <c r="X45" s="100">
        <v>45787937</v>
      </c>
      <c r="Y45" s="101">
        <v>93.26</v>
      </c>
      <c r="Z45" s="102">
        <v>14577653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3654170</v>
      </c>
      <c r="C49" s="52">
        <v>0</v>
      </c>
      <c r="D49" s="129">
        <v>150172</v>
      </c>
      <c r="E49" s="54">
        <v>148527</v>
      </c>
      <c r="F49" s="54">
        <v>0</v>
      </c>
      <c r="G49" s="54">
        <v>0</v>
      </c>
      <c r="H49" s="54">
        <v>0</v>
      </c>
      <c r="I49" s="54">
        <v>9178563</v>
      </c>
      <c r="J49" s="54">
        <v>0</v>
      </c>
      <c r="K49" s="54">
        <v>0</v>
      </c>
      <c r="L49" s="54">
        <v>0</v>
      </c>
      <c r="M49" s="54">
        <v>798971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13930403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4579459</v>
      </c>
      <c r="C51" s="52">
        <v>0</v>
      </c>
      <c r="D51" s="129">
        <v>-986845</v>
      </c>
      <c r="E51" s="54">
        <v>-2398279</v>
      </c>
      <c r="F51" s="54">
        <v>0</v>
      </c>
      <c r="G51" s="54">
        <v>0</v>
      </c>
      <c r="H51" s="54">
        <v>0</v>
      </c>
      <c r="I51" s="54">
        <v>-1620658</v>
      </c>
      <c r="J51" s="54">
        <v>0</v>
      </c>
      <c r="K51" s="54">
        <v>0</v>
      </c>
      <c r="L51" s="54">
        <v>0</v>
      </c>
      <c r="M51" s="54">
        <v>-3268306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-34418</v>
      </c>
      <c r="W51" s="54">
        <v>11763</v>
      </c>
      <c r="X51" s="54">
        <v>-17526128</v>
      </c>
      <c r="Y51" s="54">
        <v>-21243412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100.00021282165332</v>
      </c>
      <c r="E58" s="7">
        <f t="shared" si="6"/>
        <v>100.00021282165332</v>
      </c>
      <c r="F58" s="7">
        <f t="shared" si="6"/>
        <v>100</v>
      </c>
      <c r="G58" s="7">
        <f t="shared" si="6"/>
        <v>100</v>
      </c>
      <c r="H58" s="7">
        <f t="shared" si="6"/>
        <v>96.16229895774366</v>
      </c>
      <c r="I58" s="7">
        <f t="shared" si="6"/>
        <v>98.73744289736315</v>
      </c>
      <c r="J58" s="7">
        <f t="shared" si="6"/>
        <v>0</v>
      </c>
      <c r="K58" s="7">
        <f t="shared" si="6"/>
        <v>100</v>
      </c>
      <c r="L58" s="7">
        <f t="shared" si="6"/>
        <v>484.04879034975403</v>
      </c>
      <c r="M58" s="7">
        <f t="shared" si="6"/>
        <v>146.00973768889938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110.33593333416005</v>
      </c>
      <c r="W58" s="7">
        <f t="shared" si="6"/>
        <v>100.00021282165332</v>
      </c>
      <c r="X58" s="7">
        <f t="shared" si="6"/>
        <v>0</v>
      </c>
      <c r="Y58" s="7">
        <f t="shared" si="6"/>
        <v>0</v>
      </c>
      <c r="Z58" s="8">
        <f t="shared" si="6"/>
        <v>100.00021282165332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100.00007635738616</v>
      </c>
      <c r="E59" s="10">
        <f t="shared" si="7"/>
        <v>100.00007635738616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135.7106883893086</v>
      </c>
      <c r="W59" s="10">
        <f t="shared" si="7"/>
        <v>100.00007635738616</v>
      </c>
      <c r="X59" s="10">
        <f t="shared" si="7"/>
        <v>0</v>
      </c>
      <c r="Y59" s="10">
        <f t="shared" si="7"/>
        <v>0</v>
      </c>
      <c r="Z59" s="11">
        <f t="shared" si="7"/>
        <v>100.00007635738616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100.002</v>
      </c>
      <c r="E60" s="13">
        <f t="shared" si="7"/>
        <v>100.002</v>
      </c>
      <c r="F60" s="13">
        <f t="shared" si="7"/>
        <v>100</v>
      </c>
      <c r="G60" s="13">
        <f t="shared" si="7"/>
        <v>100</v>
      </c>
      <c r="H60" s="13">
        <f t="shared" si="7"/>
        <v>0</v>
      </c>
      <c r="I60" s="13">
        <f t="shared" si="7"/>
        <v>87.02212713248127</v>
      </c>
      <c r="J60" s="13">
        <f t="shared" si="7"/>
        <v>0</v>
      </c>
      <c r="K60" s="13">
        <f t="shared" si="7"/>
        <v>100</v>
      </c>
      <c r="L60" s="13">
        <f t="shared" si="7"/>
        <v>87.4385066379136</v>
      </c>
      <c r="M60" s="13">
        <f t="shared" si="7"/>
        <v>46.85883720538437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56.1088202494878</v>
      </c>
      <c r="W60" s="13">
        <f t="shared" si="7"/>
        <v>100.002</v>
      </c>
      <c r="X60" s="13">
        <f t="shared" si="7"/>
        <v>0</v>
      </c>
      <c r="Y60" s="13">
        <f t="shared" si="7"/>
        <v>0</v>
      </c>
      <c r="Z60" s="14">
        <f t="shared" si="7"/>
        <v>100.002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100</v>
      </c>
      <c r="L64" s="13">
        <f t="shared" si="7"/>
        <v>87.4385066379136</v>
      </c>
      <c r="M64" s="13">
        <f t="shared" si="7"/>
        <v>46.85883720538437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72.89788904425762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4861220</v>
      </c>
      <c r="C67" s="24"/>
      <c r="D67" s="25">
        <v>2819262</v>
      </c>
      <c r="E67" s="26">
        <v>2819262</v>
      </c>
      <c r="F67" s="26">
        <v>54899</v>
      </c>
      <c r="G67" s="26">
        <v>67605</v>
      </c>
      <c r="H67" s="26">
        <v>60062</v>
      </c>
      <c r="I67" s="26">
        <v>182566</v>
      </c>
      <c r="J67" s="26">
        <v>29679</v>
      </c>
      <c r="K67" s="26">
        <v>14839</v>
      </c>
      <c r="L67" s="26">
        <v>14839</v>
      </c>
      <c r="M67" s="26">
        <v>59357</v>
      </c>
      <c r="N67" s="26"/>
      <c r="O67" s="26"/>
      <c r="P67" s="26"/>
      <c r="Q67" s="26"/>
      <c r="R67" s="26"/>
      <c r="S67" s="26"/>
      <c r="T67" s="26"/>
      <c r="U67" s="26"/>
      <c r="V67" s="26">
        <v>241923</v>
      </c>
      <c r="W67" s="26">
        <v>1409631</v>
      </c>
      <c r="X67" s="26"/>
      <c r="Y67" s="25"/>
      <c r="Z67" s="27">
        <v>2819262</v>
      </c>
    </row>
    <row r="68" spans="1:26" ht="13.5" hidden="1">
      <c r="A68" s="37" t="s">
        <v>31</v>
      </c>
      <c r="B68" s="19">
        <v>4693434</v>
      </c>
      <c r="C68" s="19"/>
      <c r="D68" s="20">
        <v>2619262</v>
      </c>
      <c r="E68" s="21">
        <v>2619262</v>
      </c>
      <c r="F68" s="21">
        <v>46356</v>
      </c>
      <c r="G68" s="21">
        <v>60692</v>
      </c>
      <c r="H68" s="21">
        <v>57757</v>
      </c>
      <c r="I68" s="21">
        <v>164805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164805</v>
      </c>
      <c r="W68" s="21">
        <v>1309631</v>
      </c>
      <c r="X68" s="21"/>
      <c r="Y68" s="20"/>
      <c r="Z68" s="23">
        <v>2619262</v>
      </c>
    </row>
    <row r="69" spans="1:26" ht="13.5" hidden="1">
      <c r="A69" s="38" t="s">
        <v>32</v>
      </c>
      <c r="B69" s="19">
        <v>167786</v>
      </c>
      <c r="C69" s="19"/>
      <c r="D69" s="20">
        <v>200000</v>
      </c>
      <c r="E69" s="21">
        <v>200000</v>
      </c>
      <c r="F69" s="21">
        <v>8543</v>
      </c>
      <c r="G69" s="21">
        <v>6913</v>
      </c>
      <c r="H69" s="21">
        <v>2305</v>
      </c>
      <c r="I69" s="21">
        <v>17761</v>
      </c>
      <c r="J69" s="21">
        <v>29679</v>
      </c>
      <c r="K69" s="21">
        <v>14839</v>
      </c>
      <c r="L69" s="21">
        <v>14839</v>
      </c>
      <c r="M69" s="21">
        <v>59357</v>
      </c>
      <c r="N69" s="21"/>
      <c r="O69" s="21"/>
      <c r="P69" s="21"/>
      <c r="Q69" s="21"/>
      <c r="R69" s="21"/>
      <c r="S69" s="21"/>
      <c r="T69" s="21"/>
      <c r="U69" s="21"/>
      <c r="V69" s="21">
        <v>77118</v>
      </c>
      <c r="W69" s="21">
        <v>100000</v>
      </c>
      <c r="X69" s="21"/>
      <c r="Y69" s="20"/>
      <c r="Z69" s="23">
        <v>200000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167786</v>
      </c>
      <c r="C73" s="19"/>
      <c r="D73" s="20"/>
      <c r="E73" s="21"/>
      <c r="F73" s="21"/>
      <c r="G73" s="21"/>
      <c r="H73" s="21"/>
      <c r="I73" s="21"/>
      <c r="J73" s="21">
        <v>29679</v>
      </c>
      <c r="K73" s="21">
        <v>14839</v>
      </c>
      <c r="L73" s="21">
        <v>14839</v>
      </c>
      <c r="M73" s="21">
        <v>59357</v>
      </c>
      <c r="N73" s="21"/>
      <c r="O73" s="21"/>
      <c r="P73" s="21"/>
      <c r="Q73" s="21"/>
      <c r="R73" s="21"/>
      <c r="S73" s="21"/>
      <c r="T73" s="21"/>
      <c r="U73" s="21"/>
      <c r="V73" s="21">
        <v>59357</v>
      </c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200000</v>
      </c>
      <c r="E74" s="21">
        <v>200000</v>
      </c>
      <c r="F74" s="21">
        <v>8543</v>
      </c>
      <c r="G74" s="21">
        <v>6913</v>
      </c>
      <c r="H74" s="21">
        <v>2305</v>
      </c>
      <c r="I74" s="21">
        <v>17761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17761</v>
      </c>
      <c r="W74" s="21">
        <v>100000</v>
      </c>
      <c r="X74" s="21"/>
      <c r="Y74" s="20"/>
      <c r="Z74" s="23">
        <v>200000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4861220</v>
      </c>
      <c r="C76" s="32"/>
      <c r="D76" s="33">
        <v>2819268</v>
      </c>
      <c r="E76" s="34">
        <v>2819268</v>
      </c>
      <c r="F76" s="34">
        <v>54899</v>
      </c>
      <c r="G76" s="34">
        <v>67605</v>
      </c>
      <c r="H76" s="34">
        <v>57757</v>
      </c>
      <c r="I76" s="34">
        <v>180261</v>
      </c>
      <c r="J76" s="34"/>
      <c r="K76" s="34">
        <v>14839</v>
      </c>
      <c r="L76" s="34">
        <v>71828</v>
      </c>
      <c r="M76" s="34">
        <v>86667</v>
      </c>
      <c r="N76" s="34"/>
      <c r="O76" s="34"/>
      <c r="P76" s="34"/>
      <c r="Q76" s="34"/>
      <c r="R76" s="34"/>
      <c r="S76" s="34"/>
      <c r="T76" s="34"/>
      <c r="U76" s="34"/>
      <c r="V76" s="34">
        <v>266928</v>
      </c>
      <c r="W76" s="34">
        <v>1409634</v>
      </c>
      <c r="X76" s="34"/>
      <c r="Y76" s="33"/>
      <c r="Z76" s="35">
        <v>2819268</v>
      </c>
    </row>
    <row r="77" spans="1:26" ht="13.5" hidden="1">
      <c r="A77" s="37" t="s">
        <v>31</v>
      </c>
      <c r="B77" s="19">
        <v>4693434</v>
      </c>
      <c r="C77" s="19"/>
      <c r="D77" s="20">
        <v>2619264</v>
      </c>
      <c r="E77" s="21">
        <v>2619264</v>
      </c>
      <c r="F77" s="21">
        <v>46356</v>
      </c>
      <c r="G77" s="21">
        <v>60692</v>
      </c>
      <c r="H77" s="21">
        <v>57757</v>
      </c>
      <c r="I77" s="21">
        <v>164805</v>
      </c>
      <c r="J77" s="21"/>
      <c r="K77" s="21"/>
      <c r="L77" s="21">
        <v>58853</v>
      </c>
      <c r="M77" s="21">
        <v>58853</v>
      </c>
      <c r="N77" s="21"/>
      <c r="O77" s="21"/>
      <c r="P77" s="21"/>
      <c r="Q77" s="21"/>
      <c r="R77" s="21"/>
      <c r="S77" s="21"/>
      <c r="T77" s="21"/>
      <c r="U77" s="21"/>
      <c r="V77" s="21">
        <v>223658</v>
      </c>
      <c r="W77" s="21">
        <v>1309632</v>
      </c>
      <c r="X77" s="21"/>
      <c r="Y77" s="20"/>
      <c r="Z77" s="23">
        <v>2619264</v>
      </c>
    </row>
    <row r="78" spans="1:26" ht="13.5" hidden="1">
      <c r="A78" s="38" t="s">
        <v>32</v>
      </c>
      <c r="B78" s="19">
        <v>167786</v>
      </c>
      <c r="C78" s="19"/>
      <c r="D78" s="20">
        <v>200004</v>
      </c>
      <c r="E78" s="21">
        <v>200004</v>
      </c>
      <c r="F78" s="21">
        <v>8543</v>
      </c>
      <c r="G78" s="21">
        <v>6913</v>
      </c>
      <c r="H78" s="21"/>
      <c r="I78" s="21">
        <v>15456</v>
      </c>
      <c r="J78" s="21"/>
      <c r="K78" s="21">
        <v>14839</v>
      </c>
      <c r="L78" s="21">
        <v>12975</v>
      </c>
      <c r="M78" s="21">
        <v>27814</v>
      </c>
      <c r="N78" s="21"/>
      <c r="O78" s="21"/>
      <c r="P78" s="21"/>
      <c r="Q78" s="21"/>
      <c r="R78" s="21"/>
      <c r="S78" s="21"/>
      <c r="T78" s="21"/>
      <c r="U78" s="21"/>
      <c r="V78" s="21">
        <v>43270</v>
      </c>
      <c r="W78" s="21">
        <v>100002</v>
      </c>
      <c r="X78" s="21"/>
      <c r="Y78" s="20"/>
      <c r="Z78" s="23">
        <v>200004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167786</v>
      </c>
      <c r="C82" s="19"/>
      <c r="D82" s="20">
        <v>200004</v>
      </c>
      <c r="E82" s="21">
        <v>200004</v>
      </c>
      <c r="F82" s="21">
        <v>8543</v>
      </c>
      <c r="G82" s="21">
        <v>6913</v>
      </c>
      <c r="H82" s="21"/>
      <c r="I82" s="21">
        <v>15456</v>
      </c>
      <c r="J82" s="21"/>
      <c r="K82" s="21">
        <v>14839</v>
      </c>
      <c r="L82" s="21">
        <v>12975</v>
      </c>
      <c r="M82" s="21">
        <v>27814</v>
      </c>
      <c r="N82" s="21"/>
      <c r="O82" s="21"/>
      <c r="P82" s="21"/>
      <c r="Q82" s="21"/>
      <c r="R82" s="21"/>
      <c r="S82" s="21"/>
      <c r="T82" s="21"/>
      <c r="U82" s="21"/>
      <c r="V82" s="21">
        <v>43270</v>
      </c>
      <c r="W82" s="21">
        <v>100002</v>
      </c>
      <c r="X82" s="21"/>
      <c r="Y82" s="20"/>
      <c r="Z82" s="23">
        <v>200004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161511</v>
      </c>
      <c r="H5" s="356">
        <f t="shared" si="0"/>
        <v>586641</v>
      </c>
      <c r="I5" s="356">
        <f t="shared" si="0"/>
        <v>1487250</v>
      </c>
      <c r="J5" s="358">
        <f t="shared" si="0"/>
        <v>2235402</v>
      </c>
      <c r="K5" s="358">
        <f t="shared" si="0"/>
        <v>642016</v>
      </c>
      <c r="L5" s="356">
        <f t="shared" si="0"/>
        <v>102865</v>
      </c>
      <c r="M5" s="356">
        <f t="shared" si="0"/>
        <v>770060</v>
      </c>
      <c r="N5" s="358">
        <f t="shared" si="0"/>
        <v>1514941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3750343</v>
      </c>
      <c r="X5" s="356">
        <f t="shared" si="0"/>
        <v>0</v>
      </c>
      <c r="Y5" s="358">
        <f t="shared" si="0"/>
        <v>3750343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112368</v>
      </c>
      <c r="H6" s="60">
        <f t="shared" si="1"/>
        <v>586641</v>
      </c>
      <c r="I6" s="60">
        <f t="shared" si="1"/>
        <v>1405279</v>
      </c>
      <c r="J6" s="59">
        <f t="shared" si="1"/>
        <v>2104288</v>
      </c>
      <c r="K6" s="59">
        <f t="shared" si="1"/>
        <v>639821</v>
      </c>
      <c r="L6" s="60">
        <f t="shared" si="1"/>
        <v>50083</v>
      </c>
      <c r="M6" s="60">
        <f t="shared" si="1"/>
        <v>770060</v>
      </c>
      <c r="N6" s="59">
        <f t="shared" si="1"/>
        <v>1459964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3564252</v>
      </c>
      <c r="X6" s="60">
        <f t="shared" si="1"/>
        <v>0</v>
      </c>
      <c r="Y6" s="59">
        <f t="shared" si="1"/>
        <v>3564252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>
        <v>112368</v>
      </c>
      <c r="H7" s="60">
        <v>586641</v>
      </c>
      <c r="I7" s="60">
        <v>1405279</v>
      </c>
      <c r="J7" s="59">
        <v>2104288</v>
      </c>
      <c r="K7" s="59">
        <v>639821</v>
      </c>
      <c r="L7" s="60">
        <v>50083</v>
      </c>
      <c r="M7" s="60">
        <v>770060</v>
      </c>
      <c r="N7" s="59">
        <v>1459964</v>
      </c>
      <c r="O7" s="59"/>
      <c r="P7" s="60"/>
      <c r="Q7" s="60"/>
      <c r="R7" s="59"/>
      <c r="S7" s="59"/>
      <c r="T7" s="60"/>
      <c r="U7" s="60"/>
      <c r="V7" s="59"/>
      <c r="W7" s="59">
        <v>3564252</v>
      </c>
      <c r="X7" s="60"/>
      <c r="Y7" s="59">
        <v>3564252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49143</v>
      </c>
      <c r="H8" s="60">
        <f t="shared" si="2"/>
        <v>0</v>
      </c>
      <c r="I8" s="60">
        <f t="shared" si="2"/>
        <v>33551</v>
      </c>
      <c r="J8" s="59">
        <f t="shared" si="2"/>
        <v>82694</v>
      </c>
      <c r="K8" s="59">
        <f t="shared" si="2"/>
        <v>2195</v>
      </c>
      <c r="L8" s="60">
        <f t="shared" si="2"/>
        <v>52782</v>
      </c>
      <c r="M8" s="60">
        <f t="shared" si="2"/>
        <v>0</v>
      </c>
      <c r="N8" s="59">
        <f t="shared" si="2"/>
        <v>54977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137671</v>
      </c>
      <c r="X8" s="60">
        <f t="shared" si="2"/>
        <v>0</v>
      </c>
      <c r="Y8" s="59">
        <f t="shared" si="2"/>
        <v>137671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>
        <v>49143</v>
      </c>
      <c r="H9" s="60"/>
      <c r="I9" s="60">
        <v>33551</v>
      </c>
      <c r="J9" s="59">
        <v>82694</v>
      </c>
      <c r="K9" s="59">
        <v>2195</v>
      </c>
      <c r="L9" s="60">
        <v>52782</v>
      </c>
      <c r="M9" s="60"/>
      <c r="N9" s="59">
        <v>54977</v>
      </c>
      <c r="O9" s="59"/>
      <c r="P9" s="60"/>
      <c r="Q9" s="60"/>
      <c r="R9" s="59"/>
      <c r="S9" s="59"/>
      <c r="T9" s="60"/>
      <c r="U9" s="60"/>
      <c r="V9" s="59"/>
      <c r="W9" s="59">
        <v>137671</v>
      </c>
      <c r="X9" s="60"/>
      <c r="Y9" s="59">
        <v>137671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48420</v>
      </c>
      <c r="J13" s="342">
        <f t="shared" si="4"/>
        <v>48420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48420</v>
      </c>
      <c r="X13" s="275">
        <f t="shared" si="4"/>
        <v>0</v>
      </c>
      <c r="Y13" s="342">
        <f t="shared" si="4"/>
        <v>48420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>
        <v>48420</v>
      </c>
      <c r="J14" s="59">
        <v>48420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48420</v>
      </c>
      <c r="X14" s="60"/>
      <c r="Y14" s="59">
        <v>48420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56123</v>
      </c>
      <c r="I40" s="343">
        <f t="shared" si="9"/>
        <v>314484</v>
      </c>
      <c r="J40" s="345">
        <f t="shared" si="9"/>
        <v>370607</v>
      </c>
      <c r="K40" s="345">
        <f t="shared" si="9"/>
        <v>0</v>
      </c>
      <c r="L40" s="343">
        <f t="shared" si="9"/>
        <v>34565</v>
      </c>
      <c r="M40" s="343">
        <f t="shared" si="9"/>
        <v>26686</v>
      </c>
      <c r="N40" s="345">
        <f t="shared" si="9"/>
        <v>61251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431858</v>
      </c>
      <c r="X40" s="343">
        <f t="shared" si="9"/>
        <v>0</v>
      </c>
      <c r="Y40" s="345">
        <f t="shared" si="9"/>
        <v>431858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>
        <v>602</v>
      </c>
      <c r="I44" s="54">
        <v>5750</v>
      </c>
      <c r="J44" s="53">
        <v>6352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6352</v>
      </c>
      <c r="X44" s="54"/>
      <c r="Y44" s="53">
        <v>6352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>
        <v>55521</v>
      </c>
      <c r="I47" s="54"/>
      <c r="J47" s="53">
        <v>55521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55521</v>
      </c>
      <c r="X47" s="54"/>
      <c r="Y47" s="53">
        <v>55521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>
        <v>308734</v>
      </c>
      <c r="J48" s="53">
        <v>308734</v>
      </c>
      <c r="K48" s="53"/>
      <c r="L48" s="54">
        <v>34565</v>
      </c>
      <c r="M48" s="54">
        <v>1583</v>
      </c>
      <c r="N48" s="53">
        <v>36148</v>
      </c>
      <c r="O48" s="53"/>
      <c r="P48" s="54"/>
      <c r="Q48" s="54"/>
      <c r="R48" s="53"/>
      <c r="S48" s="53"/>
      <c r="T48" s="54"/>
      <c r="U48" s="54"/>
      <c r="V48" s="53"/>
      <c r="W48" s="53">
        <v>344882</v>
      </c>
      <c r="X48" s="54"/>
      <c r="Y48" s="53">
        <v>344882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>
        <v>25103</v>
      </c>
      <c r="N49" s="53">
        <v>25103</v>
      </c>
      <c r="O49" s="53"/>
      <c r="P49" s="54"/>
      <c r="Q49" s="54"/>
      <c r="R49" s="53"/>
      <c r="S49" s="53"/>
      <c r="T49" s="54"/>
      <c r="U49" s="54"/>
      <c r="V49" s="53"/>
      <c r="W49" s="53">
        <v>25103</v>
      </c>
      <c r="X49" s="54"/>
      <c r="Y49" s="53">
        <v>25103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161511</v>
      </c>
      <c r="H60" s="219">
        <f t="shared" si="14"/>
        <v>642764</v>
      </c>
      <c r="I60" s="219">
        <f t="shared" si="14"/>
        <v>1801734</v>
      </c>
      <c r="J60" s="264">
        <f t="shared" si="14"/>
        <v>2606009</v>
      </c>
      <c r="K60" s="264">
        <f t="shared" si="14"/>
        <v>642016</v>
      </c>
      <c r="L60" s="219">
        <f t="shared" si="14"/>
        <v>137430</v>
      </c>
      <c r="M60" s="219">
        <f t="shared" si="14"/>
        <v>796746</v>
      </c>
      <c r="N60" s="264">
        <f t="shared" si="14"/>
        <v>1576192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4182201</v>
      </c>
      <c r="X60" s="219">
        <f t="shared" si="14"/>
        <v>0</v>
      </c>
      <c r="Y60" s="264">
        <f t="shared" si="14"/>
        <v>4182201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142722734</v>
      </c>
      <c r="D5" s="153">
        <f>SUM(D6:D8)</f>
        <v>0</v>
      </c>
      <c r="E5" s="154">
        <f t="shared" si="0"/>
        <v>169571274</v>
      </c>
      <c r="F5" s="100">
        <f t="shared" si="0"/>
        <v>169571274</v>
      </c>
      <c r="G5" s="100">
        <f t="shared" si="0"/>
        <v>59117914</v>
      </c>
      <c r="H5" s="100">
        <f t="shared" si="0"/>
        <v>1329435</v>
      </c>
      <c r="I5" s="100">
        <f t="shared" si="0"/>
        <v>2583373</v>
      </c>
      <c r="J5" s="100">
        <f t="shared" si="0"/>
        <v>63030722</v>
      </c>
      <c r="K5" s="100">
        <f t="shared" si="0"/>
        <v>491467</v>
      </c>
      <c r="L5" s="100">
        <f t="shared" si="0"/>
        <v>49998820</v>
      </c>
      <c r="M5" s="100">
        <f t="shared" si="0"/>
        <v>945326</v>
      </c>
      <c r="N5" s="100">
        <f t="shared" si="0"/>
        <v>51435613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114466335</v>
      </c>
      <c r="X5" s="100">
        <f t="shared" si="0"/>
        <v>84785637</v>
      </c>
      <c r="Y5" s="100">
        <f t="shared" si="0"/>
        <v>29680698</v>
      </c>
      <c r="Z5" s="137">
        <f>+IF(X5&lt;&gt;0,+(Y5/X5)*100,0)</f>
        <v>35.006752381892234</v>
      </c>
      <c r="AA5" s="153">
        <f>SUM(AA6:AA8)</f>
        <v>169571274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142722734</v>
      </c>
      <c r="D7" s="157"/>
      <c r="E7" s="158">
        <v>169071274</v>
      </c>
      <c r="F7" s="159">
        <v>169071274</v>
      </c>
      <c r="G7" s="159">
        <v>59057869</v>
      </c>
      <c r="H7" s="159">
        <v>1276500</v>
      </c>
      <c r="I7" s="159">
        <v>2583373</v>
      </c>
      <c r="J7" s="159">
        <v>62917742</v>
      </c>
      <c r="K7" s="159">
        <v>491467</v>
      </c>
      <c r="L7" s="159">
        <v>49998820</v>
      </c>
      <c r="M7" s="159">
        <v>935826</v>
      </c>
      <c r="N7" s="159">
        <v>51426113</v>
      </c>
      <c r="O7" s="159"/>
      <c r="P7" s="159"/>
      <c r="Q7" s="159"/>
      <c r="R7" s="159"/>
      <c r="S7" s="159"/>
      <c r="T7" s="159"/>
      <c r="U7" s="159"/>
      <c r="V7" s="159"/>
      <c r="W7" s="159">
        <v>114343855</v>
      </c>
      <c r="X7" s="159">
        <v>84535637</v>
      </c>
      <c r="Y7" s="159">
        <v>29808218</v>
      </c>
      <c r="Z7" s="141">
        <v>35.26</v>
      </c>
      <c r="AA7" s="157">
        <v>169071274</v>
      </c>
    </row>
    <row r="8" spans="1:27" ht="13.5">
      <c r="A8" s="138" t="s">
        <v>77</v>
      </c>
      <c r="B8" s="136"/>
      <c r="C8" s="155"/>
      <c r="D8" s="155"/>
      <c r="E8" s="156">
        <v>500000</v>
      </c>
      <c r="F8" s="60">
        <v>500000</v>
      </c>
      <c r="G8" s="60">
        <v>60045</v>
      </c>
      <c r="H8" s="60">
        <v>52935</v>
      </c>
      <c r="I8" s="60"/>
      <c r="J8" s="60">
        <v>112980</v>
      </c>
      <c r="K8" s="60"/>
      <c r="L8" s="60"/>
      <c r="M8" s="60">
        <v>9500</v>
      </c>
      <c r="N8" s="60">
        <v>9500</v>
      </c>
      <c r="O8" s="60"/>
      <c r="P8" s="60"/>
      <c r="Q8" s="60"/>
      <c r="R8" s="60"/>
      <c r="S8" s="60"/>
      <c r="T8" s="60"/>
      <c r="U8" s="60"/>
      <c r="V8" s="60"/>
      <c r="W8" s="60">
        <v>122480</v>
      </c>
      <c r="X8" s="60">
        <v>250000</v>
      </c>
      <c r="Y8" s="60">
        <v>-127520</v>
      </c>
      <c r="Z8" s="140">
        <v>-51.01</v>
      </c>
      <c r="AA8" s="155">
        <v>500000</v>
      </c>
    </row>
    <row r="9" spans="1:27" ht="13.5">
      <c r="A9" s="135" t="s">
        <v>78</v>
      </c>
      <c r="B9" s="136"/>
      <c r="C9" s="153">
        <f aca="true" t="shared" si="1" ref="C9:Y9">SUM(C10:C14)</f>
        <v>276794</v>
      </c>
      <c r="D9" s="153">
        <f>SUM(D10:D14)</f>
        <v>0</v>
      </c>
      <c r="E9" s="154">
        <f t="shared" si="1"/>
        <v>3490000</v>
      </c>
      <c r="F9" s="100">
        <f t="shared" si="1"/>
        <v>3490000</v>
      </c>
      <c r="G9" s="100">
        <f t="shared" si="1"/>
        <v>104700</v>
      </c>
      <c r="H9" s="100">
        <f t="shared" si="1"/>
        <v>222003</v>
      </c>
      <c r="I9" s="100">
        <f t="shared" si="1"/>
        <v>158224</v>
      </c>
      <c r="J9" s="100">
        <f t="shared" si="1"/>
        <v>484927</v>
      </c>
      <c r="K9" s="100">
        <f t="shared" si="1"/>
        <v>181428</v>
      </c>
      <c r="L9" s="100">
        <f t="shared" si="1"/>
        <v>160082</v>
      </c>
      <c r="M9" s="100">
        <f t="shared" si="1"/>
        <v>555453</v>
      </c>
      <c r="N9" s="100">
        <f t="shared" si="1"/>
        <v>896963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1381890</v>
      </c>
      <c r="X9" s="100">
        <f t="shared" si="1"/>
        <v>1745000</v>
      </c>
      <c r="Y9" s="100">
        <f t="shared" si="1"/>
        <v>-363110</v>
      </c>
      <c r="Z9" s="137">
        <f>+IF(X9&lt;&gt;0,+(Y9/X9)*100,0)</f>
        <v>-20.80859598853868</v>
      </c>
      <c r="AA9" s="153">
        <f>SUM(AA10:AA14)</f>
        <v>3490000</v>
      </c>
    </row>
    <row r="10" spans="1:27" ht="13.5">
      <c r="A10" s="138" t="s">
        <v>79</v>
      </c>
      <c r="B10" s="136"/>
      <c r="C10" s="155"/>
      <c r="D10" s="155"/>
      <c r="E10" s="156">
        <v>3490000</v>
      </c>
      <c r="F10" s="60">
        <v>3490000</v>
      </c>
      <c r="G10" s="60"/>
      <c r="H10" s="60">
        <v>4180</v>
      </c>
      <c r="I10" s="60">
        <v>5142</v>
      </c>
      <c r="J10" s="60">
        <v>9322</v>
      </c>
      <c r="K10" s="60">
        <v>6166</v>
      </c>
      <c r="L10" s="60">
        <v>3343</v>
      </c>
      <c r="M10" s="60">
        <v>312171</v>
      </c>
      <c r="N10" s="60">
        <v>321680</v>
      </c>
      <c r="O10" s="60"/>
      <c r="P10" s="60"/>
      <c r="Q10" s="60"/>
      <c r="R10" s="60"/>
      <c r="S10" s="60"/>
      <c r="T10" s="60"/>
      <c r="U10" s="60"/>
      <c r="V10" s="60"/>
      <c r="W10" s="60">
        <v>331002</v>
      </c>
      <c r="X10" s="60">
        <v>1745000</v>
      </c>
      <c r="Y10" s="60">
        <v>-1413998</v>
      </c>
      <c r="Z10" s="140">
        <v>-81.03</v>
      </c>
      <c r="AA10" s="155">
        <v>3490000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276794</v>
      </c>
      <c r="D12" s="155"/>
      <c r="E12" s="156"/>
      <c r="F12" s="60"/>
      <c r="G12" s="60">
        <v>104700</v>
      </c>
      <c r="H12" s="60">
        <v>217823</v>
      </c>
      <c r="I12" s="60">
        <v>153082</v>
      </c>
      <c r="J12" s="60">
        <v>475605</v>
      </c>
      <c r="K12" s="60">
        <v>175262</v>
      </c>
      <c r="L12" s="60">
        <v>156739</v>
      </c>
      <c r="M12" s="60">
        <v>243282</v>
      </c>
      <c r="N12" s="60">
        <v>575283</v>
      </c>
      <c r="O12" s="60"/>
      <c r="P12" s="60"/>
      <c r="Q12" s="60"/>
      <c r="R12" s="60"/>
      <c r="S12" s="60"/>
      <c r="T12" s="60"/>
      <c r="U12" s="60"/>
      <c r="V12" s="60"/>
      <c r="W12" s="60">
        <v>1050888</v>
      </c>
      <c r="X12" s="60"/>
      <c r="Y12" s="60">
        <v>1050888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43353000</v>
      </c>
      <c r="D15" s="153">
        <f>SUM(D16:D18)</f>
        <v>0</v>
      </c>
      <c r="E15" s="154">
        <f t="shared" si="2"/>
        <v>68601000</v>
      </c>
      <c r="F15" s="100">
        <f t="shared" si="2"/>
        <v>68601000</v>
      </c>
      <c r="G15" s="100">
        <f t="shared" si="2"/>
        <v>30135000</v>
      </c>
      <c r="H15" s="100">
        <f t="shared" si="2"/>
        <v>5400500</v>
      </c>
      <c r="I15" s="100">
        <f t="shared" si="2"/>
        <v>670</v>
      </c>
      <c r="J15" s="100">
        <f t="shared" si="2"/>
        <v>35536170</v>
      </c>
      <c r="K15" s="100">
        <f t="shared" si="2"/>
        <v>28</v>
      </c>
      <c r="L15" s="100">
        <f t="shared" si="2"/>
        <v>0</v>
      </c>
      <c r="M15" s="100">
        <f t="shared" si="2"/>
        <v>0</v>
      </c>
      <c r="N15" s="100">
        <f t="shared" si="2"/>
        <v>28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35536198</v>
      </c>
      <c r="X15" s="100">
        <f t="shared" si="2"/>
        <v>34300500</v>
      </c>
      <c r="Y15" s="100">
        <f t="shared" si="2"/>
        <v>1235698</v>
      </c>
      <c r="Z15" s="137">
        <f>+IF(X15&lt;&gt;0,+(Y15/X15)*100,0)</f>
        <v>3.602565560268801</v>
      </c>
      <c r="AA15" s="153">
        <f>SUM(AA16:AA18)</f>
        <v>68601000</v>
      </c>
    </row>
    <row r="16" spans="1:27" ht="13.5">
      <c r="A16" s="138" t="s">
        <v>85</v>
      </c>
      <c r="B16" s="136"/>
      <c r="C16" s="155"/>
      <c r="D16" s="155"/>
      <c r="E16" s="156">
        <v>35000</v>
      </c>
      <c r="F16" s="60">
        <v>35000</v>
      </c>
      <c r="G16" s="60"/>
      <c r="H16" s="60">
        <v>500</v>
      </c>
      <c r="I16" s="60">
        <v>670</v>
      </c>
      <c r="J16" s="60">
        <v>1170</v>
      </c>
      <c r="K16" s="60">
        <v>28</v>
      </c>
      <c r="L16" s="60"/>
      <c r="M16" s="60"/>
      <c r="N16" s="60">
        <v>28</v>
      </c>
      <c r="O16" s="60"/>
      <c r="P16" s="60"/>
      <c r="Q16" s="60"/>
      <c r="R16" s="60"/>
      <c r="S16" s="60"/>
      <c r="T16" s="60"/>
      <c r="U16" s="60"/>
      <c r="V16" s="60"/>
      <c r="W16" s="60">
        <v>1198</v>
      </c>
      <c r="X16" s="60">
        <v>17500</v>
      </c>
      <c r="Y16" s="60">
        <v>-16302</v>
      </c>
      <c r="Z16" s="140">
        <v>-93.15</v>
      </c>
      <c r="AA16" s="155">
        <v>35000</v>
      </c>
    </row>
    <row r="17" spans="1:27" ht="13.5">
      <c r="A17" s="138" t="s">
        <v>86</v>
      </c>
      <c r="B17" s="136"/>
      <c r="C17" s="155">
        <v>43353000</v>
      </c>
      <c r="D17" s="155"/>
      <c r="E17" s="156">
        <v>68566000</v>
      </c>
      <c r="F17" s="60">
        <v>68566000</v>
      </c>
      <c r="G17" s="60">
        <v>30135000</v>
      </c>
      <c r="H17" s="60">
        <v>5400000</v>
      </c>
      <c r="I17" s="60"/>
      <c r="J17" s="60">
        <v>35535000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35535000</v>
      </c>
      <c r="X17" s="60">
        <v>34283000</v>
      </c>
      <c r="Y17" s="60">
        <v>1252000</v>
      </c>
      <c r="Z17" s="140">
        <v>3.65</v>
      </c>
      <c r="AA17" s="155">
        <v>68566000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167786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29679</v>
      </c>
      <c r="L19" s="100">
        <f t="shared" si="3"/>
        <v>14839</v>
      </c>
      <c r="M19" s="100">
        <f t="shared" si="3"/>
        <v>14839</v>
      </c>
      <c r="N19" s="100">
        <f t="shared" si="3"/>
        <v>59357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59357</v>
      </c>
      <c r="X19" s="100">
        <f t="shared" si="3"/>
        <v>0</v>
      </c>
      <c r="Y19" s="100">
        <f t="shared" si="3"/>
        <v>59357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167786</v>
      </c>
      <c r="D23" s="155"/>
      <c r="E23" s="156"/>
      <c r="F23" s="60"/>
      <c r="G23" s="60"/>
      <c r="H23" s="60"/>
      <c r="I23" s="60"/>
      <c r="J23" s="60"/>
      <c r="K23" s="60">
        <v>29679</v>
      </c>
      <c r="L23" s="60">
        <v>14839</v>
      </c>
      <c r="M23" s="60">
        <v>14839</v>
      </c>
      <c r="N23" s="60">
        <v>59357</v>
      </c>
      <c r="O23" s="60"/>
      <c r="P23" s="60"/>
      <c r="Q23" s="60"/>
      <c r="R23" s="60"/>
      <c r="S23" s="60"/>
      <c r="T23" s="60"/>
      <c r="U23" s="60"/>
      <c r="V23" s="60"/>
      <c r="W23" s="60">
        <v>59357</v>
      </c>
      <c r="X23" s="60"/>
      <c r="Y23" s="60">
        <v>59357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>
        <v>8543</v>
      </c>
      <c r="H24" s="100">
        <v>6913</v>
      </c>
      <c r="I24" s="100">
        <v>2305</v>
      </c>
      <c r="J24" s="100">
        <v>17761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17761</v>
      </c>
      <c r="X24" s="100"/>
      <c r="Y24" s="100">
        <v>17761</v>
      </c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186520314</v>
      </c>
      <c r="D25" s="168">
        <f>+D5+D9+D15+D19+D24</f>
        <v>0</v>
      </c>
      <c r="E25" s="169">
        <f t="shared" si="4"/>
        <v>241662274</v>
      </c>
      <c r="F25" s="73">
        <f t="shared" si="4"/>
        <v>241662274</v>
      </c>
      <c r="G25" s="73">
        <f t="shared" si="4"/>
        <v>89366157</v>
      </c>
      <c r="H25" s="73">
        <f t="shared" si="4"/>
        <v>6958851</v>
      </c>
      <c r="I25" s="73">
        <f t="shared" si="4"/>
        <v>2744572</v>
      </c>
      <c r="J25" s="73">
        <f t="shared" si="4"/>
        <v>99069580</v>
      </c>
      <c r="K25" s="73">
        <f t="shared" si="4"/>
        <v>702602</v>
      </c>
      <c r="L25" s="73">
        <f t="shared" si="4"/>
        <v>50173741</v>
      </c>
      <c r="M25" s="73">
        <f t="shared" si="4"/>
        <v>1515618</v>
      </c>
      <c r="N25" s="73">
        <f t="shared" si="4"/>
        <v>52391961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151461541</v>
      </c>
      <c r="X25" s="73">
        <f t="shared" si="4"/>
        <v>120831137</v>
      </c>
      <c r="Y25" s="73">
        <f t="shared" si="4"/>
        <v>30630404</v>
      </c>
      <c r="Z25" s="170">
        <f>+IF(X25&lt;&gt;0,+(Y25/X25)*100,0)</f>
        <v>25.349760633304314</v>
      </c>
      <c r="AA25" s="168">
        <f>+AA5+AA9+AA15+AA19+AA24</f>
        <v>241662274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170309133</v>
      </c>
      <c r="D28" s="153">
        <f>SUM(D29:D31)</f>
        <v>0</v>
      </c>
      <c r="E28" s="154">
        <f t="shared" si="5"/>
        <v>136683724</v>
      </c>
      <c r="F28" s="100">
        <f t="shared" si="5"/>
        <v>136683724</v>
      </c>
      <c r="G28" s="100">
        <f t="shared" si="5"/>
        <v>6668414</v>
      </c>
      <c r="H28" s="100">
        <f t="shared" si="5"/>
        <v>6019558</v>
      </c>
      <c r="I28" s="100">
        <f t="shared" si="5"/>
        <v>7865081</v>
      </c>
      <c r="J28" s="100">
        <f t="shared" si="5"/>
        <v>20553053</v>
      </c>
      <c r="K28" s="100">
        <f t="shared" si="5"/>
        <v>5886216</v>
      </c>
      <c r="L28" s="100">
        <f t="shared" si="5"/>
        <v>7512147</v>
      </c>
      <c r="M28" s="100">
        <f t="shared" si="5"/>
        <v>6350424</v>
      </c>
      <c r="N28" s="100">
        <f t="shared" si="5"/>
        <v>19748787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40301840</v>
      </c>
      <c r="X28" s="100">
        <f t="shared" si="5"/>
        <v>68341862</v>
      </c>
      <c r="Y28" s="100">
        <f t="shared" si="5"/>
        <v>-28040022</v>
      </c>
      <c r="Z28" s="137">
        <f>+IF(X28&lt;&gt;0,+(Y28/X28)*100,0)</f>
        <v>-41.02905770989968</v>
      </c>
      <c r="AA28" s="153">
        <f>SUM(AA29:AA31)</f>
        <v>136683724</v>
      </c>
    </row>
    <row r="29" spans="1:27" ht="13.5">
      <c r="A29" s="138" t="s">
        <v>75</v>
      </c>
      <c r="B29" s="136"/>
      <c r="C29" s="155">
        <v>13718501</v>
      </c>
      <c r="D29" s="155"/>
      <c r="E29" s="156">
        <v>44413314</v>
      </c>
      <c r="F29" s="60">
        <v>44413314</v>
      </c>
      <c r="G29" s="60">
        <v>3369678</v>
      </c>
      <c r="H29" s="60">
        <v>4002879</v>
      </c>
      <c r="I29" s="60">
        <v>3187691</v>
      </c>
      <c r="J29" s="60">
        <v>10560248</v>
      </c>
      <c r="K29" s="60">
        <v>3168142</v>
      </c>
      <c r="L29" s="60">
        <v>3337936</v>
      </c>
      <c r="M29" s="60">
        <v>3605723</v>
      </c>
      <c r="N29" s="60">
        <v>10111801</v>
      </c>
      <c r="O29" s="60"/>
      <c r="P29" s="60"/>
      <c r="Q29" s="60"/>
      <c r="R29" s="60"/>
      <c r="S29" s="60"/>
      <c r="T29" s="60"/>
      <c r="U29" s="60"/>
      <c r="V29" s="60"/>
      <c r="W29" s="60">
        <v>20672049</v>
      </c>
      <c r="X29" s="60">
        <v>22206657</v>
      </c>
      <c r="Y29" s="60">
        <v>-1534608</v>
      </c>
      <c r="Z29" s="140">
        <v>-6.91</v>
      </c>
      <c r="AA29" s="155">
        <v>44413314</v>
      </c>
    </row>
    <row r="30" spans="1:27" ht="13.5">
      <c r="A30" s="138" t="s">
        <v>76</v>
      </c>
      <c r="B30" s="136"/>
      <c r="C30" s="157">
        <v>95233056</v>
      </c>
      <c r="D30" s="157"/>
      <c r="E30" s="158">
        <v>72588934</v>
      </c>
      <c r="F30" s="159">
        <v>72588934</v>
      </c>
      <c r="G30" s="159">
        <v>1701769</v>
      </c>
      <c r="H30" s="159">
        <v>922643</v>
      </c>
      <c r="I30" s="159">
        <v>2419434</v>
      </c>
      <c r="J30" s="159">
        <v>5043846</v>
      </c>
      <c r="K30" s="159">
        <v>1310939</v>
      </c>
      <c r="L30" s="159">
        <v>2332832</v>
      </c>
      <c r="M30" s="159">
        <v>1019692</v>
      </c>
      <c r="N30" s="159">
        <v>4663463</v>
      </c>
      <c r="O30" s="159"/>
      <c r="P30" s="159"/>
      <c r="Q30" s="159"/>
      <c r="R30" s="159"/>
      <c r="S30" s="159"/>
      <c r="T30" s="159"/>
      <c r="U30" s="159"/>
      <c r="V30" s="159"/>
      <c r="W30" s="159">
        <v>9707309</v>
      </c>
      <c r="X30" s="159">
        <v>36294467</v>
      </c>
      <c r="Y30" s="159">
        <v>-26587158</v>
      </c>
      <c r="Z30" s="141">
        <v>-73.25</v>
      </c>
      <c r="AA30" s="157">
        <v>72588934</v>
      </c>
    </row>
    <row r="31" spans="1:27" ht="13.5">
      <c r="A31" s="138" t="s">
        <v>77</v>
      </c>
      <c r="B31" s="136"/>
      <c r="C31" s="155">
        <v>61357576</v>
      </c>
      <c r="D31" s="155"/>
      <c r="E31" s="156">
        <v>19681476</v>
      </c>
      <c r="F31" s="60">
        <v>19681476</v>
      </c>
      <c r="G31" s="60">
        <v>1596967</v>
      </c>
      <c r="H31" s="60">
        <v>1094036</v>
      </c>
      <c r="I31" s="60">
        <v>2257956</v>
      </c>
      <c r="J31" s="60">
        <v>4948959</v>
      </c>
      <c r="K31" s="60">
        <v>1407135</v>
      </c>
      <c r="L31" s="60">
        <v>1841379</v>
      </c>
      <c r="M31" s="60">
        <v>1725009</v>
      </c>
      <c r="N31" s="60">
        <v>4973523</v>
      </c>
      <c r="O31" s="60"/>
      <c r="P31" s="60"/>
      <c r="Q31" s="60"/>
      <c r="R31" s="60"/>
      <c r="S31" s="60"/>
      <c r="T31" s="60"/>
      <c r="U31" s="60"/>
      <c r="V31" s="60"/>
      <c r="W31" s="60">
        <v>9922482</v>
      </c>
      <c r="X31" s="60">
        <v>9840738</v>
      </c>
      <c r="Y31" s="60">
        <v>81744</v>
      </c>
      <c r="Z31" s="140">
        <v>0.83</v>
      </c>
      <c r="AA31" s="155">
        <v>19681476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36232079</v>
      </c>
      <c r="F32" s="100">
        <f t="shared" si="6"/>
        <v>36232079</v>
      </c>
      <c r="G32" s="100">
        <f t="shared" si="6"/>
        <v>1307875</v>
      </c>
      <c r="H32" s="100">
        <f t="shared" si="6"/>
        <v>2338884</v>
      </c>
      <c r="I32" s="100">
        <f t="shared" si="6"/>
        <v>2647296</v>
      </c>
      <c r="J32" s="100">
        <f t="shared" si="6"/>
        <v>6294055</v>
      </c>
      <c r="K32" s="100">
        <f t="shared" si="6"/>
        <v>1713216</v>
      </c>
      <c r="L32" s="100">
        <f t="shared" si="6"/>
        <v>2323832</v>
      </c>
      <c r="M32" s="100">
        <f t="shared" si="6"/>
        <v>2159972</v>
      </c>
      <c r="N32" s="100">
        <f t="shared" si="6"/>
        <v>6197020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12491075</v>
      </c>
      <c r="X32" s="100">
        <f t="shared" si="6"/>
        <v>18116040</v>
      </c>
      <c r="Y32" s="100">
        <f t="shared" si="6"/>
        <v>-5624965</v>
      </c>
      <c r="Z32" s="137">
        <f>+IF(X32&lt;&gt;0,+(Y32/X32)*100,0)</f>
        <v>-31.049638883552916</v>
      </c>
      <c r="AA32" s="153">
        <f>SUM(AA33:AA37)</f>
        <v>36232079</v>
      </c>
    </row>
    <row r="33" spans="1:27" ht="13.5">
      <c r="A33" s="138" t="s">
        <v>79</v>
      </c>
      <c r="B33" s="136"/>
      <c r="C33" s="155"/>
      <c r="D33" s="155"/>
      <c r="E33" s="156">
        <v>36232079</v>
      </c>
      <c r="F33" s="60">
        <v>36232079</v>
      </c>
      <c r="G33" s="60">
        <v>230765</v>
      </c>
      <c r="H33" s="60">
        <v>2335937</v>
      </c>
      <c r="I33" s="60">
        <v>1327116</v>
      </c>
      <c r="J33" s="60">
        <v>3893818</v>
      </c>
      <c r="K33" s="60">
        <v>543157</v>
      </c>
      <c r="L33" s="60">
        <v>1137071</v>
      </c>
      <c r="M33" s="60">
        <v>907182</v>
      </c>
      <c r="N33" s="60">
        <v>2587410</v>
      </c>
      <c r="O33" s="60"/>
      <c r="P33" s="60"/>
      <c r="Q33" s="60"/>
      <c r="R33" s="60"/>
      <c r="S33" s="60"/>
      <c r="T33" s="60"/>
      <c r="U33" s="60"/>
      <c r="V33" s="60"/>
      <c r="W33" s="60">
        <v>6481228</v>
      </c>
      <c r="X33" s="60">
        <v>18116040</v>
      </c>
      <c r="Y33" s="60">
        <v>-11634812</v>
      </c>
      <c r="Z33" s="140">
        <v>-64.22</v>
      </c>
      <c r="AA33" s="155">
        <v>36232079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1077110</v>
      </c>
      <c r="H35" s="60">
        <v>2947</v>
      </c>
      <c r="I35" s="60">
        <v>1222161</v>
      </c>
      <c r="J35" s="60">
        <v>2302218</v>
      </c>
      <c r="K35" s="60">
        <v>1085719</v>
      </c>
      <c r="L35" s="60">
        <v>1088522</v>
      </c>
      <c r="M35" s="60">
        <v>1172219</v>
      </c>
      <c r="N35" s="60">
        <v>3346460</v>
      </c>
      <c r="O35" s="60"/>
      <c r="P35" s="60"/>
      <c r="Q35" s="60"/>
      <c r="R35" s="60"/>
      <c r="S35" s="60"/>
      <c r="T35" s="60"/>
      <c r="U35" s="60"/>
      <c r="V35" s="60"/>
      <c r="W35" s="60">
        <v>5648678</v>
      </c>
      <c r="X35" s="60"/>
      <c r="Y35" s="60">
        <v>5648678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>
        <v>98019</v>
      </c>
      <c r="J36" s="60">
        <v>98019</v>
      </c>
      <c r="K36" s="60">
        <v>84340</v>
      </c>
      <c r="L36" s="60">
        <v>98239</v>
      </c>
      <c r="M36" s="60">
        <v>80571</v>
      </c>
      <c r="N36" s="60">
        <v>263150</v>
      </c>
      <c r="O36" s="60"/>
      <c r="P36" s="60"/>
      <c r="Q36" s="60"/>
      <c r="R36" s="60"/>
      <c r="S36" s="60"/>
      <c r="T36" s="60"/>
      <c r="U36" s="60"/>
      <c r="V36" s="60"/>
      <c r="W36" s="60">
        <v>361169</v>
      </c>
      <c r="X36" s="60"/>
      <c r="Y36" s="60">
        <v>361169</v>
      </c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35513743</v>
      </c>
      <c r="F38" s="100">
        <f t="shared" si="7"/>
        <v>35513743</v>
      </c>
      <c r="G38" s="100">
        <f t="shared" si="7"/>
        <v>1311131</v>
      </c>
      <c r="H38" s="100">
        <f t="shared" si="7"/>
        <v>1883537</v>
      </c>
      <c r="I38" s="100">
        <f t="shared" si="7"/>
        <v>2601712</v>
      </c>
      <c r="J38" s="100">
        <f t="shared" si="7"/>
        <v>5796380</v>
      </c>
      <c r="K38" s="100">
        <f t="shared" si="7"/>
        <v>1731531</v>
      </c>
      <c r="L38" s="100">
        <f t="shared" si="7"/>
        <v>1573235</v>
      </c>
      <c r="M38" s="100">
        <f t="shared" si="7"/>
        <v>4548263</v>
      </c>
      <c r="N38" s="100">
        <f t="shared" si="7"/>
        <v>7853029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13649409</v>
      </c>
      <c r="X38" s="100">
        <f t="shared" si="7"/>
        <v>17756872</v>
      </c>
      <c r="Y38" s="100">
        <f t="shared" si="7"/>
        <v>-4107463</v>
      </c>
      <c r="Z38" s="137">
        <f>+IF(X38&lt;&gt;0,+(Y38/X38)*100,0)</f>
        <v>-23.131681075360568</v>
      </c>
      <c r="AA38" s="153">
        <f>SUM(AA39:AA41)</f>
        <v>35513743</v>
      </c>
    </row>
    <row r="39" spans="1:27" ht="13.5">
      <c r="A39" s="138" t="s">
        <v>85</v>
      </c>
      <c r="B39" s="136"/>
      <c r="C39" s="155"/>
      <c r="D39" s="155"/>
      <c r="E39" s="156">
        <v>12239604</v>
      </c>
      <c r="F39" s="60">
        <v>12239604</v>
      </c>
      <c r="G39" s="60">
        <v>553373</v>
      </c>
      <c r="H39" s="60">
        <v>452639</v>
      </c>
      <c r="I39" s="60">
        <v>408979</v>
      </c>
      <c r="J39" s="60">
        <v>1414991</v>
      </c>
      <c r="K39" s="60">
        <v>375085</v>
      </c>
      <c r="L39" s="60">
        <v>510776</v>
      </c>
      <c r="M39" s="60">
        <v>841463</v>
      </c>
      <c r="N39" s="60">
        <v>1727324</v>
      </c>
      <c r="O39" s="60"/>
      <c r="P39" s="60"/>
      <c r="Q39" s="60"/>
      <c r="R39" s="60"/>
      <c r="S39" s="60"/>
      <c r="T39" s="60"/>
      <c r="U39" s="60"/>
      <c r="V39" s="60"/>
      <c r="W39" s="60">
        <v>3142315</v>
      </c>
      <c r="X39" s="60">
        <v>6119802</v>
      </c>
      <c r="Y39" s="60">
        <v>-2977487</v>
      </c>
      <c r="Z39" s="140">
        <v>-48.65</v>
      </c>
      <c r="AA39" s="155">
        <v>12239604</v>
      </c>
    </row>
    <row r="40" spans="1:27" ht="13.5">
      <c r="A40" s="138" t="s">
        <v>86</v>
      </c>
      <c r="B40" s="136"/>
      <c r="C40" s="155"/>
      <c r="D40" s="155"/>
      <c r="E40" s="156">
        <v>23274139</v>
      </c>
      <c r="F40" s="60">
        <v>23274139</v>
      </c>
      <c r="G40" s="60">
        <v>757758</v>
      </c>
      <c r="H40" s="60">
        <v>1430898</v>
      </c>
      <c r="I40" s="60">
        <v>2192733</v>
      </c>
      <c r="J40" s="60">
        <v>4381389</v>
      </c>
      <c r="K40" s="60">
        <v>1356446</v>
      </c>
      <c r="L40" s="60">
        <v>1062459</v>
      </c>
      <c r="M40" s="60">
        <v>3706800</v>
      </c>
      <c r="N40" s="60">
        <v>6125705</v>
      </c>
      <c r="O40" s="60"/>
      <c r="P40" s="60"/>
      <c r="Q40" s="60"/>
      <c r="R40" s="60"/>
      <c r="S40" s="60"/>
      <c r="T40" s="60"/>
      <c r="U40" s="60"/>
      <c r="V40" s="60"/>
      <c r="W40" s="60">
        <v>10507094</v>
      </c>
      <c r="X40" s="60">
        <v>11637070</v>
      </c>
      <c r="Y40" s="60">
        <v>-1129976</v>
      </c>
      <c r="Z40" s="140">
        <v>-9.71</v>
      </c>
      <c r="AA40" s="155">
        <v>23274139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364802</v>
      </c>
      <c r="H42" s="100">
        <f t="shared" si="8"/>
        <v>22440</v>
      </c>
      <c r="I42" s="100">
        <f t="shared" si="8"/>
        <v>478369</v>
      </c>
      <c r="J42" s="100">
        <f t="shared" si="8"/>
        <v>865611</v>
      </c>
      <c r="K42" s="100">
        <f t="shared" si="8"/>
        <v>360429</v>
      </c>
      <c r="L42" s="100">
        <f t="shared" si="8"/>
        <v>482913</v>
      </c>
      <c r="M42" s="100">
        <f t="shared" si="8"/>
        <v>462801</v>
      </c>
      <c r="N42" s="100">
        <f t="shared" si="8"/>
        <v>1306143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2171754</v>
      </c>
      <c r="X42" s="100">
        <f t="shared" si="8"/>
        <v>0</v>
      </c>
      <c r="Y42" s="100">
        <f t="shared" si="8"/>
        <v>2171754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>
        <v>22692</v>
      </c>
      <c r="J43" s="60">
        <v>22692</v>
      </c>
      <c r="K43" s="60">
        <v>22693</v>
      </c>
      <c r="L43" s="60">
        <v>22882</v>
      </c>
      <c r="M43" s="60">
        <v>22692</v>
      </c>
      <c r="N43" s="60">
        <v>68267</v>
      </c>
      <c r="O43" s="60"/>
      <c r="P43" s="60"/>
      <c r="Q43" s="60"/>
      <c r="R43" s="60"/>
      <c r="S43" s="60"/>
      <c r="T43" s="60"/>
      <c r="U43" s="60"/>
      <c r="V43" s="60"/>
      <c r="W43" s="60">
        <v>90959</v>
      </c>
      <c r="X43" s="60"/>
      <c r="Y43" s="60">
        <v>90959</v>
      </c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364802</v>
      </c>
      <c r="H46" s="60">
        <v>22440</v>
      </c>
      <c r="I46" s="60">
        <v>455677</v>
      </c>
      <c r="J46" s="60">
        <v>842919</v>
      </c>
      <c r="K46" s="60">
        <v>337736</v>
      </c>
      <c r="L46" s="60">
        <v>460031</v>
      </c>
      <c r="M46" s="60">
        <v>440109</v>
      </c>
      <c r="N46" s="60">
        <v>1237876</v>
      </c>
      <c r="O46" s="60"/>
      <c r="P46" s="60"/>
      <c r="Q46" s="60"/>
      <c r="R46" s="60"/>
      <c r="S46" s="60"/>
      <c r="T46" s="60"/>
      <c r="U46" s="60"/>
      <c r="V46" s="60"/>
      <c r="W46" s="60">
        <v>2080795</v>
      </c>
      <c r="X46" s="60"/>
      <c r="Y46" s="60">
        <v>2080795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>
        <v>25086</v>
      </c>
      <c r="J47" s="100">
        <v>25086</v>
      </c>
      <c r="K47" s="100">
        <v>25581</v>
      </c>
      <c r="L47" s="100">
        <v>25087</v>
      </c>
      <c r="M47" s="100">
        <v>25562</v>
      </c>
      <c r="N47" s="100">
        <v>76230</v>
      </c>
      <c r="O47" s="100"/>
      <c r="P47" s="100"/>
      <c r="Q47" s="100"/>
      <c r="R47" s="100"/>
      <c r="S47" s="100"/>
      <c r="T47" s="100"/>
      <c r="U47" s="100"/>
      <c r="V47" s="100"/>
      <c r="W47" s="100">
        <v>101316</v>
      </c>
      <c r="X47" s="100"/>
      <c r="Y47" s="100">
        <v>101316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170309133</v>
      </c>
      <c r="D48" s="168">
        <f>+D28+D32+D38+D42+D47</f>
        <v>0</v>
      </c>
      <c r="E48" s="169">
        <f t="shared" si="9"/>
        <v>208429546</v>
      </c>
      <c r="F48" s="73">
        <f t="shared" si="9"/>
        <v>208429546</v>
      </c>
      <c r="G48" s="73">
        <f t="shared" si="9"/>
        <v>9652222</v>
      </c>
      <c r="H48" s="73">
        <f t="shared" si="9"/>
        <v>10264419</v>
      </c>
      <c r="I48" s="73">
        <f t="shared" si="9"/>
        <v>13617544</v>
      </c>
      <c r="J48" s="73">
        <f t="shared" si="9"/>
        <v>33534185</v>
      </c>
      <c r="K48" s="73">
        <f t="shared" si="9"/>
        <v>9716973</v>
      </c>
      <c r="L48" s="73">
        <f t="shared" si="9"/>
        <v>11917214</v>
      </c>
      <c r="M48" s="73">
        <f t="shared" si="9"/>
        <v>13547022</v>
      </c>
      <c r="N48" s="73">
        <f t="shared" si="9"/>
        <v>35181209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68715394</v>
      </c>
      <c r="X48" s="73">
        <f t="shared" si="9"/>
        <v>104214774</v>
      </c>
      <c r="Y48" s="73">
        <f t="shared" si="9"/>
        <v>-35499380</v>
      </c>
      <c r="Z48" s="170">
        <f>+IF(X48&lt;&gt;0,+(Y48/X48)*100,0)</f>
        <v>-34.06367316019895</v>
      </c>
      <c r="AA48" s="168">
        <f>+AA28+AA32+AA38+AA42+AA47</f>
        <v>208429546</v>
      </c>
    </row>
    <row r="49" spans="1:27" ht="13.5">
      <c r="A49" s="148" t="s">
        <v>49</v>
      </c>
      <c r="B49" s="149"/>
      <c r="C49" s="171">
        <f aca="true" t="shared" si="10" ref="C49:Y49">+C25-C48</f>
        <v>16211181</v>
      </c>
      <c r="D49" s="171">
        <f>+D25-D48</f>
        <v>0</v>
      </c>
      <c r="E49" s="172">
        <f t="shared" si="10"/>
        <v>33232728</v>
      </c>
      <c r="F49" s="173">
        <f t="shared" si="10"/>
        <v>33232728</v>
      </c>
      <c r="G49" s="173">
        <f t="shared" si="10"/>
        <v>79713935</v>
      </c>
      <c r="H49" s="173">
        <f t="shared" si="10"/>
        <v>-3305568</v>
      </c>
      <c r="I49" s="173">
        <f t="shared" si="10"/>
        <v>-10872972</v>
      </c>
      <c r="J49" s="173">
        <f t="shared" si="10"/>
        <v>65535395</v>
      </c>
      <c r="K49" s="173">
        <f t="shared" si="10"/>
        <v>-9014371</v>
      </c>
      <c r="L49" s="173">
        <f t="shared" si="10"/>
        <v>38256527</v>
      </c>
      <c r="M49" s="173">
        <f t="shared" si="10"/>
        <v>-12031404</v>
      </c>
      <c r="N49" s="173">
        <f t="shared" si="10"/>
        <v>17210752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82746147</v>
      </c>
      <c r="X49" s="173">
        <f>IF(F25=F48,0,X25-X48)</f>
        <v>16616363</v>
      </c>
      <c r="Y49" s="173">
        <f t="shared" si="10"/>
        <v>66129784</v>
      </c>
      <c r="Z49" s="174">
        <f>+IF(X49&lt;&gt;0,+(Y49/X49)*100,0)</f>
        <v>397.97989487831967</v>
      </c>
      <c r="AA49" s="171">
        <f>+AA25-AA48</f>
        <v>33232728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4693434</v>
      </c>
      <c r="D5" s="155">
        <v>0</v>
      </c>
      <c r="E5" s="156">
        <v>2619262</v>
      </c>
      <c r="F5" s="60">
        <v>2619262</v>
      </c>
      <c r="G5" s="60">
        <v>46356</v>
      </c>
      <c r="H5" s="60">
        <v>60692</v>
      </c>
      <c r="I5" s="60">
        <v>57757</v>
      </c>
      <c r="J5" s="60">
        <v>164805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164805</v>
      </c>
      <c r="X5" s="60">
        <v>1309631</v>
      </c>
      <c r="Y5" s="60">
        <v>-1144826</v>
      </c>
      <c r="Z5" s="140">
        <v>-87.42</v>
      </c>
      <c r="AA5" s="155">
        <v>2619262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167786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29679</v>
      </c>
      <c r="L10" s="54">
        <v>14839</v>
      </c>
      <c r="M10" s="54">
        <v>14839</v>
      </c>
      <c r="N10" s="54">
        <v>59357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59357</v>
      </c>
      <c r="X10" s="54">
        <v>0</v>
      </c>
      <c r="Y10" s="54">
        <v>59357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200000</v>
      </c>
      <c r="F11" s="60">
        <v>200000</v>
      </c>
      <c r="G11" s="60">
        <v>8543</v>
      </c>
      <c r="H11" s="60">
        <v>6913</v>
      </c>
      <c r="I11" s="60">
        <v>2305</v>
      </c>
      <c r="J11" s="60">
        <v>17761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17761</v>
      </c>
      <c r="X11" s="60">
        <v>100000</v>
      </c>
      <c r="Y11" s="60">
        <v>-82239</v>
      </c>
      <c r="Z11" s="140">
        <v>-82.24</v>
      </c>
      <c r="AA11" s="155">
        <v>200000</v>
      </c>
    </row>
    <row r="12" spans="1:27" ht="13.5">
      <c r="A12" s="183" t="s">
        <v>108</v>
      </c>
      <c r="B12" s="185"/>
      <c r="C12" s="155">
        <v>136699</v>
      </c>
      <c r="D12" s="155">
        <v>0</v>
      </c>
      <c r="E12" s="156">
        <v>165000</v>
      </c>
      <c r="F12" s="60">
        <v>165000</v>
      </c>
      <c r="G12" s="60">
        <v>21989</v>
      </c>
      <c r="H12" s="60">
        <v>15243</v>
      </c>
      <c r="I12" s="60">
        <v>0</v>
      </c>
      <c r="J12" s="60">
        <v>37232</v>
      </c>
      <c r="K12" s="60">
        <v>8838</v>
      </c>
      <c r="L12" s="60">
        <v>10072</v>
      </c>
      <c r="M12" s="60">
        <v>6994</v>
      </c>
      <c r="N12" s="60">
        <v>25904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63136</v>
      </c>
      <c r="X12" s="60">
        <v>82500</v>
      </c>
      <c r="Y12" s="60">
        <v>-19364</v>
      </c>
      <c r="Z12" s="140">
        <v>-23.47</v>
      </c>
      <c r="AA12" s="155">
        <v>165000</v>
      </c>
    </row>
    <row r="13" spans="1:27" ht="13.5">
      <c r="A13" s="181" t="s">
        <v>109</v>
      </c>
      <c r="B13" s="185"/>
      <c r="C13" s="155">
        <v>2849749</v>
      </c>
      <c r="D13" s="155">
        <v>0</v>
      </c>
      <c r="E13" s="156">
        <v>3000000</v>
      </c>
      <c r="F13" s="60">
        <v>3000000</v>
      </c>
      <c r="G13" s="60">
        <v>490140</v>
      </c>
      <c r="H13" s="60">
        <v>299781</v>
      </c>
      <c r="I13" s="60">
        <v>140428</v>
      </c>
      <c r="J13" s="60">
        <v>930349</v>
      </c>
      <c r="K13" s="60">
        <v>462145</v>
      </c>
      <c r="L13" s="60">
        <v>38659</v>
      </c>
      <c r="M13" s="60">
        <v>363356</v>
      </c>
      <c r="N13" s="60">
        <v>864160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1794509</v>
      </c>
      <c r="X13" s="60">
        <v>1500000</v>
      </c>
      <c r="Y13" s="60">
        <v>294509</v>
      </c>
      <c r="Z13" s="140">
        <v>19.63</v>
      </c>
      <c r="AA13" s="155">
        <v>3000000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276794</v>
      </c>
      <c r="D16" s="155">
        <v>0</v>
      </c>
      <c r="E16" s="156">
        <v>350000</v>
      </c>
      <c r="F16" s="60">
        <v>350000</v>
      </c>
      <c r="G16" s="60">
        <v>4700</v>
      </c>
      <c r="H16" s="60">
        <v>2700</v>
      </c>
      <c r="I16" s="60">
        <v>12300</v>
      </c>
      <c r="J16" s="60">
        <v>19700</v>
      </c>
      <c r="K16" s="60">
        <v>8000</v>
      </c>
      <c r="L16" s="60">
        <v>9400</v>
      </c>
      <c r="M16" s="60">
        <v>1600</v>
      </c>
      <c r="N16" s="60">
        <v>19000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38700</v>
      </c>
      <c r="X16" s="60">
        <v>175000</v>
      </c>
      <c r="Y16" s="60">
        <v>-136300</v>
      </c>
      <c r="Z16" s="140">
        <v>-77.89</v>
      </c>
      <c r="AA16" s="155">
        <v>350000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2500000</v>
      </c>
      <c r="F17" s="60">
        <v>2500000</v>
      </c>
      <c r="G17" s="60">
        <v>100000</v>
      </c>
      <c r="H17" s="60">
        <v>215123</v>
      </c>
      <c r="I17" s="60">
        <v>140882</v>
      </c>
      <c r="J17" s="60">
        <v>456005</v>
      </c>
      <c r="K17" s="60">
        <v>167262</v>
      </c>
      <c r="L17" s="60">
        <v>147339</v>
      </c>
      <c r="M17" s="60">
        <v>241682</v>
      </c>
      <c r="N17" s="60">
        <v>556283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1012288</v>
      </c>
      <c r="X17" s="60">
        <v>1250000</v>
      </c>
      <c r="Y17" s="60">
        <v>-237712</v>
      </c>
      <c r="Z17" s="140">
        <v>-19.02</v>
      </c>
      <c r="AA17" s="155">
        <v>2500000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127418416</v>
      </c>
      <c r="D19" s="155">
        <v>0</v>
      </c>
      <c r="E19" s="156">
        <v>146287000</v>
      </c>
      <c r="F19" s="60">
        <v>146287000</v>
      </c>
      <c r="G19" s="60">
        <v>58495000</v>
      </c>
      <c r="H19" s="60">
        <v>1342935</v>
      </c>
      <c r="I19" s="60">
        <v>0</v>
      </c>
      <c r="J19" s="60">
        <v>59837935</v>
      </c>
      <c r="K19" s="60">
        <v>0</v>
      </c>
      <c r="L19" s="60">
        <v>47782000</v>
      </c>
      <c r="M19" s="60">
        <v>309500</v>
      </c>
      <c r="N19" s="60">
        <v>48091500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107929435</v>
      </c>
      <c r="X19" s="60">
        <v>73143500</v>
      </c>
      <c r="Y19" s="60">
        <v>34785935</v>
      </c>
      <c r="Z19" s="140">
        <v>47.56</v>
      </c>
      <c r="AA19" s="155">
        <v>146287000</v>
      </c>
    </row>
    <row r="20" spans="1:27" ht="13.5">
      <c r="A20" s="181" t="s">
        <v>35</v>
      </c>
      <c r="B20" s="185"/>
      <c r="C20" s="155">
        <v>7624436</v>
      </c>
      <c r="D20" s="155">
        <v>0</v>
      </c>
      <c r="E20" s="156">
        <v>17975012</v>
      </c>
      <c r="F20" s="54">
        <v>17975012</v>
      </c>
      <c r="G20" s="54">
        <v>64429</v>
      </c>
      <c r="H20" s="54">
        <v>15464</v>
      </c>
      <c r="I20" s="54">
        <v>2386428</v>
      </c>
      <c r="J20" s="54">
        <v>2466321</v>
      </c>
      <c r="K20" s="54">
        <v>26678</v>
      </c>
      <c r="L20" s="54">
        <v>2171432</v>
      </c>
      <c r="M20" s="54">
        <v>577647</v>
      </c>
      <c r="N20" s="54">
        <v>2775757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5242078</v>
      </c>
      <c r="X20" s="54">
        <v>8987506</v>
      </c>
      <c r="Y20" s="54">
        <v>-3745428</v>
      </c>
      <c r="Z20" s="184">
        <v>-41.67</v>
      </c>
      <c r="AA20" s="130">
        <v>17975012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4472</v>
      </c>
      <c r="J21" s="60">
        <v>4472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4472</v>
      </c>
      <c r="X21" s="60">
        <v>0</v>
      </c>
      <c r="Y21" s="60">
        <v>4472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143167314</v>
      </c>
      <c r="D22" s="188">
        <f>SUM(D5:D21)</f>
        <v>0</v>
      </c>
      <c r="E22" s="189">
        <f t="shared" si="0"/>
        <v>173096274</v>
      </c>
      <c r="F22" s="190">
        <f t="shared" si="0"/>
        <v>173096274</v>
      </c>
      <c r="G22" s="190">
        <f t="shared" si="0"/>
        <v>59231157</v>
      </c>
      <c r="H22" s="190">
        <f t="shared" si="0"/>
        <v>1958851</v>
      </c>
      <c r="I22" s="190">
        <f t="shared" si="0"/>
        <v>2744572</v>
      </c>
      <c r="J22" s="190">
        <f t="shared" si="0"/>
        <v>63934580</v>
      </c>
      <c r="K22" s="190">
        <f t="shared" si="0"/>
        <v>702602</v>
      </c>
      <c r="L22" s="190">
        <f t="shared" si="0"/>
        <v>50173741</v>
      </c>
      <c r="M22" s="190">
        <f t="shared" si="0"/>
        <v>1515618</v>
      </c>
      <c r="N22" s="190">
        <f t="shared" si="0"/>
        <v>52391961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116326541</v>
      </c>
      <c r="X22" s="190">
        <f t="shared" si="0"/>
        <v>86548137</v>
      </c>
      <c r="Y22" s="190">
        <f t="shared" si="0"/>
        <v>29778404</v>
      </c>
      <c r="Z22" s="191">
        <f>+IF(X22&lt;&gt;0,+(Y22/X22)*100,0)</f>
        <v>34.406753319254</v>
      </c>
      <c r="AA22" s="188">
        <f>SUM(AA5:AA21)</f>
        <v>173096274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61357576</v>
      </c>
      <c r="D25" s="155">
        <v>0</v>
      </c>
      <c r="E25" s="156">
        <v>75821459</v>
      </c>
      <c r="F25" s="60">
        <v>75821459</v>
      </c>
      <c r="G25" s="60">
        <v>5021670</v>
      </c>
      <c r="H25" s="60">
        <v>5667628</v>
      </c>
      <c r="I25" s="60">
        <v>5852013</v>
      </c>
      <c r="J25" s="60">
        <v>16541311</v>
      </c>
      <c r="K25" s="60">
        <v>6166632</v>
      </c>
      <c r="L25" s="60">
        <v>6810059</v>
      </c>
      <c r="M25" s="60">
        <v>6198029</v>
      </c>
      <c r="N25" s="60">
        <v>19174720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35716031</v>
      </c>
      <c r="X25" s="60">
        <v>37910730</v>
      </c>
      <c r="Y25" s="60">
        <v>-2194699</v>
      </c>
      <c r="Z25" s="140">
        <v>-5.79</v>
      </c>
      <c r="AA25" s="155">
        <v>75821459</v>
      </c>
    </row>
    <row r="26" spans="1:27" ht="13.5">
      <c r="A26" s="183" t="s">
        <v>38</v>
      </c>
      <c r="B26" s="182"/>
      <c r="C26" s="155">
        <v>13718501</v>
      </c>
      <c r="D26" s="155">
        <v>0</v>
      </c>
      <c r="E26" s="156">
        <v>15144012</v>
      </c>
      <c r="F26" s="60">
        <v>15144012</v>
      </c>
      <c r="G26" s="60">
        <v>1280926</v>
      </c>
      <c r="H26" s="60">
        <v>1294436</v>
      </c>
      <c r="I26" s="60">
        <v>1294674</v>
      </c>
      <c r="J26" s="60">
        <v>3870036</v>
      </c>
      <c r="K26" s="60">
        <v>1532455</v>
      </c>
      <c r="L26" s="60">
        <v>1275106</v>
      </c>
      <c r="M26" s="60">
        <v>1301134</v>
      </c>
      <c r="N26" s="60">
        <v>4108695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7978731</v>
      </c>
      <c r="X26" s="60">
        <v>7572006</v>
      </c>
      <c r="Y26" s="60">
        <v>406725</v>
      </c>
      <c r="Z26" s="140">
        <v>5.37</v>
      </c>
      <c r="AA26" s="155">
        <v>15144012</v>
      </c>
    </row>
    <row r="27" spans="1:27" ht="13.5">
      <c r="A27" s="183" t="s">
        <v>118</v>
      </c>
      <c r="B27" s="182"/>
      <c r="C27" s="155">
        <v>1160990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30985958</v>
      </c>
      <c r="D28" s="155">
        <v>0</v>
      </c>
      <c r="E28" s="156">
        <v>44741000</v>
      </c>
      <c r="F28" s="60">
        <v>44741000</v>
      </c>
      <c r="G28" s="60">
        <v>0</v>
      </c>
      <c r="H28" s="60">
        <v>0</v>
      </c>
      <c r="I28" s="60">
        <v>1753314</v>
      </c>
      <c r="J28" s="60">
        <v>1753314</v>
      </c>
      <c r="K28" s="60">
        <v>642016</v>
      </c>
      <c r="L28" s="60">
        <v>137430</v>
      </c>
      <c r="M28" s="60">
        <v>2625460</v>
      </c>
      <c r="N28" s="60">
        <v>3404906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5158220</v>
      </c>
      <c r="X28" s="60">
        <v>22370500</v>
      </c>
      <c r="Y28" s="60">
        <v>-17212280</v>
      </c>
      <c r="Z28" s="140">
        <v>-76.94</v>
      </c>
      <c r="AA28" s="155">
        <v>44741000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4771417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6685223</v>
      </c>
      <c r="D31" s="155">
        <v>0</v>
      </c>
      <c r="E31" s="156">
        <v>13660000</v>
      </c>
      <c r="F31" s="60">
        <v>13660000</v>
      </c>
      <c r="G31" s="60">
        <v>0</v>
      </c>
      <c r="H31" s="60">
        <v>586641</v>
      </c>
      <c r="I31" s="60">
        <v>0</v>
      </c>
      <c r="J31" s="60">
        <v>586641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586641</v>
      </c>
      <c r="X31" s="60">
        <v>6830000</v>
      </c>
      <c r="Y31" s="60">
        <v>-6243359</v>
      </c>
      <c r="Z31" s="140">
        <v>-91.41</v>
      </c>
      <c r="AA31" s="155">
        <v>13660000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4000000</v>
      </c>
      <c r="F33" s="60">
        <v>4000000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2000000</v>
      </c>
      <c r="Y33" s="60">
        <v>-2000000</v>
      </c>
      <c r="Z33" s="140">
        <v>-100</v>
      </c>
      <c r="AA33" s="155">
        <v>4000000</v>
      </c>
    </row>
    <row r="34" spans="1:27" ht="13.5">
      <c r="A34" s="183" t="s">
        <v>43</v>
      </c>
      <c r="B34" s="182"/>
      <c r="C34" s="155">
        <v>51629468</v>
      </c>
      <c r="D34" s="155">
        <v>0</v>
      </c>
      <c r="E34" s="156">
        <v>55063075</v>
      </c>
      <c r="F34" s="60">
        <v>55063075</v>
      </c>
      <c r="G34" s="60">
        <v>3349626</v>
      </c>
      <c r="H34" s="60">
        <v>2715714</v>
      </c>
      <c r="I34" s="60">
        <v>4717543</v>
      </c>
      <c r="J34" s="60">
        <v>10782883</v>
      </c>
      <c r="K34" s="60">
        <v>1375870</v>
      </c>
      <c r="L34" s="60">
        <v>3694619</v>
      </c>
      <c r="M34" s="60">
        <v>3422399</v>
      </c>
      <c r="N34" s="60">
        <v>8492888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19275771</v>
      </c>
      <c r="X34" s="60">
        <v>27531538</v>
      </c>
      <c r="Y34" s="60">
        <v>-8255767</v>
      </c>
      <c r="Z34" s="140">
        <v>-29.99</v>
      </c>
      <c r="AA34" s="155">
        <v>55063075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170309133</v>
      </c>
      <c r="D36" s="188">
        <f>SUM(D25:D35)</f>
        <v>0</v>
      </c>
      <c r="E36" s="189">
        <f t="shared" si="1"/>
        <v>208429546</v>
      </c>
      <c r="F36" s="190">
        <f t="shared" si="1"/>
        <v>208429546</v>
      </c>
      <c r="G36" s="190">
        <f t="shared" si="1"/>
        <v>9652222</v>
      </c>
      <c r="H36" s="190">
        <f t="shared" si="1"/>
        <v>10264419</v>
      </c>
      <c r="I36" s="190">
        <f t="shared" si="1"/>
        <v>13617544</v>
      </c>
      <c r="J36" s="190">
        <f t="shared" si="1"/>
        <v>33534185</v>
      </c>
      <c r="K36" s="190">
        <f t="shared" si="1"/>
        <v>9716973</v>
      </c>
      <c r="L36" s="190">
        <f t="shared" si="1"/>
        <v>11917214</v>
      </c>
      <c r="M36" s="190">
        <f t="shared" si="1"/>
        <v>13547022</v>
      </c>
      <c r="N36" s="190">
        <f t="shared" si="1"/>
        <v>35181209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68715394</v>
      </c>
      <c r="X36" s="190">
        <f t="shared" si="1"/>
        <v>104214774</v>
      </c>
      <c r="Y36" s="190">
        <f t="shared" si="1"/>
        <v>-35499380</v>
      </c>
      <c r="Z36" s="191">
        <f>+IF(X36&lt;&gt;0,+(Y36/X36)*100,0)</f>
        <v>-34.06367316019895</v>
      </c>
      <c r="AA36" s="188">
        <f>SUM(AA25:AA35)</f>
        <v>208429546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-27141819</v>
      </c>
      <c r="D38" s="199">
        <f>+D22-D36</f>
        <v>0</v>
      </c>
      <c r="E38" s="200">
        <f t="shared" si="2"/>
        <v>-35333272</v>
      </c>
      <c r="F38" s="106">
        <f t="shared" si="2"/>
        <v>-35333272</v>
      </c>
      <c r="G38" s="106">
        <f t="shared" si="2"/>
        <v>49578935</v>
      </c>
      <c r="H38" s="106">
        <f t="shared" si="2"/>
        <v>-8305568</v>
      </c>
      <c r="I38" s="106">
        <f t="shared" si="2"/>
        <v>-10872972</v>
      </c>
      <c r="J38" s="106">
        <f t="shared" si="2"/>
        <v>30400395</v>
      </c>
      <c r="K38" s="106">
        <f t="shared" si="2"/>
        <v>-9014371</v>
      </c>
      <c r="L38" s="106">
        <f t="shared" si="2"/>
        <v>38256527</v>
      </c>
      <c r="M38" s="106">
        <f t="shared" si="2"/>
        <v>-12031404</v>
      </c>
      <c r="N38" s="106">
        <f t="shared" si="2"/>
        <v>17210752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47611147</v>
      </c>
      <c r="X38" s="106">
        <f>IF(F22=F36,0,X22-X36)</f>
        <v>-17666637</v>
      </c>
      <c r="Y38" s="106">
        <f t="shared" si="2"/>
        <v>65277784</v>
      </c>
      <c r="Z38" s="201">
        <f>+IF(X38&lt;&gt;0,+(Y38/X38)*100,0)</f>
        <v>-369.49751104299025</v>
      </c>
      <c r="AA38" s="199">
        <f>+AA22-AA36</f>
        <v>-35333272</v>
      </c>
    </row>
    <row r="39" spans="1:27" ht="13.5">
      <c r="A39" s="181" t="s">
        <v>46</v>
      </c>
      <c r="B39" s="185"/>
      <c r="C39" s="155">
        <v>43353000</v>
      </c>
      <c r="D39" s="155">
        <v>0</v>
      </c>
      <c r="E39" s="156">
        <v>68566000</v>
      </c>
      <c r="F39" s="60">
        <v>68566000</v>
      </c>
      <c r="G39" s="60">
        <v>30135000</v>
      </c>
      <c r="H39" s="60">
        <v>5000000</v>
      </c>
      <c r="I39" s="60">
        <v>0</v>
      </c>
      <c r="J39" s="60">
        <v>35135000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35135000</v>
      </c>
      <c r="X39" s="60">
        <v>34283000</v>
      </c>
      <c r="Y39" s="60">
        <v>852000</v>
      </c>
      <c r="Z39" s="140">
        <v>2.49</v>
      </c>
      <c r="AA39" s="155">
        <v>68566000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16211181</v>
      </c>
      <c r="D42" s="206">
        <f>SUM(D38:D41)</f>
        <v>0</v>
      </c>
      <c r="E42" s="207">
        <f t="shared" si="3"/>
        <v>33232728</v>
      </c>
      <c r="F42" s="88">
        <f t="shared" si="3"/>
        <v>33232728</v>
      </c>
      <c r="G42" s="88">
        <f t="shared" si="3"/>
        <v>79713935</v>
      </c>
      <c r="H42" s="88">
        <f t="shared" si="3"/>
        <v>-3305568</v>
      </c>
      <c r="I42" s="88">
        <f t="shared" si="3"/>
        <v>-10872972</v>
      </c>
      <c r="J42" s="88">
        <f t="shared" si="3"/>
        <v>65535395</v>
      </c>
      <c r="K42" s="88">
        <f t="shared" si="3"/>
        <v>-9014371</v>
      </c>
      <c r="L42" s="88">
        <f t="shared" si="3"/>
        <v>38256527</v>
      </c>
      <c r="M42" s="88">
        <f t="shared" si="3"/>
        <v>-12031404</v>
      </c>
      <c r="N42" s="88">
        <f t="shared" si="3"/>
        <v>17210752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82746147</v>
      </c>
      <c r="X42" s="88">
        <f t="shared" si="3"/>
        <v>16616363</v>
      </c>
      <c r="Y42" s="88">
        <f t="shared" si="3"/>
        <v>66129784</v>
      </c>
      <c r="Z42" s="208">
        <f>+IF(X42&lt;&gt;0,+(Y42/X42)*100,0)</f>
        <v>397.97989487831967</v>
      </c>
      <c r="AA42" s="206">
        <f>SUM(AA38:AA41)</f>
        <v>33232728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16211181</v>
      </c>
      <c r="D44" s="210">
        <f>+D42-D43</f>
        <v>0</v>
      </c>
      <c r="E44" s="211">
        <f t="shared" si="4"/>
        <v>33232728</v>
      </c>
      <c r="F44" s="77">
        <f t="shared" si="4"/>
        <v>33232728</v>
      </c>
      <c r="G44" s="77">
        <f t="shared" si="4"/>
        <v>79713935</v>
      </c>
      <c r="H44" s="77">
        <f t="shared" si="4"/>
        <v>-3305568</v>
      </c>
      <c r="I44" s="77">
        <f t="shared" si="4"/>
        <v>-10872972</v>
      </c>
      <c r="J44" s="77">
        <f t="shared" si="4"/>
        <v>65535395</v>
      </c>
      <c r="K44" s="77">
        <f t="shared" si="4"/>
        <v>-9014371</v>
      </c>
      <c r="L44" s="77">
        <f t="shared" si="4"/>
        <v>38256527</v>
      </c>
      <c r="M44" s="77">
        <f t="shared" si="4"/>
        <v>-12031404</v>
      </c>
      <c r="N44" s="77">
        <f t="shared" si="4"/>
        <v>17210752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82746147</v>
      </c>
      <c r="X44" s="77">
        <f t="shared" si="4"/>
        <v>16616363</v>
      </c>
      <c r="Y44" s="77">
        <f t="shared" si="4"/>
        <v>66129784</v>
      </c>
      <c r="Z44" s="212">
        <f>+IF(X44&lt;&gt;0,+(Y44/X44)*100,0)</f>
        <v>397.97989487831967</v>
      </c>
      <c r="AA44" s="210">
        <f>+AA42-AA43</f>
        <v>33232728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16211181</v>
      </c>
      <c r="D46" s="206">
        <f>SUM(D44:D45)</f>
        <v>0</v>
      </c>
      <c r="E46" s="207">
        <f t="shared" si="5"/>
        <v>33232728</v>
      </c>
      <c r="F46" s="88">
        <f t="shared" si="5"/>
        <v>33232728</v>
      </c>
      <c r="G46" s="88">
        <f t="shared" si="5"/>
        <v>79713935</v>
      </c>
      <c r="H46" s="88">
        <f t="shared" si="5"/>
        <v>-3305568</v>
      </c>
      <c r="I46" s="88">
        <f t="shared" si="5"/>
        <v>-10872972</v>
      </c>
      <c r="J46" s="88">
        <f t="shared" si="5"/>
        <v>65535395</v>
      </c>
      <c r="K46" s="88">
        <f t="shared" si="5"/>
        <v>-9014371</v>
      </c>
      <c r="L46" s="88">
        <f t="shared" si="5"/>
        <v>38256527</v>
      </c>
      <c r="M46" s="88">
        <f t="shared" si="5"/>
        <v>-12031404</v>
      </c>
      <c r="N46" s="88">
        <f t="shared" si="5"/>
        <v>17210752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82746147</v>
      </c>
      <c r="X46" s="88">
        <f t="shared" si="5"/>
        <v>16616363</v>
      </c>
      <c r="Y46" s="88">
        <f t="shared" si="5"/>
        <v>66129784</v>
      </c>
      <c r="Z46" s="208">
        <f>+IF(X46&lt;&gt;0,+(Y46/X46)*100,0)</f>
        <v>397.97989487831967</v>
      </c>
      <c r="AA46" s="206">
        <f>SUM(AA44:AA45)</f>
        <v>33232728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16211181</v>
      </c>
      <c r="D48" s="217">
        <f>SUM(D46:D47)</f>
        <v>0</v>
      </c>
      <c r="E48" s="218">
        <f t="shared" si="6"/>
        <v>33232728</v>
      </c>
      <c r="F48" s="219">
        <f t="shared" si="6"/>
        <v>33232728</v>
      </c>
      <c r="G48" s="219">
        <f t="shared" si="6"/>
        <v>79713935</v>
      </c>
      <c r="H48" s="220">
        <f t="shared" si="6"/>
        <v>-3305568</v>
      </c>
      <c r="I48" s="220">
        <f t="shared" si="6"/>
        <v>-10872972</v>
      </c>
      <c r="J48" s="220">
        <f t="shared" si="6"/>
        <v>65535395</v>
      </c>
      <c r="K48" s="220">
        <f t="shared" si="6"/>
        <v>-9014371</v>
      </c>
      <c r="L48" s="220">
        <f t="shared" si="6"/>
        <v>38256527</v>
      </c>
      <c r="M48" s="219">
        <f t="shared" si="6"/>
        <v>-12031404</v>
      </c>
      <c r="N48" s="219">
        <f t="shared" si="6"/>
        <v>17210752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82746147</v>
      </c>
      <c r="X48" s="220">
        <f t="shared" si="6"/>
        <v>16616363</v>
      </c>
      <c r="Y48" s="220">
        <f t="shared" si="6"/>
        <v>66129784</v>
      </c>
      <c r="Z48" s="221">
        <f>+IF(X48&lt;&gt;0,+(Y48/X48)*100,0)</f>
        <v>397.97989487831967</v>
      </c>
      <c r="AA48" s="222">
        <f>SUM(AA46:AA47)</f>
        <v>33232728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191602730</v>
      </c>
      <c r="D5" s="153">
        <f>SUM(D6:D8)</f>
        <v>0</v>
      </c>
      <c r="E5" s="154">
        <f t="shared" si="0"/>
        <v>4450000</v>
      </c>
      <c r="F5" s="100">
        <f t="shared" si="0"/>
        <v>4450000</v>
      </c>
      <c r="G5" s="100">
        <f t="shared" si="0"/>
        <v>186180</v>
      </c>
      <c r="H5" s="100">
        <f t="shared" si="0"/>
        <v>0</v>
      </c>
      <c r="I5" s="100">
        <f t="shared" si="0"/>
        <v>14161</v>
      </c>
      <c r="J5" s="100">
        <f t="shared" si="0"/>
        <v>200341</v>
      </c>
      <c r="K5" s="100">
        <f t="shared" si="0"/>
        <v>0</v>
      </c>
      <c r="L5" s="100">
        <f t="shared" si="0"/>
        <v>103392</v>
      </c>
      <c r="M5" s="100">
        <f t="shared" si="0"/>
        <v>0</v>
      </c>
      <c r="N5" s="100">
        <f t="shared" si="0"/>
        <v>103392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303733</v>
      </c>
      <c r="X5" s="100">
        <f t="shared" si="0"/>
        <v>2225000</v>
      </c>
      <c r="Y5" s="100">
        <f t="shared" si="0"/>
        <v>-1921267</v>
      </c>
      <c r="Z5" s="137">
        <f>+IF(X5&lt;&gt;0,+(Y5/X5)*100,0)</f>
        <v>-86.3490786516854</v>
      </c>
      <c r="AA5" s="153">
        <f>SUM(AA6:AA8)</f>
        <v>4450000</v>
      </c>
    </row>
    <row r="6" spans="1:27" ht="13.5">
      <c r="A6" s="138" t="s">
        <v>75</v>
      </c>
      <c r="B6" s="136"/>
      <c r="C6" s="155"/>
      <c r="D6" s="155"/>
      <c r="E6" s="156">
        <v>2100000</v>
      </c>
      <c r="F6" s="60">
        <v>2100000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1050000</v>
      </c>
      <c r="Y6" s="60">
        <v>-1050000</v>
      </c>
      <c r="Z6" s="140">
        <v>-100</v>
      </c>
      <c r="AA6" s="62">
        <v>2100000</v>
      </c>
    </row>
    <row r="7" spans="1:27" ht="13.5">
      <c r="A7" s="138" t="s">
        <v>76</v>
      </c>
      <c r="B7" s="136"/>
      <c r="C7" s="157">
        <v>135379278</v>
      </c>
      <c r="D7" s="157"/>
      <c r="E7" s="158">
        <v>1200000</v>
      </c>
      <c r="F7" s="159">
        <v>1200000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600000</v>
      </c>
      <c r="Y7" s="159">
        <v>-600000</v>
      </c>
      <c r="Z7" s="141">
        <v>-100</v>
      </c>
      <c r="AA7" s="225">
        <v>1200000</v>
      </c>
    </row>
    <row r="8" spans="1:27" ht="13.5">
      <c r="A8" s="138" t="s">
        <v>77</v>
      </c>
      <c r="B8" s="136"/>
      <c r="C8" s="155">
        <v>56223452</v>
      </c>
      <c r="D8" s="155"/>
      <c r="E8" s="156">
        <v>1150000</v>
      </c>
      <c r="F8" s="60">
        <v>1150000</v>
      </c>
      <c r="G8" s="60">
        <v>186180</v>
      </c>
      <c r="H8" s="60"/>
      <c r="I8" s="60">
        <v>14161</v>
      </c>
      <c r="J8" s="60">
        <v>200341</v>
      </c>
      <c r="K8" s="60"/>
      <c r="L8" s="60">
        <v>103392</v>
      </c>
      <c r="M8" s="60"/>
      <c r="N8" s="60">
        <v>103392</v>
      </c>
      <c r="O8" s="60"/>
      <c r="P8" s="60"/>
      <c r="Q8" s="60"/>
      <c r="R8" s="60"/>
      <c r="S8" s="60"/>
      <c r="T8" s="60"/>
      <c r="U8" s="60"/>
      <c r="V8" s="60"/>
      <c r="W8" s="60">
        <v>303733</v>
      </c>
      <c r="X8" s="60">
        <v>575000</v>
      </c>
      <c r="Y8" s="60">
        <v>-271267</v>
      </c>
      <c r="Z8" s="140">
        <v>-47.18</v>
      </c>
      <c r="AA8" s="62">
        <v>1150000</v>
      </c>
    </row>
    <row r="9" spans="1:27" ht="13.5">
      <c r="A9" s="135" t="s">
        <v>78</v>
      </c>
      <c r="B9" s="136"/>
      <c r="C9" s="153">
        <f aca="true" t="shared" si="1" ref="C9:Y9">SUM(C10:C14)</f>
        <v>8467855</v>
      </c>
      <c r="D9" s="153">
        <f>SUM(D10:D14)</f>
        <v>0</v>
      </c>
      <c r="E9" s="154">
        <f t="shared" si="1"/>
        <v>1810000</v>
      </c>
      <c r="F9" s="100">
        <f t="shared" si="1"/>
        <v>1810000</v>
      </c>
      <c r="G9" s="100">
        <f t="shared" si="1"/>
        <v>943652</v>
      </c>
      <c r="H9" s="100">
        <f t="shared" si="1"/>
        <v>12709</v>
      </c>
      <c r="I9" s="100">
        <f t="shared" si="1"/>
        <v>0</v>
      </c>
      <c r="J9" s="100">
        <f t="shared" si="1"/>
        <v>956361</v>
      </c>
      <c r="K9" s="100">
        <f t="shared" si="1"/>
        <v>33114</v>
      </c>
      <c r="L9" s="100">
        <f t="shared" si="1"/>
        <v>12250</v>
      </c>
      <c r="M9" s="100">
        <f t="shared" si="1"/>
        <v>5000</v>
      </c>
      <c r="N9" s="100">
        <f t="shared" si="1"/>
        <v>50364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1006725</v>
      </c>
      <c r="X9" s="100">
        <f t="shared" si="1"/>
        <v>905000</v>
      </c>
      <c r="Y9" s="100">
        <f t="shared" si="1"/>
        <v>101725</v>
      </c>
      <c r="Z9" s="137">
        <f>+IF(X9&lt;&gt;0,+(Y9/X9)*100,0)</f>
        <v>11.240331491712707</v>
      </c>
      <c r="AA9" s="102">
        <f>SUM(AA10:AA14)</f>
        <v>1810000</v>
      </c>
    </row>
    <row r="10" spans="1:27" ht="13.5">
      <c r="A10" s="138" t="s">
        <v>79</v>
      </c>
      <c r="B10" s="136"/>
      <c r="C10" s="155">
        <v>8467855</v>
      </c>
      <c r="D10" s="155"/>
      <c r="E10" s="156">
        <v>1810000</v>
      </c>
      <c r="F10" s="60">
        <v>1810000</v>
      </c>
      <c r="G10" s="60">
        <v>250305</v>
      </c>
      <c r="H10" s="60"/>
      <c r="I10" s="60"/>
      <c r="J10" s="60">
        <v>250305</v>
      </c>
      <c r="K10" s="60">
        <v>33114</v>
      </c>
      <c r="L10" s="60">
        <v>12250</v>
      </c>
      <c r="M10" s="60">
        <v>5000</v>
      </c>
      <c r="N10" s="60">
        <v>50364</v>
      </c>
      <c r="O10" s="60"/>
      <c r="P10" s="60"/>
      <c r="Q10" s="60"/>
      <c r="R10" s="60"/>
      <c r="S10" s="60"/>
      <c r="T10" s="60"/>
      <c r="U10" s="60"/>
      <c r="V10" s="60"/>
      <c r="W10" s="60">
        <v>300669</v>
      </c>
      <c r="X10" s="60">
        <v>905000</v>
      </c>
      <c r="Y10" s="60">
        <v>-604331</v>
      </c>
      <c r="Z10" s="140">
        <v>-66.78</v>
      </c>
      <c r="AA10" s="62">
        <v>1810000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693347</v>
      </c>
      <c r="H12" s="60">
        <v>12709</v>
      </c>
      <c r="I12" s="60"/>
      <c r="J12" s="60">
        <v>706056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706056</v>
      </c>
      <c r="X12" s="60"/>
      <c r="Y12" s="60">
        <v>706056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496737304</v>
      </c>
      <c r="D15" s="153">
        <f>SUM(D16:D18)</f>
        <v>0</v>
      </c>
      <c r="E15" s="154">
        <f t="shared" si="2"/>
        <v>70737829</v>
      </c>
      <c r="F15" s="100">
        <f t="shared" si="2"/>
        <v>70737829</v>
      </c>
      <c r="G15" s="100">
        <f t="shared" si="2"/>
        <v>2324272</v>
      </c>
      <c r="H15" s="100">
        <f t="shared" si="2"/>
        <v>6594322</v>
      </c>
      <c r="I15" s="100">
        <f t="shared" si="2"/>
        <v>2687082</v>
      </c>
      <c r="J15" s="100">
        <f t="shared" si="2"/>
        <v>11605676</v>
      </c>
      <c r="K15" s="100">
        <f t="shared" si="2"/>
        <v>1927420</v>
      </c>
      <c r="L15" s="100">
        <f t="shared" si="2"/>
        <v>2275116</v>
      </c>
      <c r="M15" s="100">
        <f t="shared" si="2"/>
        <v>3134520</v>
      </c>
      <c r="N15" s="100">
        <f t="shared" si="2"/>
        <v>7337056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18942732</v>
      </c>
      <c r="X15" s="100">
        <f t="shared" si="2"/>
        <v>35368915</v>
      </c>
      <c r="Y15" s="100">
        <f t="shared" si="2"/>
        <v>-16426183</v>
      </c>
      <c r="Z15" s="137">
        <f>+IF(X15&lt;&gt;0,+(Y15/X15)*100,0)</f>
        <v>-46.442428330074584</v>
      </c>
      <c r="AA15" s="102">
        <f>SUM(AA16:AA18)</f>
        <v>70737829</v>
      </c>
    </row>
    <row r="16" spans="1:27" ht="13.5">
      <c r="A16" s="138" t="s">
        <v>85</v>
      </c>
      <c r="B16" s="136"/>
      <c r="C16" s="155"/>
      <c r="D16" s="155"/>
      <c r="E16" s="156">
        <v>100000</v>
      </c>
      <c r="F16" s="60">
        <v>100000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50000</v>
      </c>
      <c r="Y16" s="60">
        <v>-50000</v>
      </c>
      <c r="Z16" s="140">
        <v>-100</v>
      </c>
      <c r="AA16" s="62">
        <v>100000</v>
      </c>
    </row>
    <row r="17" spans="1:27" ht="13.5">
      <c r="A17" s="138" t="s">
        <v>86</v>
      </c>
      <c r="B17" s="136"/>
      <c r="C17" s="155">
        <v>496737304</v>
      </c>
      <c r="D17" s="155"/>
      <c r="E17" s="156">
        <v>70637829</v>
      </c>
      <c r="F17" s="60">
        <v>70637829</v>
      </c>
      <c r="G17" s="60">
        <v>2324272</v>
      </c>
      <c r="H17" s="60">
        <v>6594322</v>
      </c>
      <c r="I17" s="60">
        <v>2687082</v>
      </c>
      <c r="J17" s="60">
        <v>11605676</v>
      </c>
      <c r="K17" s="60">
        <v>1927420</v>
      </c>
      <c r="L17" s="60">
        <v>2275116</v>
      </c>
      <c r="M17" s="60">
        <v>3134520</v>
      </c>
      <c r="N17" s="60">
        <v>7337056</v>
      </c>
      <c r="O17" s="60"/>
      <c r="P17" s="60"/>
      <c r="Q17" s="60"/>
      <c r="R17" s="60"/>
      <c r="S17" s="60"/>
      <c r="T17" s="60"/>
      <c r="U17" s="60"/>
      <c r="V17" s="60"/>
      <c r="W17" s="60">
        <v>18942732</v>
      </c>
      <c r="X17" s="60">
        <v>35318915</v>
      </c>
      <c r="Y17" s="60">
        <v>-16376183</v>
      </c>
      <c r="Z17" s="140">
        <v>-46.37</v>
      </c>
      <c r="AA17" s="62">
        <v>70637829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1900000</v>
      </c>
      <c r="F19" s="100">
        <f t="shared" si="3"/>
        <v>1900000</v>
      </c>
      <c r="G19" s="100">
        <f t="shared" si="3"/>
        <v>132000</v>
      </c>
      <c r="H19" s="100">
        <f t="shared" si="3"/>
        <v>0</v>
      </c>
      <c r="I19" s="100">
        <f t="shared" si="3"/>
        <v>0</v>
      </c>
      <c r="J19" s="100">
        <f t="shared" si="3"/>
        <v>132000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132000</v>
      </c>
      <c r="X19" s="100">
        <f t="shared" si="3"/>
        <v>950000</v>
      </c>
      <c r="Y19" s="100">
        <f t="shared" si="3"/>
        <v>-818000</v>
      </c>
      <c r="Z19" s="137">
        <f>+IF(X19&lt;&gt;0,+(Y19/X19)*100,0)</f>
        <v>-86.10526315789474</v>
      </c>
      <c r="AA19" s="102">
        <f>SUM(AA20:AA23)</f>
        <v>1900000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1900000</v>
      </c>
      <c r="F23" s="60">
        <v>1900000</v>
      </c>
      <c r="G23" s="60">
        <v>132000</v>
      </c>
      <c r="H23" s="60"/>
      <c r="I23" s="60"/>
      <c r="J23" s="60">
        <v>132000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132000</v>
      </c>
      <c r="X23" s="60">
        <v>950000</v>
      </c>
      <c r="Y23" s="60">
        <v>-818000</v>
      </c>
      <c r="Z23" s="140">
        <v>-86.11</v>
      </c>
      <c r="AA23" s="62">
        <v>1900000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696807889</v>
      </c>
      <c r="D25" s="217">
        <f>+D5+D9+D15+D19+D24</f>
        <v>0</v>
      </c>
      <c r="E25" s="230">
        <f t="shared" si="4"/>
        <v>78897829</v>
      </c>
      <c r="F25" s="219">
        <f t="shared" si="4"/>
        <v>78897829</v>
      </c>
      <c r="G25" s="219">
        <f t="shared" si="4"/>
        <v>3586104</v>
      </c>
      <c r="H25" s="219">
        <f t="shared" si="4"/>
        <v>6607031</v>
      </c>
      <c r="I25" s="219">
        <f t="shared" si="4"/>
        <v>2701243</v>
      </c>
      <c r="J25" s="219">
        <f t="shared" si="4"/>
        <v>12894378</v>
      </c>
      <c r="K25" s="219">
        <f t="shared" si="4"/>
        <v>1960534</v>
      </c>
      <c r="L25" s="219">
        <f t="shared" si="4"/>
        <v>2390758</v>
      </c>
      <c r="M25" s="219">
        <f t="shared" si="4"/>
        <v>3139520</v>
      </c>
      <c r="N25" s="219">
        <f t="shared" si="4"/>
        <v>7490812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20385190</v>
      </c>
      <c r="X25" s="219">
        <f t="shared" si="4"/>
        <v>39448915</v>
      </c>
      <c r="Y25" s="219">
        <f t="shared" si="4"/>
        <v>-19063725</v>
      </c>
      <c r="Z25" s="231">
        <f>+IF(X25&lt;&gt;0,+(Y25/X25)*100,0)</f>
        <v>-48.32509335174364</v>
      </c>
      <c r="AA25" s="232">
        <f>+AA5+AA9+AA15+AA19+AA24</f>
        <v>78897829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696807889</v>
      </c>
      <c r="D28" s="155"/>
      <c r="E28" s="156">
        <v>78897829</v>
      </c>
      <c r="F28" s="60">
        <v>78897829</v>
      </c>
      <c r="G28" s="60">
        <v>3586104</v>
      </c>
      <c r="H28" s="60">
        <v>6607031</v>
      </c>
      <c r="I28" s="60">
        <v>2701243</v>
      </c>
      <c r="J28" s="60">
        <v>12894378</v>
      </c>
      <c r="K28" s="60">
        <v>1960534</v>
      </c>
      <c r="L28" s="60">
        <v>2287366</v>
      </c>
      <c r="M28" s="60">
        <v>1288465</v>
      </c>
      <c r="N28" s="60">
        <v>5536365</v>
      </c>
      <c r="O28" s="60"/>
      <c r="P28" s="60"/>
      <c r="Q28" s="60"/>
      <c r="R28" s="60"/>
      <c r="S28" s="60"/>
      <c r="T28" s="60"/>
      <c r="U28" s="60"/>
      <c r="V28" s="60"/>
      <c r="W28" s="60">
        <v>18430743</v>
      </c>
      <c r="X28" s="60">
        <v>39448915</v>
      </c>
      <c r="Y28" s="60">
        <v>-21018172</v>
      </c>
      <c r="Z28" s="140">
        <v>-53.28</v>
      </c>
      <c r="AA28" s="155">
        <v>78897829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>
        <v>103392</v>
      </c>
      <c r="M29" s="60"/>
      <c r="N29" s="60">
        <v>103392</v>
      </c>
      <c r="O29" s="60"/>
      <c r="P29" s="60"/>
      <c r="Q29" s="60"/>
      <c r="R29" s="60"/>
      <c r="S29" s="60"/>
      <c r="T29" s="60"/>
      <c r="U29" s="60"/>
      <c r="V29" s="60"/>
      <c r="W29" s="60">
        <v>103392</v>
      </c>
      <c r="X29" s="60"/>
      <c r="Y29" s="60">
        <v>103392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>
        <v>1851055</v>
      </c>
      <c r="N31" s="60">
        <v>1851055</v>
      </c>
      <c r="O31" s="60"/>
      <c r="P31" s="60"/>
      <c r="Q31" s="60"/>
      <c r="R31" s="60"/>
      <c r="S31" s="60"/>
      <c r="T31" s="60"/>
      <c r="U31" s="60"/>
      <c r="V31" s="60"/>
      <c r="W31" s="60">
        <v>1851055</v>
      </c>
      <c r="X31" s="60"/>
      <c r="Y31" s="60">
        <v>1851055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696807889</v>
      </c>
      <c r="D32" s="210">
        <f>SUM(D28:D31)</f>
        <v>0</v>
      </c>
      <c r="E32" s="211">
        <f t="shared" si="5"/>
        <v>78897829</v>
      </c>
      <c r="F32" s="77">
        <f t="shared" si="5"/>
        <v>78897829</v>
      </c>
      <c r="G32" s="77">
        <f t="shared" si="5"/>
        <v>3586104</v>
      </c>
      <c r="H32" s="77">
        <f t="shared" si="5"/>
        <v>6607031</v>
      </c>
      <c r="I32" s="77">
        <f t="shared" si="5"/>
        <v>2701243</v>
      </c>
      <c r="J32" s="77">
        <f t="shared" si="5"/>
        <v>12894378</v>
      </c>
      <c r="K32" s="77">
        <f t="shared" si="5"/>
        <v>1960534</v>
      </c>
      <c r="L32" s="77">
        <f t="shared" si="5"/>
        <v>2390758</v>
      </c>
      <c r="M32" s="77">
        <f t="shared" si="5"/>
        <v>3139520</v>
      </c>
      <c r="N32" s="77">
        <f t="shared" si="5"/>
        <v>7490812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20385190</v>
      </c>
      <c r="X32" s="77">
        <f t="shared" si="5"/>
        <v>39448915</v>
      </c>
      <c r="Y32" s="77">
        <f t="shared" si="5"/>
        <v>-19063725</v>
      </c>
      <c r="Z32" s="212">
        <f>+IF(X32&lt;&gt;0,+(Y32/X32)*100,0)</f>
        <v>-48.32509335174364</v>
      </c>
      <c r="AA32" s="79">
        <f>SUM(AA28:AA31)</f>
        <v>78897829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696807889</v>
      </c>
      <c r="D36" s="222">
        <f>SUM(D32:D35)</f>
        <v>0</v>
      </c>
      <c r="E36" s="218">
        <f t="shared" si="6"/>
        <v>78897829</v>
      </c>
      <c r="F36" s="220">
        <f t="shared" si="6"/>
        <v>78897829</v>
      </c>
      <c r="G36" s="220">
        <f t="shared" si="6"/>
        <v>3586104</v>
      </c>
      <c r="H36" s="220">
        <f t="shared" si="6"/>
        <v>6607031</v>
      </c>
      <c r="I36" s="220">
        <f t="shared" si="6"/>
        <v>2701243</v>
      </c>
      <c r="J36" s="220">
        <f t="shared" si="6"/>
        <v>12894378</v>
      </c>
      <c r="K36" s="220">
        <f t="shared" si="6"/>
        <v>1960534</v>
      </c>
      <c r="L36" s="220">
        <f t="shared" si="6"/>
        <v>2390758</v>
      </c>
      <c r="M36" s="220">
        <f t="shared" si="6"/>
        <v>3139520</v>
      </c>
      <c r="N36" s="220">
        <f t="shared" si="6"/>
        <v>7490812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20385190</v>
      </c>
      <c r="X36" s="220">
        <f t="shared" si="6"/>
        <v>39448915</v>
      </c>
      <c r="Y36" s="220">
        <f t="shared" si="6"/>
        <v>-19063725</v>
      </c>
      <c r="Z36" s="221">
        <f>+IF(X36&lt;&gt;0,+(Y36/X36)*100,0)</f>
        <v>-48.32509335174364</v>
      </c>
      <c r="AA36" s="239">
        <f>SUM(AA32:AA35)</f>
        <v>78897829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13681274</v>
      </c>
      <c r="D6" s="155"/>
      <c r="E6" s="59">
        <v>6522560</v>
      </c>
      <c r="F6" s="60">
        <v>6522560</v>
      </c>
      <c r="G6" s="60">
        <v>83968807</v>
      </c>
      <c r="H6" s="60">
        <v>13681274</v>
      </c>
      <c r="I6" s="60">
        <v>23254477</v>
      </c>
      <c r="J6" s="60">
        <v>23254477</v>
      </c>
      <c r="K6" s="60">
        <v>21349938</v>
      </c>
      <c r="L6" s="60">
        <v>70167499</v>
      </c>
      <c r="M6" s="60">
        <v>69641767</v>
      </c>
      <c r="N6" s="60">
        <v>69641767</v>
      </c>
      <c r="O6" s="60"/>
      <c r="P6" s="60"/>
      <c r="Q6" s="60"/>
      <c r="R6" s="60"/>
      <c r="S6" s="60"/>
      <c r="T6" s="60"/>
      <c r="U6" s="60"/>
      <c r="V6" s="60"/>
      <c r="W6" s="60">
        <v>69641767</v>
      </c>
      <c r="X6" s="60">
        <v>3261280</v>
      </c>
      <c r="Y6" s="60">
        <v>66380487</v>
      </c>
      <c r="Z6" s="140">
        <v>2035.41</v>
      </c>
      <c r="AA6" s="62">
        <v>6522560</v>
      </c>
    </row>
    <row r="7" spans="1:27" ht="13.5">
      <c r="A7" s="249" t="s">
        <v>144</v>
      </c>
      <c r="B7" s="182"/>
      <c r="C7" s="155">
        <v>69005441</v>
      </c>
      <c r="D7" s="155"/>
      <c r="E7" s="59"/>
      <c r="F7" s="60"/>
      <c r="G7" s="60">
        <v>66698776</v>
      </c>
      <c r="H7" s="60">
        <v>69005441</v>
      </c>
      <c r="I7" s="60">
        <v>98267502</v>
      </c>
      <c r="J7" s="60">
        <v>98267502</v>
      </c>
      <c r="K7" s="60">
        <v>88217330</v>
      </c>
      <c r="L7" s="60">
        <v>80866299</v>
      </c>
      <c r="M7" s="60">
        <v>132580040</v>
      </c>
      <c r="N7" s="60">
        <v>132580040</v>
      </c>
      <c r="O7" s="60"/>
      <c r="P7" s="60"/>
      <c r="Q7" s="60"/>
      <c r="R7" s="60"/>
      <c r="S7" s="60"/>
      <c r="T7" s="60"/>
      <c r="U7" s="60"/>
      <c r="V7" s="60"/>
      <c r="W7" s="60">
        <v>132580040</v>
      </c>
      <c r="X7" s="60"/>
      <c r="Y7" s="60">
        <v>132580040</v>
      </c>
      <c r="Z7" s="140"/>
      <c r="AA7" s="62"/>
    </row>
    <row r="8" spans="1:27" ht="13.5">
      <c r="A8" s="249" t="s">
        <v>145</v>
      </c>
      <c r="B8" s="182"/>
      <c r="C8" s="155">
        <v>1620807</v>
      </c>
      <c r="D8" s="155"/>
      <c r="E8" s="59">
        <v>1359702</v>
      </c>
      <c r="F8" s="60">
        <v>1359702</v>
      </c>
      <c r="G8" s="60">
        <v>8941749</v>
      </c>
      <c r="H8" s="60">
        <v>9415999</v>
      </c>
      <c r="I8" s="60">
        <v>9308932</v>
      </c>
      <c r="J8" s="60">
        <v>9308932</v>
      </c>
      <c r="K8" s="60">
        <v>14521192</v>
      </c>
      <c r="L8" s="60">
        <v>14404667</v>
      </c>
      <c r="M8" s="60">
        <v>23107224</v>
      </c>
      <c r="N8" s="60">
        <v>23107224</v>
      </c>
      <c r="O8" s="60"/>
      <c r="P8" s="60"/>
      <c r="Q8" s="60"/>
      <c r="R8" s="60"/>
      <c r="S8" s="60"/>
      <c r="T8" s="60"/>
      <c r="U8" s="60"/>
      <c r="V8" s="60"/>
      <c r="W8" s="60">
        <v>23107224</v>
      </c>
      <c r="X8" s="60">
        <v>679851</v>
      </c>
      <c r="Y8" s="60">
        <v>22427373</v>
      </c>
      <c r="Z8" s="140">
        <v>3298.87</v>
      </c>
      <c r="AA8" s="62">
        <v>1359702</v>
      </c>
    </row>
    <row r="9" spans="1:27" ht="13.5">
      <c r="A9" s="249" t="s">
        <v>146</v>
      </c>
      <c r="B9" s="182"/>
      <c r="C9" s="155">
        <v>1828339</v>
      </c>
      <c r="D9" s="155"/>
      <c r="E9" s="59"/>
      <c r="F9" s="60"/>
      <c r="G9" s="60">
        <v>2458955</v>
      </c>
      <c r="H9" s="60">
        <v>16463968</v>
      </c>
      <c r="I9" s="60">
        <v>16470721</v>
      </c>
      <c r="J9" s="60">
        <v>16470721</v>
      </c>
      <c r="K9" s="60">
        <v>16481679</v>
      </c>
      <c r="L9" s="60">
        <v>16487085</v>
      </c>
      <c r="M9" s="60">
        <v>15036804</v>
      </c>
      <c r="N9" s="60">
        <v>15036804</v>
      </c>
      <c r="O9" s="60"/>
      <c r="P9" s="60"/>
      <c r="Q9" s="60"/>
      <c r="R9" s="60"/>
      <c r="S9" s="60"/>
      <c r="T9" s="60"/>
      <c r="U9" s="60"/>
      <c r="V9" s="60"/>
      <c r="W9" s="60">
        <v>15036804</v>
      </c>
      <c r="X9" s="60"/>
      <c r="Y9" s="60">
        <v>15036804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119715</v>
      </c>
      <c r="D11" s="155"/>
      <c r="E11" s="59"/>
      <c r="F11" s="60"/>
      <c r="G11" s="60"/>
      <c r="H11" s="60">
        <v>119715</v>
      </c>
      <c r="I11" s="60">
        <v>119715</v>
      </c>
      <c r="J11" s="60">
        <v>119715</v>
      </c>
      <c r="K11" s="60">
        <v>119715</v>
      </c>
      <c r="L11" s="60">
        <v>119715</v>
      </c>
      <c r="M11" s="60">
        <v>119715</v>
      </c>
      <c r="N11" s="60">
        <v>119715</v>
      </c>
      <c r="O11" s="60"/>
      <c r="P11" s="60"/>
      <c r="Q11" s="60"/>
      <c r="R11" s="60"/>
      <c r="S11" s="60"/>
      <c r="T11" s="60"/>
      <c r="U11" s="60"/>
      <c r="V11" s="60"/>
      <c r="W11" s="60">
        <v>119715</v>
      </c>
      <c r="X11" s="60"/>
      <c r="Y11" s="60">
        <v>119715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86255576</v>
      </c>
      <c r="D12" s="168">
        <f>SUM(D6:D11)</f>
        <v>0</v>
      </c>
      <c r="E12" s="72">
        <f t="shared" si="0"/>
        <v>7882262</v>
      </c>
      <c r="F12" s="73">
        <f t="shared" si="0"/>
        <v>7882262</v>
      </c>
      <c r="G12" s="73">
        <f t="shared" si="0"/>
        <v>162068287</v>
      </c>
      <c r="H12" s="73">
        <f t="shared" si="0"/>
        <v>108686397</v>
      </c>
      <c r="I12" s="73">
        <f t="shared" si="0"/>
        <v>147421347</v>
      </c>
      <c r="J12" s="73">
        <f t="shared" si="0"/>
        <v>147421347</v>
      </c>
      <c r="K12" s="73">
        <f t="shared" si="0"/>
        <v>140689854</v>
      </c>
      <c r="L12" s="73">
        <f t="shared" si="0"/>
        <v>182045265</v>
      </c>
      <c r="M12" s="73">
        <f t="shared" si="0"/>
        <v>240485550</v>
      </c>
      <c r="N12" s="73">
        <f t="shared" si="0"/>
        <v>240485550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240485550</v>
      </c>
      <c r="X12" s="73">
        <f t="shared" si="0"/>
        <v>3941131</v>
      </c>
      <c r="Y12" s="73">
        <f t="shared" si="0"/>
        <v>236544419</v>
      </c>
      <c r="Z12" s="170">
        <f>+IF(X12&lt;&gt;0,+(Y12/X12)*100,0)</f>
        <v>6001.942564203017</v>
      </c>
      <c r="AA12" s="74">
        <f>SUM(AA6:AA11)</f>
        <v>7882262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60473350</v>
      </c>
      <c r="D17" s="155"/>
      <c r="E17" s="59">
        <v>60473350</v>
      </c>
      <c r="F17" s="60">
        <v>60473350</v>
      </c>
      <c r="G17" s="60">
        <v>60473350</v>
      </c>
      <c r="H17" s="60">
        <v>45320000</v>
      </c>
      <c r="I17" s="60">
        <v>45320000</v>
      </c>
      <c r="J17" s="60">
        <v>45320000</v>
      </c>
      <c r="K17" s="60">
        <v>45320000</v>
      </c>
      <c r="L17" s="60">
        <v>45320000</v>
      </c>
      <c r="M17" s="60">
        <v>104706500</v>
      </c>
      <c r="N17" s="60">
        <v>104706500</v>
      </c>
      <c r="O17" s="60"/>
      <c r="P17" s="60"/>
      <c r="Q17" s="60"/>
      <c r="R17" s="60"/>
      <c r="S17" s="60"/>
      <c r="T17" s="60"/>
      <c r="U17" s="60"/>
      <c r="V17" s="60"/>
      <c r="W17" s="60">
        <v>104706500</v>
      </c>
      <c r="X17" s="60">
        <v>30236675</v>
      </c>
      <c r="Y17" s="60">
        <v>74469825</v>
      </c>
      <c r="Z17" s="140">
        <v>246.29</v>
      </c>
      <c r="AA17" s="62">
        <v>60473350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233240950</v>
      </c>
      <c r="D19" s="155"/>
      <c r="E19" s="59">
        <v>231851338</v>
      </c>
      <c r="F19" s="60">
        <v>231851338</v>
      </c>
      <c r="G19" s="60">
        <v>177276748</v>
      </c>
      <c r="H19" s="60">
        <v>202124466</v>
      </c>
      <c r="I19" s="60">
        <v>208503552</v>
      </c>
      <c r="J19" s="60">
        <v>208503552</v>
      </c>
      <c r="K19" s="60">
        <v>210430972</v>
      </c>
      <c r="L19" s="60">
        <v>214904964</v>
      </c>
      <c r="M19" s="60">
        <v>486169909</v>
      </c>
      <c r="N19" s="60">
        <v>486169909</v>
      </c>
      <c r="O19" s="60"/>
      <c r="P19" s="60"/>
      <c r="Q19" s="60"/>
      <c r="R19" s="60"/>
      <c r="S19" s="60"/>
      <c r="T19" s="60"/>
      <c r="U19" s="60"/>
      <c r="V19" s="60"/>
      <c r="W19" s="60">
        <v>486169909</v>
      </c>
      <c r="X19" s="60">
        <v>115925669</v>
      </c>
      <c r="Y19" s="60">
        <v>370244240</v>
      </c>
      <c r="Z19" s="140">
        <v>319.38</v>
      </c>
      <c r="AA19" s="62">
        <v>231851338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409296</v>
      </c>
      <c r="D22" s="155"/>
      <c r="E22" s="59">
        <v>1901250</v>
      </c>
      <c r="F22" s="60">
        <v>1901250</v>
      </c>
      <c r="G22" s="60">
        <v>940589</v>
      </c>
      <c r="H22" s="60">
        <v>1161767</v>
      </c>
      <c r="I22" s="60">
        <v>1161767</v>
      </c>
      <c r="J22" s="60">
        <v>1161767</v>
      </c>
      <c r="K22" s="60">
        <v>1161767</v>
      </c>
      <c r="L22" s="60">
        <v>1161767</v>
      </c>
      <c r="M22" s="60">
        <v>1967150</v>
      </c>
      <c r="N22" s="60">
        <v>1967150</v>
      </c>
      <c r="O22" s="60"/>
      <c r="P22" s="60"/>
      <c r="Q22" s="60"/>
      <c r="R22" s="60"/>
      <c r="S22" s="60"/>
      <c r="T22" s="60"/>
      <c r="U22" s="60"/>
      <c r="V22" s="60"/>
      <c r="W22" s="60">
        <v>1967150</v>
      </c>
      <c r="X22" s="60">
        <v>950625</v>
      </c>
      <c r="Y22" s="60">
        <v>1016525</v>
      </c>
      <c r="Z22" s="140">
        <v>106.93</v>
      </c>
      <c r="AA22" s="62">
        <v>1901250</v>
      </c>
    </row>
    <row r="23" spans="1:27" ht="13.5">
      <c r="A23" s="249" t="s">
        <v>158</v>
      </c>
      <c r="B23" s="182"/>
      <c r="C23" s="155"/>
      <c r="D23" s="155"/>
      <c r="E23" s="59">
        <v>69948000</v>
      </c>
      <c r="F23" s="60">
        <v>69948000</v>
      </c>
      <c r="G23" s="159"/>
      <c r="H23" s="159">
        <v>2320660</v>
      </c>
      <c r="I23" s="159">
        <v>2320660</v>
      </c>
      <c r="J23" s="60">
        <v>2320660</v>
      </c>
      <c r="K23" s="159"/>
      <c r="L23" s="159">
        <v>2320660</v>
      </c>
      <c r="M23" s="60">
        <v>3324003</v>
      </c>
      <c r="N23" s="159">
        <v>3324003</v>
      </c>
      <c r="O23" s="159"/>
      <c r="P23" s="159"/>
      <c r="Q23" s="60"/>
      <c r="R23" s="159"/>
      <c r="S23" s="159"/>
      <c r="T23" s="60"/>
      <c r="U23" s="159"/>
      <c r="V23" s="159"/>
      <c r="W23" s="159">
        <v>3324003</v>
      </c>
      <c r="X23" s="60">
        <v>34974000</v>
      </c>
      <c r="Y23" s="159">
        <v>-31649997</v>
      </c>
      <c r="Z23" s="141">
        <v>-90.5</v>
      </c>
      <c r="AA23" s="225">
        <v>69948000</v>
      </c>
    </row>
    <row r="24" spans="1:27" ht="13.5">
      <c r="A24" s="250" t="s">
        <v>57</v>
      </c>
      <c r="B24" s="253"/>
      <c r="C24" s="168">
        <f aca="true" t="shared" si="1" ref="C24:Y24">SUM(C15:C23)</f>
        <v>294123596</v>
      </c>
      <c r="D24" s="168">
        <f>SUM(D15:D23)</f>
        <v>0</v>
      </c>
      <c r="E24" s="76">
        <f t="shared" si="1"/>
        <v>364173938</v>
      </c>
      <c r="F24" s="77">
        <f t="shared" si="1"/>
        <v>364173938</v>
      </c>
      <c r="G24" s="77">
        <f t="shared" si="1"/>
        <v>238690687</v>
      </c>
      <c r="H24" s="77">
        <f t="shared" si="1"/>
        <v>250926893</v>
      </c>
      <c r="I24" s="77">
        <f t="shared" si="1"/>
        <v>257305979</v>
      </c>
      <c r="J24" s="77">
        <f t="shared" si="1"/>
        <v>257305979</v>
      </c>
      <c r="K24" s="77">
        <f t="shared" si="1"/>
        <v>256912739</v>
      </c>
      <c r="L24" s="77">
        <f t="shared" si="1"/>
        <v>263707391</v>
      </c>
      <c r="M24" s="77">
        <f t="shared" si="1"/>
        <v>596167562</v>
      </c>
      <c r="N24" s="77">
        <f t="shared" si="1"/>
        <v>596167562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596167562</v>
      </c>
      <c r="X24" s="77">
        <f t="shared" si="1"/>
        <v>182086969</v>
      </c>
      <c r="Y24" s="77">
        <f t="shared" si="1"/>
        <v>414080593</v>
      </c>
      <c r="Z24" s="212">
        <f>+IF(X24&lt;&gt;0,+(Y24/X24)*100,0)</f>
        <v>227.40814198516316</v>
      </c>
      <c r="AA24" s="79">
        <f>SUM(AA15:AA23)</f>
        <v>364173938</v>
      </c>
    </row>
    <row r="25" spans="1:27" ht="13.5">
      <c r="A25" s="250" t="s">
        <v>159</v>
      </c>
      <c r="B25" s="251"/>
      <c r="C25" s="168">
        <f aca="true" t="shared" si="2" ref="C25:Y25">+C12+C24</f>
        <v>380379172</v>
      </c>
      <c r="D25" s="168">
        <f>+D12+D24</f>
        <v>0</v>
      </c>
      <c r="E25" s="72">
        <f t="shared" si="2"/>
        <v>372056200</v>
      </c>
      <c r="F25" s="73">
        <f t="shared" si="2"/>
        <v>372056200</v>
      </c>
      <c r="G25" s="73">
        <f t="shared" si="2"/>
        <v>400758974</v>
      </c>
      <c r="H25" s="73">
        <f t="shared" si="2"/>
        <v>359613290</v>
      </c>
      <c r="I25" s="73">
        <f t="shared" si="2"/>
        <v>404727326</v>
      </c>
      <c r="J25" s="73">
        <f t="shared" si="2"/>
        <v>404727326</v>
      </c>
      <c r="K25" s="73">
        <f t="shared" si="2"/>
        <v>397602593</v>
      </c>
      <c r="L25" s="73">
        <f t="shared" si="2"/>
        <v>445752656</v>
      </c>
      <c r="M25" s="73">
        <f t="shared" si="2"/>
        <v>836653112</v>
      </c>
      <c r="N25" s="73">
        <f t="shared" si="2"/>
        <v>836653112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836653112</v>
      </c>
      <c r="X25" s="73">
        <f t="shared" si="2"/>
        <v>186028100</v>
      </c>
      <c r="Y25" s="73">
        <f t="shared" si="2"/>
        <v>650625012</v>
      </c>
      <c r="Z25" s="170">
        <f>+IF(X25&lt;&gt;0,+(Y25/X25)*100,0)</f>
        <v>349.74555564455045</v>
      </c>
      <c r="AA25" s="74">
        <f>+AA12+AA24</f>
        <v>372056200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368674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15632988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3107395</v>
      </c>
      <c r="D32" s="155"/>
      <c r="E32" s="59"/>
      <c r="F32" s="60"/>
      <c r="G32" s="60">
        <v>24631833</v>
      </c>
      <c r="H32" s="60">
        <v>2157271</v>
      </c>
      <c r="I32" s="60">
        <v>33175923</v>
      </c>
      <c r="J32" s="60">
        <v>33175923</v>
      </c>
      <c r="K32" s="60">
        <v>27836898</v>
      </c>
      <c r="L32" s="60">
        <v>39930481</v>
      </c>
      <c r="M32" s="60">
        <v>59388117</v>
      </c>
      <c r="N32" s="60">
        <v>59388117</v>
      </c>
      <c r="O32" s="60"/>
      <c r="P32" s="60"/>
      <c r="Q32" s="60"/>
      <c r="R32" s="60"/>
      <c r="S32" s="60"/>
      <c r="T32" s="60"/>
      <c r="U32" s="60"/>
      <c r="V32" s="60"/>
      <c r="W32" s="60">
        <v>59388117</v>
      </c>
      <c r="X32" s="60"/>
      <c r="Y32" s="60">
        <v>59388117</v>
      </c>
      <c r="Z32" s="140"/>
      <c r="AA32" s="62"/>
    </row>
    <row r="33" spans="1:27" ht="13.5">
      <c r="A33" s="249" t="s">
        <v>165</v>
      </c>
      <c r="B33" s="182"/>
      <c r="C33" s="155">
        <v>366390</v>
      </c>
      <c r="D33" s="155"/>
      <c r="E33" s="59"/>
      <c r="F33" s="60"/>
      <c r="G33" s="60">
        <v>9967153</v>
      </c>
      <c r="H33" s="60">
        <v>6994845</v>
      </c>
      <c r="I33" s="60">
        <v>4645782</v>
      </c>
      <c r="J33" s="60">
        <v>4645782</v>
      </c>
      <c r="K33" s="60">
        <v>6921009</v>
      </c>
      <c r="L33" s="60">
        <v>5680621</v>
      </c>
      <c r="M33" s="60">
        <v>14792054</v>
      </c>
      <c r="N33" s="60">
        <v>14792054</v>
      </c>
      <c r="O33" s="60"/>
      <c r="P33" s="60"/>
      <c r="Q33" s="60"/>
      <c r="R33" s="60"/>
      <c r="S33" s="60"/>
      <c r="T33" s="60"/>
      <c r="U33" s="60"/>
      <c r="V33" s="60"/>
      <c r="W33" s="60">
        <v>14792054</v>
      </c>
      <c r="X33" s="60"/>
      <c r="Y33" s="60">
        <v>14792054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19475447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34598986</v>
      </c>
      <c r="H34" s="73">
        <f t="shared" si="3"/>
        <v>9152116</v>
      </c>
      <c r="I34" s="73">
        <f t="shared" si="3"/>
        <v>37821705</v>
      </c>
      <c r="J34" s="73">
        <f t="shared" si="3"/>
        <v>37821705</v>
      </c>
      <c r="K34" s="73">
        <f t="shared" si="3"/>
        <v>34757907</v>
      </c>
      <c r="L34" s="73">
        <f t="shared" si="3"/>
        <v>45611102</v>
      </c>
      <c r="M34" s="73">
        <f t="shared" si="3"/>
        <v>74180171</v>
      </c>
      <c r="N34" s="73">
        <f t="shared" si="3"/>
        <v>74180171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74180171</v>
      </c>
      <c r="X34" s="73">
        <f t="shared" si="3"/>
        <v>0</v>
      </c>
      <c r="Y34" s="73">
        <f t="shared" si="3"/>
        <v>74180171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1075286</v>
      </c>
      <c r="D37" s="155"/>
      <c r="E37" s="59">
        <v>191471</v>
      </c>
      <c r="F37" s="60">
        <v>191471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95736</v>
      </c>
      <c r="Y37" s="60">
        <v>-95736</v>
      </c>
      <c r="Z37" s="140">
        <v>-100</v>
      </c>
      <c r="AA37" s="62">
        <v>191471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1075286</v>
      </c>
      <c r="D39" s="168">
        <f>SUM(D37:D38)</f>
        <v>0</v>
      </c>
      <c r="E39" s="76">
        <f t="shared" si="4"/>
        <v>191471</v>
      </c>
      <c r="F39" s="77">
        <f t="shared" si="4"/>
        <v>191471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95736</v>
      </c>
      <c r="Y39" s="77">
        <f t="shared" si="4"/>
        <v>-95736</v>
      </c>
      <c r="Z39" s="212">
        <f>+IF(X39&lt;&gt;0,+(Y39/X39)*100,0)</f>
        <v>-100</v>
      </c>
      <c r="AA39" s="79">
        <f>SUM(AA37:AA38)</f>
        <v>191471</v>
      </c>
    </row>
    <row r="40" spans="1:27" ht="13.5">
      <c r="A40" s="250" t="s">
        <v>167</v>
      </c>
      <c r="B40" s="251"/>
      <c r="C40" s="168">
        <f aca="true" t="shared" si="5" ref="C40:Y40">+C34+C39</f>
        <v>20550733</v>
      </c>
      <c r="D40" s="168">
        <f>+D34+D39</f>
        <v>0</v>
      </c>
      <c r="E40" s="72">
        <f t="shared" si="5"/>
        <v>191471</v>
      </c>
      <c r="F40" s="73">
        <f t="shared" si="5"/>
        <v>191471</v>
      </c>
      <c r="G40" s="73">
        <f t="shared" si="5"/>
        <v>34598986</v>
      </c>
      <c r="H40" s="73">
        <f t="shared" si="5"/>
        <v>9152116</v>
      </c>
      <c r="I40" s="73">
        <f t="shared" si="5"/>
        <v>37821705</v>
      </c>
      <c r="J40" s="73">
        <f t="shared" si="5"/>
        <v>37821705</v>
      </c>
      <c r="K40" s="73">
        <f t="shared" si="5"/>
        <v>34757907</v>
      </c>
      <c r="L40" s="73">
        <f t="shared" si="5"/>
        <v>45611102</v>
      </c>
      <c r="M40" s="73">
        <f t="shared" si="5"/>
        <v>74180171</v>
      </c>
      <c r="N40" s="73">
        <f t="shared" si="5"/>
        <v>74180171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74180171</v>
      </c>
      <c r="X40" s="73">
        <f t="shared" si="5"/>
        <v>95736</v>
      </c>
      <c r="Y40" s="73">
        <f t="shared" si="5"/>
        <v>74084435</v>
      </c>
      <c r="Z40" s="170">
        <f>+IF(X40&lt;&gt;0,+(Y40/X40)*100,0)</f>
        <v>77384.0927132949</v>
      </c>
      <c r="AA40" s="74">
        <f>+AA34+AA39</f>
        <v>191471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359828439</v>
      </c>
      <c r="D42" s="257">
        <f>+D25-D40</f>
        <v>0</v>
      </c>
      <c r="E42" s="258">
        <f t="shared" si="6"/>
        <v>371864729</v>
      </c>
      <c r="F42" s="259">
        <f t="shared" si="6"/>
        <v>371864729</v>
      </c>
      <c r="G42" s="259">
        <f t="shared" si="6"/>
        <v>366159988</v>
      </c>
      <c r="H42" s="259">
        <f t="shared" si="6"/>
        <v>350461174</v>
      </c>
      <c r="I42" s="259">
        <f t="shared" si="6"/>
        <v>366905621</v>
      </c>
      <c r="J42" s="259">
        <f t="shared" si="6"/>
        <v>366905621</v>
      </c>
      <c r="K42" s="259">
        <f t="shared" si="6"/>
        <v>362844686</v>
      </c>
      <c r="L42" s="259">
        <f t="shared" si="6"/>
        <v>400141554</v>
      </c>
      <c r="M42" s="259">
        <f t="shared" si="6"/>
        <v>762472941</v>
      </c>
      <c r="N42" s="259">
        <f t="shared" si="6"/>
        <v>762472941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762472941</v>
      </c>
      <c r="X42" s="259">
        <f t="shared" si="6"/>
        <v>185932364</v>
      </c>
      <c r="Y42" s="259">
        <f t="shared" si="6"/>
        <v>576540577</v>
      </c>
      <c r="Z42" s="260">
        <f>+IF(X42&lt;&gt;0,+(Y42/X42)*100,0)</f>
        <v>310.080808201847</v>
      </c>
      <c r="AA42" s="261">
        <f>+AA25-AA40</f>
        <v>371864729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359828439</v>
      </c>
      <c r="D45" s="155"/>
      <c r="E45" s="59">
        <v>371864729</v>
      </c>
      <c r="F45" s="60">
        <v>371864729</v>
      </c>
      <c r="G45" s="60">
        <v>293964205</v>
      </c>
      <c r="H45" s="60">
        <v>330586867</v>
      </c>
      <c r="I45" s="60">
        <v>330037437</v>
      </c>
      <c r="J45" s="60">
        <v>330037437</v>
      </c>
      <c r="K45" s="60">
        <v>330037437</v>
      </c>
      <c r="L45" s="60">
        <v>330037437</v>
      </c>
      <c r="M45" s="60">
        <v>680282321</v>
      </c>
      <c r="N45" s="60">
        <v>680282321</v>
      </c>
      <c r="O45" s="60"/>
      <c r="P45" s="60"/>
      <c r="Q45" s="60"/>
      <c r="R45" s="60"/>
      <c r="S45" s="60"/>
      <c r="T45" s="60"/>
      <c r="U45" s="60"/>
      <c r="V45" s="60"/>
      <c r="W45" s="60">
        <v>680282321</v>
      </c>
      <c r="X45" s="60">
        <v>185932365</v>
      </c>
      <c r="Y45" s="60">
        <v>494349956</v>
      </c>
      <c r="Z45" s="139">
        <v>265.88</v>
      </c>
      <c r="AA45" s="62">
        <v>371864729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72195783</v>
      </c>
      <c r="H46" s="60">
        <v>19874307</v>
      </c>
      <c r="I46" s="60">
        <v>36868184</v>
      </c>
      <c r="J46" s="60">
        <v>36868184</v>
      </c>
      <c r="K46" s="60">
        <v>32807249</v>
      </c>
      <c r="L46" s="60">
        <v>70104117</v>
      </c>
      <c r="M46" s="60">
        <v>82190620</v>
      </c>
      <c r="N46" s="60">
        <v>82190620</v>
      </c>
      <c r="O46" s="60"/>
      <c r="P46" s="60"/>
      <c r="Q46" s="60"/>
      <c r="R46" s="60"/>
      <c r="S46" s="60"/>
      <c r="T46" s="60"/>
      <c r="U46" s="60"/>
      <c r="V46" s="60"/>
      <c r="W46" s="60">
        <v>82190620</v>
      </c>
      <c r="X46" s="60"/>
      <c r="Y46" s="60">
        <v>82190620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359828439</v>
      </c>
      <c r="D48" s="217">
        <f>SUM(D45:D47)</f>
        <v>0</v>
      </c>
      <c r="E48" s="264">
        <f t="shared" si="7"/>
        <v>371864729</v>
      </c>
      <c r="F48" s="219">
        <f t="shared" si="7"/>
        <v>371864729</v>
      </c>
      <c r="G48" s="219">
        <f t="shared" si="7"/>
        <v>366159988</v>
      </c>
      <c r="H48" s="219">
        <f t="shared" si="7"/>
        <v>350461174</v>
      </c>
      <c r="I48" s="219">
        <f t="shared" si="7"/>
        <v>366905621</v>
      </c>
      <c r="J48" s="219">
        <f t="shared" si="7"/>
        <v>366905621</v>
      </c>
      <c r="K48" s="219">
        <f t="shared" si="7"/>
        <v>362844686</v>
      </c>
      <c r="L48" s="219">
        <f t="shared" si="7"/>
        <v>400141554</v>
      </c>
      <c r="M48" s="219">
        <f t="shared" si="7"/>
        <v>762472941</v>
      </c>
      <c r="N48" s="219">
        <f t="shared" si="7"/>
        <v>762472941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762472941</v>
      </c>
      <c r="X48" s="219">
        <f t="shared" si="7"/>
        <v>185932365</v>
      </c>
      <c r="Y48" s="219">
        <f t="shared" si="7"/>
        <v>576540576</v>
      </c>
      <c r="Z48" s="265">
        <f>+IF(X48&lt;&gt;0,+(Y48/X48)*100,0)</f>
        <v>310.0808059963095</v>
      </c>
      <c r="AA48" s="232">
        <f>SUM(AA45:AA47)</f>
        <v>371864729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20924757</v>
      </c>
      <c r="D6" s="155"/>
      <c r="E6" s="59">
        <v>23809280</v>
      </c>
      <c r="F6" s="60">
        <v>23809280</v>
      </c>
      <c r="G6" s="60">
        <v>246017</v>
      </c>
      <c r="H6" s="60">
        <v>316135</v>
      </c>
      <c r="I6" s="60">
        <v>2604144</v>
      </c>
      <c r="J6" s="60">
        <v>3166296</v>
      </c>
      <c r="K6" s="60">
        <v>11379</v>
      </c>
      <c r="L6" s="60">
        <v>2353082</v>
      </c>
      <c r="M6" s="60">
        <v>12139905</v>
      </c>
      <c r="N6" s="60">
        <v>14504366</v>
      </c>
      <c r="O6" s="60"/>
      <c r="P6" s="60"/>
      <c r="Q6" s="60"/>
      <c r="R6" s="60"/>
      <c r="S6" s="60"/>
      <c r="T6" s="60"/>
      <c r="U6" s="60"/>
      <c r="V6" s="60"/>
      <c r="W6" s="60">
        <v>17670662</v>
      </c>
      <c r="X6" s="60">
        <v>11904642</v>
      </c>
      <c r="Y6" s="60">
        <v>5766020</v>
      </c>
      <c r="Z6" s="140">
        <v>48.44</v>
      </c>
      <c r="AA6" s="62">
        <v>23809280</v>
      </c>
    </row>
    <row r="7" spans="1:27" ht="13.5">
      <c r="A7" s="249" t="s">
        <v>178</v>
      </c>
      <c r="B7" s="182"/>
      <c r="C7" s="155">
        <v>127418416</v>
      </c>
      <c r="D7" s="155"/>
      <c r="E7" s="59">
        <v>146286999</v>
      </c>
      <c r="F7" s="60">
        <v>146286999</v>
      </c>
      <c r="G7" s="60">
        <v>58495000</v>
      </c>
      <c r="H7" s="60">
        <v>1342935</v>
      </c>
      <c r="I7" s="60"/>
      <c r="J7" s="60">
        <v>59837935</v>
      </c>
      <c r="K7" s="60"/>
      <c r="L7" s="60">
        <v>47782000</v>
      </c>
      <c r="M7" s="60">
        <v>309500</v>
      </c>
      <c r="N7" s="60">
        <v>48091500</v>
      </c>
      <c r="O7" s="60"/>
      <c r="P7" s="60"/>
      <c r="Q7" s="60"/>
      <c r="R7" s="60"/>
      <c r="S7" s="60"/>
      <c r="T7" s="60"/>
      <c r="U7" s="60"/>
      <c r="V7" s="60"/>
      <c r="W7" s="60">
        <v>107929435</v>
      </c>
      <c r="X7" s="60">
        <v>97524666</v>
      </c>
      <c r="Y7" s="60">
        <v>10404769</v>
      </c>
      <c r="Z7" s="140">
        <v>10.67</v>
      </c>
      <c r="AA7" s="62">
        <v>146286999</v>
      </c>
    </row>
    <row r="8" spans="1:27" ht="13.5">
      <c r="A8" s="249" t="s">
        <v>179</v>
      </c>
      <c r="B8" s="182"/>
      <c r="C8" s="155">
        <v>43353000</v>
      </c>
      <c r="D8" s="155"/>
      <c r="E8" s="59">
        <v>68565999</v>
      </c>
      <c r="F8" s="60">
        <v>68565999</v>
      </c>
      <c r="G8" s="60">
        <v>30135000</v>
      </c>
      <c r="H8" s="60">
        <v>5000000</v>
      </c>
      <c r="I8" s="60"/>
      <c r="J8" s="60">
        <v>35135000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35135000</v>
      </c>
      <c r="X8" s="60">
        <v>45710666</v>
      </c>
      <c r="Y8" s="60">
        <v>-10575666</v>
      </c>
      <c r="Z8" s="140">
        <v>-23.14</v>
      </c>
      <c r="AA8" s="62">
        <v>68565999</v>
      </c>
    </row>
    <row r="9" spans="1:27" ht="13.5">
      <c r="A9" s="249" t="s">
        <v>180</v>
      </c>
      <c r="B9" s="182"/>
      <c r="C9" s="155">
        <v>2849749</v>
      </c>
      <c r="D9" s="155"/>
      <c r="E9" s="59">
        <v>3000000</v>
      </c>
      <c r="F9" s="60">
        <v>3000000</v>
      </c>
      <c r="G9" s="60">
        <v>490140</v>
      </c>
      <c r="H9" s="60">
        <v>299781</v>
      </c>
      <c r="I9" s="60">
        <v>140428</v>
      </c>
      <c r="J9" s="60">
        <v>930349</v>
      </c>
      <c r="K9" s="60">
        <v>409077</v>
      </c>
      <c r="L9" s="60">
        <v>38659</v>
      </c>
      <c r="M9" s="60">
        <v>209681</v>
      </c>
      <c r="N9" s="60">
        <v>657417</v>
      </c>
      <c r="O9" s="60"/>
      <c r="P9" s="60"/>
      <c r="Q9" s="60"/>
      <c r="R9" s="60"/>
      <c r="S9" s="60"/>
      <c r="T9" s="60"/>
      <c r="U9" s="60"/>
      <c r="V9" s="60"/>
      <c r="W9" s="60">
        <v>1587766</v>
      </c>
      <c r="X9" s="60">
        <v>1500000</v>
      </c>
      <c r="Y9" s="60">
        <v>87766</v>
      </c>
      <c r="Z9" s="140">
        <v>5.85</v>
      </c>
      <c r="AA9" s="62">
        <v>3000000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-138446743</v>
      </c>
      <c r="D12" s="155"/>
      <c r="E12" s="59">
        <v>-160083475</v>
      </c>
      <c r="F12" s="60">
        <v>-160083475</v>
      </c>
      <c r="G12" s="60">
        <v>-9652222</v>
      </c>
      <c r="H12" s="60">
        <v>-10264419</v>
      </c>
      <c r="I12" s="60">
        <v>-13665965</v>
      </c>
      <c r="J12" s="60">
        <v>-33582606</v>
      </c>
      <c r="K12" s="60">
        <v>-1866576</v>
      </c>
      <c r="L12" s="60">
        <v>-11779784</v>
      </c>
      <c r="M12" s="60">
        <v>-14377084</v>
      </c>
      <c r="N12" s="60">
        <v>-28023444</v>
      </c>
      <c r="O12" s="60"/>
      <c r="P12" s="60"/>
      <c r="Q12" s="60"/>
      <c r="R12" s="60"/>
      <c r="S12" s="60"/>
      <c r="T12" s="60"/>
      <c r="U12" s="60"/>
      <c r="V12" s="60"/>
      <c r="W12" s="60">
        <v>-61606050</v>
      </c>
      <c r="X12" s="60">
        <v>-80041770</v>
      </c>
      <c r="Y12" s="60">
        <v>18435720</v>
      </c>
      <c r="Z12" s="140">
        <v>-23.03</v>
      </c>
      <c r="AA12" s="62">
        <v>-160083475</v>
      </c>
    </row>
    <row r="13" spans="1:27" ht="13.5">
      <c r="A13" s="249" t="s">
        <v>40</v>
      </c>
      <c r="B13" s="182"/>
      <c r="C13" s="155">
        <v>-414247</v>
      </c>
      <c r="D13" s="155"/>
      <c r="E13" s="59">
        <v>-105000</v>
      </c>
      <c r="F13" s="60">
        <v>-105000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-52500</v>
      </c>
      <c r="Y13" s="60">
        <v>52500</v>
      </c>
      <c r="Z13" s="140">
        <v>-100</v>
      </c>
      <c r="AA13" s="62">
        <v>-105000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55684932</v>
      </c>
      <c r="D15" s="168">
        <f>SUM(D6:D14)</f>
        <v>0</v>
      </c>
      <c r="E15" s="72">
        <f t="shared" si="0"/>
        <v>81473803</v>
      </c>
      <c r="F15" s="73">
        <f t="shared" si="0"/>
        <v>81473803</v>
      </c>
      <c r="G15" s="73">
        <f t="shared" si="0"/>
        <v>79713935</v>
      </c>
      <c r="H15" s="73">
        <f t="shared" si="0"/>
        <v>-3305568</v>
      </c>
      <c r="I15" s="73">
        <f t="shared" si="0"/>
        <v>-10921393</v>
      </c>
      <c r="J15" s="73">
        <f t="shared" si="0"/>
        <v>65486974</v>
      </c>
      <c r="K15" s="73">
        <f t="shared" si="0"/>
        <v>-1446120</v>
      </c>
      <c r="L15" s="73">
        <f t="shared" si="0"/>
        <v>38393957</v>
      </c>
      <c r="M15" s="73">
        <f t="shared" si="0"/>
        <v>-1717998</v>
      </c>
      <c r="N15" s="73">
        <f t="shared" si="0"/>
        <v>35229839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100716813</v>
      </c>
      <c r="X15" s="73">
        <f t="shared" si="0"/>
        <v>76545704</v>
      </c>
      <c r="Y15" s="73">
        <f t="shared" si="0"/>
        <v>24171109</v>
      </c>
      <c r="Z15" s="170">
        <f>+IF(X15&lt;&gt;0,+(Y15/X15)*100,0)</f>
        <v>31.577355405863145</v>
      </c>
      <c r="AA15" s="74">
        <f>SUM(AA6:AA14)</f>
        <v>81473803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-41961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-17949939</v>
      </c>
      <c r="D22" s="155"/>
      <c r="E22" s="59"/>
      <c r="F22" s="60"/>
      <c r="G22" s="60"/>
      <c r="H22" s="60"/>
      <c r="I22" s="60"/>
      <c r="J22" s="60"/>
      <c r="K22" s="60"/>
      <c r="L22" s="60"/>
      <c r="M22" s="60">
        <v>-153675</v>
      </c>
      <c r="N22" s="60">
        <v>-153675</v>
      </c>
      <c r="O22" s="60"/>
      <c r="P22" s="60"/>
      <c r="Q22" s="60"/>
      <c r="R22" s="60"/>
      <c r="S22" s="60"/>
      <c r="T22" s="60"/>
      <c r="U22" s="60"/>
      <c r="V22" s="60"/>
      <c r="W22" s="60">
        <v>-153675</v>
      </c>
      <c r="X22" s="60"/>
      <c r="Y22" s="60">
        <v>-153675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-34117797</v>
      </c>
      <c r="D24" s="155"/>
      <c r="E24" s="59">
        <v>-78897996</v>
      </c>
      <c r="F24" s="60">
        <v>-78897996</v>
      </c>
      <c r="G24" s="60">
        <v>-3586104</v>
      </c>
      <c r="H24" s="60">
        <v>-6607031</v>
      </c>
      <c r="I24" s="60">
        <v>-4502977</v>
      </c>
      <c r="J24" s="60">
        <v>-14696112</v>
      </c>
      <c r="K24" s="60">
        <v>-1960534</v>
      </c>
      <c r="L24" s="60">
        <v>-2390758</v>
      </c>
      <c r="M24" s="60">
        <v>-5000</v>
      </c>
      <c r="N24" s="60">
        <v>-4356292</v>
      </c>
      <c r="O24" s="60"/>
      <c r="P24" s="60"/>
      <c r="Q24" s="60"/>
      <c r="R24" s="60"/>
      <c r="S24" s="60"/>
      <c r="T24" s="60"/>
      <c r="U24" s="60"/>
      <c r="V24" s="60"/>
      <c r="W24" s="60">
        <v>-19052404</v>
      </c>
      <c r="X24" s="60">
        <v>-39448998</v>
      </c>
      <c r="Y24" s="60">
        <v>20396594</v>
      </c>
      <c r="Z24" s="140">
        <v>-51.7</v>
      </c>
      <c r="AA24" s="62">
        <v>-78897996</v>
      </c>
    </row>
    <row r="25" spans="1:27" ht="13.5">
      <c r="A25" s="250" t="s">
        <v>191</v>
      </c>
      <c r="B25" s="251"/>
      <c r="C25" s="168">
        <f aca="true" t="shared" si="1" ref="C25:Y25">SUM(C19:C24)</f>
        <v>-52109697</v>
      </c>
      <c r="D25" s="168">
        <f>SUM(D19:D24)</f>
        <v>0</v>
      </c>
      <c r="E25" s="72">
        <f t="shared" si="1"/>
        <v>-78897996</v>
      </c>
      <c r="F25" s="73">
        <f t="shared" si="1"/>
        <v>-78897996</v>
      </c>
      <c r="G25" s="73">
        <f t="shared" si="1"/>
        <v>-3586104</v>
      </c>
      <c r="H25" s="73">
        <f t="shared" si="1"/>
        <v>-6607031</v>
      </c>
      <c r="I25" s="73">
        <f t="shared" si="1"/>
        <v>-4502977</v>
      </c>
      <c r="J25" s="73">
        <f t="shared" si="1"/>
        <v>-14696112</v>
      </c>
      <c r="K25" s="73">
        <f t="shared" si="1"/>
        <v>-1960534</v>
      </c>
      <c r="L25" s="73">
        <f t="shared" si="1"/>
        <v>-2390758</v>
      </c>
      <c r="M25" s="73">
        <f t="shared" si="1"/>
        <v>-158675</v>
      </c>
      <c r="N25" s="73">
        <f t="shared" si="1"/>
        <v>-4509967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-19206079</v>
      </c>
      <c r="X25" s="73">
        <f t="shared" si="1"/>
        <v>-39448998</v>
      </c>
      <c r="Y25" s="73">
        <f t="shared" si="1"/>
        <v>20242919</v>
      </c>
      <c r="Z25" s="170">
        <f>+IF(X25&lt;&gt;0,+(Y25/X25)*100,0)</f>
        <v>-51.31415251662412</v>
      </c>
      <c r="AA25" s="74">
        <f>SUM(AA19:AA24)</f>
        <v>-78897996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>
        <v>669327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>
        <v>-305519</v>
      </c>
      <c r="N33" s="60">
        <v>-305519</v>
      </c>
      <c r="O33" s="60"/>
      <c r="P33" s="60"/>
      <c r="Q33" s="60"/>
      <c r="R33" s="60"/>
      <c r="S33" s="60"/>
      <c r="T33" s="60"/>
      <c r="U33" s="60"/>
      <c r="V33" s="60"/>
      <c r="W33" s="60">
        <v>-305519</v>
      </c>
      <c r="X33" s="60"/>
      <c r="Y33" s="60">
        <v>-305519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669327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-305519</v>
      </c>
      <c r="N34" s="73">
        <f t="shared" si="2"/>
        <v>-305519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-305519</v>
      </c>
      <c r="X34" s="73">
        <f t="shared" si="2"/>
        <v>0</v>
      </c>
      <c r="Y34" s="73">
        <f t="shared" si="2"/>
        <v>-305519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4244562</v>
      </c>
      <c r="D36" s="153">
        <f>+D15+D25+D34</f>
        <v>0</v>
      </c>
      <c r="E36" s="99">
        <f t="shared" si="3"/>
        <v>2575807</v>
      </c>
      <c r="F36" s="100">
        <f t="shared" si="3"/>
        <v>2575807</v>
      </c>
      <c r="G36" s="100">
        <f t="shared" si="3"/>
        <v>76127831</v>
      </c>
      <c r="H36" s="100">
        <f t="shared" si="3"/>
        <v>-9912599</v>
      </c>
      <c r="I36" s="100">
        <f t="shared" si="3"/>
        <v>-15424370</v>
      </c>
      <c r="J36" s="100">
        <f t="shared" si="3"/>
        <v>50790862</v>
      </c>
      <c r="K36" s="100">
        <f t="shared" si="3"/>
        <v>-3406654</v>
      </c>
      <c r="L36" s="100">
        <f t="shared" si="3"/>
        <v>36003199</v>
      </c>
      <c r="M36" s="100">
        <f t="shared" si="3"/>
        <v>-2182192</v>
      </c>
      <c r="N36" s="100">
        <f t="shared" si="3"/>
        <v>30414353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81205215</v>
      </c>
      <c r="X36" s="100">
        <f t="shared" si="3"/>
        <v>37096706</v>
      </c>
      <c r="Y36" s="100">
        <f t="shared" si="3"/>
        <v>44108509</v>
      </c>
      <c r="Z36" s="137">
        <f>+IF(X36&lt;&gt;0,+(Y36/X36)*100,0)</f>
        <v>118.90141674573478</v>
      </c>
      <c r="AA36" s="102">
        <f>+AA15+AA25+AA34</f>
        <v>2575807</v>
      </c>
    </row>
    <row r="37" spans="1:27" ht="13.5">
      <c r="A37" s="249" t="s">
        <v>199</v>
      </c>
      <c r="B37" s="182"/>
      <c r="C37" s="153">
        <v>9436711</v>
      </c>
      <c r="D37" s="153"/>
      <c r="E37" s="99">
        <v>12001846</v>
      </c>
      <c r="F37" s="100">
        <v>12001846</v>
      </c>
      <c r="G37" s="100">
        <v>13681274</v>
      </c>
      <c r="H37" s="100">
        <v>89809105</v>
      </c>
      <c r="I37" s="100">
        <v>79896506</v>
      </c>
      <c r="J37" s="100">
        <v>13681274</v>
      </c>
      <c r="K37" s="100">
        <v>64472136</v>
      </c>
      <c r="L37" s="100">
        <v>61065482</v>
      </c>
      <c r="M37" s="100">
        <v>97068681</v>
      </c>
      <c r="N37" s="100">
        <v>64472136</v>
      </c>
      <c r="O37" s="100"/>
      <c r="P37" s="100"/>
      <c r="Q37" s="100"/>
      <c r="R37" s="100"/>
      <c r="S37" s="100"/>
      <c r="T37" s="100"/>
      <c r="U37" s="100"/>
      <c r="V37" s="100"/>
      <c r="W37" s="100">
        <v>13681274</v>
      </c>
      <c r="X37" s="100">
        <v>12001846</v>
      </c>
      <c r="Y37" s="100">
        <v>1679428</v>
      </c>
      <c r="Z37" s="137">
        <v>13.99</v>
      </c>
      <c r="AA37" s="102">
        <v>12001846</v>
      </c>
    </row>
    <row r="38" spans="1:27" ht="13.5">
      <c r="A38" s="269" t="s">
        <v>200</v>
      </c>
      <c r="B38" s="256"/>
      <c r="C38" s="257">
        <v>13681273</v>
      </c>
      <c r="D38" s="257"/>
      <c r="E38" s="258">
        <v>14577653</v>
      </c>
      <c r="F38" s="259">
        <v>14577653</v>
      </c>
      <c r="G38" s="259">
        <v>89809105</v>
      </c>
      <c r="H38" s="259">
        <v>79896506</v>
      </c>
      <c r="I38" s="259">
        <v>64472136</v>
      </c>
      <c r="J38" s="259">
        <v>64472136</v>
      </c>
      <c r="K38" s="259">
        <v>61065482</v>
      </c>
      <c r="L38" s="259">
        <v>97068681</v>
      </c>
      <c r="M38" s="259">
        <v>94886489</v>
      </c>
      <c r="N38" s="259">
        <v>94886489</v>
      </c>
      <c r="O38" s="259"/>
      <c r="P38" s="259"/>
      <c r="Q38" s="259"/>
      <c r="R38" s="259"/>
      <c r="S38" s="259"/>
      <c r="T38" s="259"/>
      <c r="U38" s="259"/>
      <c r="V38" s="259"/>
      <c r="W38" s="259">
        <v>94886489</v>
      </c>
      <c r="X38" s="259">
        <v>49098552</v>
      </c>
      <c r="Y38" s="259">
        <v>45787937</v>
      </c>
      <c r="Z38" s="260">
        <v>93.26</v>
      </c>
      <c r="AA38" s="261">
        <v>14577653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678318265</v>
      </c>
      <c r="D5" s="200">
        <f t="shared" si="0"/>
        <v>0</v>
      </c>
      <c r="E5" s="106">
        <f t="shared" si="0"/>
        <v>78897829</v>
      </c>
      <c r="F5" s="106">
        <f t="shared" si="0"/>
        <v>78897829</v>
      </c>
      <c r="G5" s="106">
        <f t="shared" si="0"/>
        <v>3586104</v>
      </c>
      <c r="H5" s="106">
        <f t="shared" si="0"/>
        <v>6607031</v>
      </c>
      <c r="I5" s="106">
        <f t="shared" si="0"/>
        <v>2701243</v>
      </c>
      <c r="J5" s="106">
        <f t="shared" si="0"/>
        <v>12894378</v>
      </c>
      <c r="K5" s="106">
        <f t="shared" si="0"/>
        <v>1960534</v>
      </c>
      <c r="L5" s="106">
        <f t="shared" si="0"/>
        <v>2390758</v>
      </c>
      <c r="M5" s="106">
        <f t="shared" si="0"/>
        <v>3139520</v>
      </c>
      <c r="N5" s="106">
        <f t="shared" si="0"/>
        <v>7490812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20385190</v>
      </c>
      <c r="X5" s="106">
        <f t="shared" si="0"/>
        <v>39448915</v>
      </c>
      <c r="Y5" s="106">
        <f t="shared" si="0"/>
        <v>-19063725</v>
      </c>
      <c r="Z5" s="201">
        <f>+IF(X5&lt;&gt;0,+(Y5/X5)*100,0)</f>
        <v>-48.32509335174364</v>
      </c>
      <c r="AA5" s="199">
        <f>SUM(AA11:AA18)</f>
        <v>78897829</v>
      </c>
    </row>
    <row r="6" spans="1:27" ht="13.5">
      <c r="A6" s="291" t="s">
        <v>204</v>
      </c>
      <c r="B6" s="142"/>
      <c r="C6" s="62">
        <v>460778827</v>
      </c>
      <c r="D6" s="156"/>
      <c r="E6" s="60">
        <v>47137700</v>
      </c>
      <c r="F6" s="60">
        <v>47137700</v>
      </c>
      <c r="G6" s="60">
        <v>873573</v>
      </c>
      <c r="H6" s="60">
        <v>6594322</v>
      </c>
      <c r="I6" s="60">
        <v>2646073</v>
      </c>
      <c r="J6" s="60">
        <v>10113968</v>
      </c>
      <c r="K6" s="60">
        <v>1927420</v>
      </c>
      <c r="L6" s="60">
        <v>2275116</v>
      </c>
      <c r="M6" s="60">
        <v>1283465</v>
      </c>
      <c r="N6" s="60">
        <v>5486001</v>
      </c>
      <c r="O6" s="60"/>
      <c r="P6" s="60"/>
      <c r="Q6" s="60"/>
      <c r="R6" s="60"/>
      <c r="S6" s="60"/>
      <c r="T6" s="60"/>
      <c r="U6" s="60"/>
      <c r="V6" s="60"/>
      <c r="W6" s="60">
        <v>15599969</v>
      </c>
      <c r="X6" s="60">
        <v>23568850</v>
      </c>
      <c r="Y6" s="60">
        <v>-7968881</v>
      </c>
      <c r="Z6" s="140">
        <v>-33.81</v>
      </c>
      <c r="AA6" s="155">
        <v>47137700</v>
      </c>
    </row>
    <row r="7" spans="1:27" ht="13.5">
      <c r="A7" s="291" t="s">
        <v>205</v>
      </c>
      <c r="B7" s="142"/>
      <c r="C7" s="62"/>
      <c r="D7" s="156"/>
      <c r="E7" s="60">
        <v>19673000</v>
      </c>
      <c r="F7" s="60">
        <v>19673000</v>
      </c>
      <c r="G7" s="60">
        <v>1450699</v>
      </c>
      <c r="H7" s="60"/>
      <c r="I7" s="60"/>
      <c r="J7" s="60">
        <v>1450699</v>
      </c>
      <c r="K7" s="60"/>
      <c r="L7" s="60"/>
      <c r="M7" s="60">
        <v>1851055</v>
      </c>
      <c r="N7" s="60">
        <v>1851055</v>
      </c>
      <c r="O7" s="60"/>
      <c r="P7" s="60"/>
      <c r="Q7" s="60"/>
      <c r="R7" s="60"/>
      <c r="S7" s="60"/>
      <c r="T7" s="60"/>
      <c r="U7" s="60"/>
      <c r="V7" s="60"/>
      <c r="W7" s="60">
        <v>3301754</v>
      </c>
      <c r="X7" s="60">
        <v>9836500</v>
      </c>
      <c r="Y7" s="60">
        <v>-6534746</v>
      </c>
      <c r="Z7" s="140">
        <v>-66.43</v>
      </c>
      <c r="AA7" s="155">
        <v>19673000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1400000</v>
      </c>
      <c r="F10" s="60">
        <v>1400000</v>
      </c>
      <c r="G10" s="60">
        <v>318180</v>
      </c>
      <c r="H10" s="60"/>
      <c r="I10" s="60"/>
      <c r="J10" s="60">
        <v>318180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318180</v>
      </c>
      <c r="X10" s="60">
        <v>700000</v>
      </c>
      <c r="Y10" s="60">
        <v>-381820</v>
      </c>
      <c r="Z10" s="140">
        <v>-54.55</v>
      </c>
      <c r="AA10" s="155">
        <v>1400000</v>
      </c>
    </row>
    <row r="11" spans="1:27" ht="13.5">
      <c r="A11" s="292" t="s">
        <v>209</v>
      </c>
      <c r="B11" s="142"/>
      <c r="C11" s="293">
        <f aca="true" t="shared" si="1" ref="C11:Y11">SUM(C6:C10)</f>
        <v>460778827</v>
      </c>
      <c r="D11" s="294">
        <f t="shared" si="1"/>
        <v>0</v>
      </c>
      <c r="E11" s="295">
        <f t="shared" si="1"/>
        <v>68210700</v>
      </c>
      <c r="F11" s="295">
        <f t="shared" si="1"/>
        <v>68210700</v>
      </c>
      <c r="G11" s="295">
        <f t="shared" si="1"/>
        <v>2642452</v>
      </c>
      <c r="H11" s="295">
        <f t="shared" si="1"/>
        <v>6594322</v>
      </c>
      <c r="I11" s="295">
        <f t="shared" si="1"/>
        <v>2646073</v>
      </c>
      <c r="J11" s="295">
        <f t="shared" si="1"/>
        <v>11882847</v>
      </c>
      <c r="K11" s="295">
        <f t="shared" si="1"/>
        <v>1927420</v>
      </c>
      <c r="L11" s="295">
        <f t="shared" si="1"/>
        <v>2275116</v>
      </c>
      <c r="M11" s="295">
        <f t="shared" si="1"/>
        <v>3134520</v>
      </c>
      <c r="N11" s="295">
        <f t="shared" si="1"/>
        <v>7337056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19219903</v>
      </c>
      <c r="X11" s="295">
        <f t="shared" si="1"/>
        <v>34105350</v>
      </c>
      <c r="Y11" s="295">
        <f t="shared" si="1"/>
        <v>-14885447</v>
      </c>
      <c r="Z11" s="296">
        <f>+IF(X11&lt;&gt;0,+(Y11/X11)*100,0)</f>
        <v>-43.645489637256325</v>
      </c>
      <c r="AA11" s="297">
        <f>SUM(AA6:AA10)</f>
        <v>68210700</v>
      </c>
    </row>
    <row r="12" spans="1:27" ht="13.5">
      <c r="A12" s="298" t="s">
        <v>210</v>
      </c>
      <c r="B12" s="136"/>
      <c r="C12" s="62">
        <v>8467855</v>
      </c>
      <c r="D12" s="156"/>
      <c r="E12" s="60">
        <v>2727129</v>
      </c>
      <c r="F12" s="60">
        <v>2727129</v>
      </c>
      <c r="G12" s="60">
        <v>180305</v>
      </c>
      <c r="H12" s="60"/>
      <c r="I12" s="60"/>
      <c r="J12" s="60">
        <v>180305</v>
      </c>
      <c r="K12" s="60">
        <v>33114</v>
      </c>
      <c r="L12" s="60">
        <v>12250</v>
      </c>
      <c r="M12" s="60">
        <v>5000</v>
      </c>
      <c r="N12" s="60">
        <v>50364</v>
      </c>
      <c r="O12" s="60"/>
      <c r="P12" s="60"/>
      <c r="Q12" s="60"/>
      <c r="R12" s="60"/>
      <c r="S12" s="60"/>
      <c r="T12" s="60"/>
      <c r="U12" s="60"/>
      <c r="V12" s="60"/>
      <c r="W12" s="60">
        <v>230669</v>
      </c>
      <c r="X12" s="60">
        <v>1363565</v>
      </c>
      <c r="Y12" s="60">
        <v>-1132896</v>
      </c>
      <c r="Z12" s="140">
        <v>-83.08</v>
      </c>
      <c r="AA12" s="155">
        <v>2727129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>
        <v>120946700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88124883</v>
      </c>
      <c r="D15" s="156"/>
      <c r="E15" s="60">
        <v>7960000</v>
      </c>
      <c r="F15" s="60">
        <v>7960000</v>
      </c>
      <c r="G15" s="60">
        <v>763347</v>
      </c>
      <c r="H15" s="60">
        <v>12709</v>
      </c>
      <c r="I15" s="60">
        <v>55170</v>
      </c>
      <c r="J15" s="60">
        <v>831226</v>
      </c>
      <c r="K15" s="60"/>
      <c r="L15" s="60">
        <v>103392</v>
      </c>
      <c r="M15" s="60"/>
      <c r="N15" s="60">
        <v>103392</v>
      </c>
      <c r="O15" s="60"/>
      <c r="P15" s="60"/>
      <c r="Q15" s="60"/>
      <c r="R15" s="60"/>
      <c r="S15" s="60"/>
      <c r="T15" s="60"/>
      <c r="U15" s="60"/>
      <c r="V15" s="60"/>
      <c r="W15" s="60">
        <v>934618</v>
      </c>
      <c r="X15" s="60">
        <v>3980000</v>
      </c>
      <c r="Y15" s="60">
        <v>-3045382</v>
      </c>
      <c r="Z15" s="140">
        <v>-76.52</v>
      </c>
      <c r="AA15" s="155">
        <v>7960000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18489624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>
        <v>19849867</v>
      </c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19849867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-1360243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480628694</v>
      </c>
      <c r="D36" s="156">
        <f t="shared" si="4"/>
        <v>0</v>
      </c>
      <c r="E36" s="60">
        <f t="shared" si="4"/>
        <v>47137700</v>
      </c>
      <c r="F36" s="60">
        <f t="shared" si="4"/>
        <v>47137700</v>
      </c>
      <c r="G36" s="60">
        <f t="shared" si="4"/>
        <v>873573</v>
      </c>
      <c r="H36" s="60">
        <f t="shared" si="4"/>
        <v>6594322</v>
      </c>
      <c r="I36" s="60">
        <f t="shared" si="4"/>
        <v>2646073</v>
      </c>
      <c r="J36" s="60">
        <f t="shared" si="4"/>
        <v>10113968</v>
      </c>
      <c r="K36" s="60">
        <f t="shared" si="4"/>
        <v>1927420</v>
      </c>
      <c r="L36" s="60">
        <f t="shared" si="4"/>
        <v>2275116</v>
      </c>
      <c r="M36" s="60">
        <f t="shared" si="4"/>
        <v>1283465</v>
      </c>
      <c r="N36" s="60">
        <f t="shared" si="4"/>
        <v>5486001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15599969</v>
      </c>
      <c r="X36" s="60">
        <f t="shared" si="4"/>
        <v>23568850</v>
      </c>
      <c r="Y36" s="60">
        <f t="shared" si="4"/>
        <v>-7968881</v>
      </c>
      <c r="Z36" s="140">
        <f aca="true" t="shared" si="5" ref="Z36:Z49">+IF(X36&lt;&gt;0,+(Y36/X36)*100,0)</f>
        <v>-33.81107266582799</v>
      </c>
      <c r="AA36" s="155">
        <f>AA6+AA21</f>
        <v>47137700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19673000</v>
      </c>
      <c r="F37" s="60">
        <f t="shared" si="4"/>
        <v>19673000</v>
      </c>
      <c r="G37" s="60">
        <f t="shared" si="4"/>
        <v>1450699</v>
      </c>
      <c r="H37" s="60">
        <f t="shared" si="4"/>
        <v>0</v>
      </c>
      <c r="I37" s="60">
        <f t="shared" si="4"/>
        <v>0</v>
      </c>
      <c r="J37" s="60">
        <f t="shared" si="4"/>
        <v>1450699</v>
      </c>
      <c r="K37" s="60">
        <f t="shared" si="4"/>
        <v>0</v>
      </c>
      <c r="L37" s="60">
        <f t="shared" si="4"/>
        <v>0</v>
      </c>
      <c r="M37" s="60">
        <f t="shared" si="4"/>
        <v>1851055</v>
      </c>
      <c r="N37" s="60">
        <f t="shared" si="4"/>
        <v>1851055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3301754</v>
      </c>
      <c r="X37" s="60">
        <f t="shared" si="4"/>
        <v>9836500</v>
      </c>
      <c r="Y37" s="60">
        <f t="shared" si="4"/>
        <v>-6534746</v>
      </c>
      <c r="Z37" s="140">
        <f t="shared" si="5"/>
        <v>-66.43365018045037</v>
      </c>
      <c r="AA37" s="155">
        <f>AA7+AA22</f>
        <v>19673000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1400000</v>
      </c>
      <c r="F40" s="60">
        <f t="shared" si="4"/>
        <v>1400000</v>
      </c>
      <c r="G40" s="60">
        <f t="shared" si="4"/>
        <v>318180</v>
      </c>
      <c r="H40" s="60">
        <f t="shared" si="4"/>
        <v>0</v>
      </c>
      <c r="I40" s="60">
        <f t="shared" si="4"/>
        <v>0</v>
      </c>
      <c r="J40" s="60">
        <f t="shared" si="4"/>
        <v>318180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318180</v>
      </c>
      <c r="X40" s="60">
        <f t="shared" si="4"/>
        <v>700000</v>
      </c>
      <c r="Y40" s="60">
        <f t="shared" si="4"/>
        <v>-381820</v>
      </c>
      <c r="Z40" s="140">
        <f t="shared" si="5"/>
        <v>-54.54571428571428</v>
      </c>
      <c r="AA40" s="155">
        <f>AA10+AA25</f>
        <v>1400000</v>
      </c>
    </row>
    <row r="41" spans="1:27" ht="13.5">
      <c r="A41" s="292" t="s">
        <v>209</v>
      </c>
      <c r="B41" s="142"/>
      <c r="C41" s="293">
        <f aca="true" t="shared" si="6" ref="C41:Y41">SUM(C36:C40)</f>
        <v>480628694</v>
      </c>
      <c r="D41" s="294">
        <f t="shared" si="6"/>
        <v>0</v>
      </c>
      <c r="E41" s="295">
        <f t="shared" si="6"/>
        <v>68210700</v>
      </c>
      <c r="F41" s="295">
        <f t="shared" si="6"/>
        <v>68210700</v>
      </c>
      <c r="G41" s="295">
        <f t="shared" si="6"/>
        <v>2642452</v>
      </c>
      <c r="H41" s="295">
        <f t="shared" si="6"/>
        <v>6594322</v>
      </c>
      <c r="I41" s="295">
        <f t="shared" si="6"/>
        <v>2646073</v>
      </c>
      <c r="J41" s="295">
        <f t="shared" si="6"/>
        <v>11882847</v>
      </c>
      <c r="K41" s="295">
        <f t="shared" si="6"/>
        <v>1927420</v>
      </c>
      <c r="L41" s="295">
        <f t="shared" si="6"/>
        <v>2275116</v>
      </c>
      <c r="M41" s="295">
        <f t="shared" si="6"/>
        <v>3134520</v>
      </c>
      <c r="N41" s="295">
        <f t="shared" si="6"/>
        <v>7337056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19219903</v>
      </c>
      <c r="X41" s="295">
        <f t="shared" si="6"/>
        <v>34105350</v>
      </c>
      <c r="Y41" s="295">
        <f t="shared" si="6"/>
        <v>-14885447</v>
      </c>
      <c r="Z41" s="296">
        <f t="shared" si="5"/>
        <v>-43.645489637256325</v>
      </c>
      <c r="AA41" s="297">
        <f>SUM(AA36:AA40)</f>
        <v>68210700</v>
      </c>
    </row>
    <row r="42" spans="1:27" ht="13.5">
      <c r="A42" s="298" t="s">
        <v>210</v>
      </c>
      <c r="B42" s="136"/>
      <c r="C42" s="95">
        <f aca="true" t="shared" si="7" ref="C42:Y48">C12+C27</f>
        <v>8467855</v>
      </c>
      <c r="D42" s="129">
        <f t="shared" si="7"/>
        <v>0</v>
      </c>
      <c r="E42" s="54">
        <f t="shared" si="7"/>
        <v>2727129</v>
      </c>
      <c r="F42" s="54">
        <f t="shared" si="7"/>
        <v>2727129</v>
      </c>
      <c r="G42" s="54">
        <f t="shared" si="7"/>
        <v>180305</v>
      </c>
      <c r="H42" s="54">
        <f t="shared" si="7"/>
        <v>0</v>
      </c>
      <c r="I42" s="54">
        <f t="shared" si="7"/>
        <v>0</v>
      </c>
      <c r="J42" s="54">
        <f t="shared" si="7"/>
        <v>180305</v>
      </c>
      <c r="K42" s="54">
        <f t="shared" si="7"/>
        <v>33114</v>
      </c>
      <c r="L42" s="54">
        <f t="shared" si="7"/>
        <v>12250</v>
      </c>
      <c r="M42" s="54">
        <f t="shared" si="7"/>
        <v>5000</v>
      </c>
      <c r="N42" s="54">
        <f t="shared" si="7"/>
        <v>50364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230669</v>
      </c>
      <c r="X42" s="54">
        <f t="shared" si="7"/>
        <v>1363565</v>
      </c>
      <c r="Y42" s="54">
        <f t="shared" si="7"/>
        <v>-1132896</v>
      </c>
      <c r="Z42" s="184">
        <f t="shared" si="5"/>
        <v>-83.08338803064026</v>
      </c>
      <c r="AA42" s="130">
        <f aca="true" t="shared" si="8" ref="AA42:AA48">AA12+AA27</f>
        <v>2727129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120946700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86764640</v>
      </c>
      <c r="D45" s="129">
        <f t="shared" si="7"/>
        <v>0</v>
      </c>
      <c r="E45" s="54">
        <f t="shared" si="7"/>
        <v>7960000</v>
      </c>
      <c r="F45" s="54">
        <f t="shared" si="7"/>
        <v>7960000</v>
      </c>
      <c r="G45" s="54">
        <f t="shared" si="7"/>
        <v>763347</v>
      </c>
      <c r="H45" s="54">
        <f t="shared" si="7"/>
        <v>12709</v>
      </c>
      <c r="I45" s="54">
        <f t="shared" si="7"/>
        <v>55170</v>
      </c>
      <c r="J45" s="54">
        <f t="shared" si="7"/>
        <v>831226</v>
      </c>
      <c r="K45" s="54">
        <f t="shared" si="7"/>
        <v>0</v>
      </c>
      <c r="L45" s="54">
        <f t="shared" si="7"/>
        <v>103392</v>
      </c>
      <c r="M45" s="54">
        <f t="shared" si="7"/>
        <v>0</v>
      </c>
      <c r="N45" s="54">
        <f t="shared" si="7"/>
        <v>103392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934618</v>
      </c>
      <c r="X45" s="54">
        <f t="shared" si="7"/>
        <v>3980000</v>
      </c>
      <c r="Y45" s="54">
        <f t="shared" si="7"/>
        <v>-3045382</v>
      </c>
      <c r="Z45" s="184">
        <f t="shared" si="5"/>
        <v>-76.51713567839195</v>
      </c>
      <c r="AA45" s="130">
        <f t="shared" si="8"/>
        <v>7960000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696807889</v>
      </c>
      <c r="D49" s="218">
        <f t="shared" si="9"/>
        <v>0</v>
      </c>
      <c r="E49" s="220">
        <f t="shared" si="9"/>
        <v>78897829</v>
      </c>
      <c r="F49" s="220">
        <f t="shared" si="9"/>
        <v>78897829</v>
      </c>
      <c r="G49" s="220">
        <f t="shared" si="9"/>
        <v>3586104</v>
      </c>
      <c r="H49" s="220">
        <f t="shared" si="9"/>
        <v>6607031</v>
      </c>
      <c r="I49" s="220">
        <f t="shared" si="9"/>
        <v>2701243</v>
      </c>
      <c r="J49" s="220">
        <f t="shared" si="9"/>
        <v>12894378</v>
      </c>
      <c r="K49" s="220">
        <f t="shared" si="9"/>
        <v>1960534</v>
      </c>
      <c r="L49" s="220">
        <f t="shared" si="9"/>
        <v>2390758</v>
      </c>
      <c r="M49" s="220">
        <f t="shared" si="9"/>
        <v>3139520</v>
      </c>
      <c r="N49" s="220">
        <f t="shared" si="9"/>
        <v>7490812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20385190</v>
      </c>
      <c r="X49" s="220">
        <f t="shared" si="9"/>
        <v>39448915</v>
      </c>
      <c r="Y49" s="220">
        <f t="shared" si="9"/>
        <v>-19063725</v>
      </c>
      <c r="Z49" s="221">
        <f t="shared" si="5"/>
        <v>-48.32509335174364</v>
      </c>
      <c r="AA49" s="222">
        <f>SUM(AA41:AA48)</f>
        <v>78897829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161511</v>
      </c>
      <c r="H51" s="54">
        <f t="shared" si="10"/>
        <v>642764</v>
      </c>
      <c r="I51" s="54">
        <f t="shared" si="10"/>
        <v>1801734</v>
      </c>
      <c r="J51" s="54">
        <f t="shared" si="10"/>
        <v>2606009</v>
      </c>
      <c r="K51" s="54">
        <f t="shared" si="10"/>
        <v>642016</v>
      </c>
      <c r="L51" s="54">
        <f t="shared" si="10"/>
        <v>137430</v>
      </c>
      <c r="M51" s="54">
        <f t="shared" si="10"/>
        <v>796746</v>
      </c>
      <c r="N51" s="54">
        <f t="shared" si="10"/>
        <v>1576192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4182201</v>
      </c>
      <c r="X51" s="54">
        <f t="shared" si="10"/>
        <v>0</v>
      </c>
      <c r="Y51" s="54">
        <f t="shared" si="10"/>
        <v>4182201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>
        <v>112368</v>
      </c>
      <c r="H52" s="60">
        <v>586641</v>
      </c>
      <c r="I52" s="60">
        <v>1405279</v>
      </c>
      <c r="J52" s="60">
        <v>2104288</v>
      </c>
      <c r="K52" s="60">
        <v>639821</v>
      </c>
      <c r="L52" s="60">
        <v>50083</v>
      </c>
      <c r="M52" s="60">
        <v>770060</v>
      </c>
      <c r="N52" s="60">
        <v>1459964</v>
      </c>
      <c r="O52" s="60"/>
      <c r="P52" s="60"/>
      <c r="Q52" s="60"/>
      <c r="R52" s="60"/>
      <c r="S52" s="60"/>
      <c r="T52" s="60"/>
      <c r="U52" s="60"/>
      <c r="V52" s="60"/>
      <c r="W52" s="60">
        <v>3564252</v>
      </c>
      <c r="X52" s="60"/>
      <c r="Y52" s="60">
        <v>3564252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>
        <v>49143</v>
      </c>
      <c r="H53" s="60"/>
      <c r="I53" s="60">
        <v>33551</v>
      </c>
      <c r="J53" s="60">
        <v>82694</v>
      </c>
      <c r="K53" s="60">
        <v>2195</v>
      </c>
      <c r="L53" s="60">
        <v>52782</v>
      </c>
      <c r="M53" s="60"/>
      <c r="N53" s="60">
        <v>54977</v>
      </c>
      <c r="O53" s="60"/>
      <c r="P53" s="60"/>
      <c r="Q53" s="60"/>
      <c r="R53" s="60"/>
      <c r="S53" s="60"/>
      <c r="T53" s="60"/>
      <c r="U53" s="60"/>
      <c r="V53" s="60"/>
      <c r="W53" s="60">
        <v>137671</v>
      </c>
      <c r="X53" s="60"/>
      <c r="Y53" s="60">
        <v>137671</v>
      </c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>
        <v>48420</v>
      </c>
      <c r="J55" s="60">
        <v>48420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48420</v>
      </c>
      <c r="X55" s="60"/>
      <c r="Y55" s="60">
        <v>48420</v>
      </c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161511</v>
      </c>
      <c r="H57" s="295">
        <f t="shared" si="11"/>
        <v>586641</v>
      </c>
      <c r="I57" s="295">
        <f t="shared" si="11"/>
        <v>1487250</v>
      </c>
      <c r="J57" s="295">
        <f t="shared" si="11"/>
        <v>2235402</v>
      </c>
      <c r="K57" s="295">
        <f t="shared" si="11"/>
        <v>642016</v>
      </c>
      <c r="L57" s="295">
        <f t="shared" si="11"/>
        <v>102865</v>
      </c>
      <c r="M57" s="295">
        <f t="shared" si="11"/>
        <v>770060</v>
      </c>
      <c r="N57" s="295">
        <f t="shared" si="11"/>
        <v>1514941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3750343</v>
      </c>
      <c r="X57" s="295">
        <f t="shared" si="11"/>
        <v>0</v>
      </c>
      <c r="Y57" s="295">
        <f t="shared" si="11"/>
        <v>3750343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>
        <v>56123</v>
      </c>
      <c r="I61" s="60">
        <v>314484</v>
      </c>
      <c r="J61" s="60">
        <v>370607</v>
      </c>
      <c r="K61" s="60"/>
      <c r="L61" s="60">
        <v>34565</v>
      </c>
      <c r="M61" s="60">
        <v>26686</v>
      </c>
      <c r="N61" s="60">
        <v>61251</v>
      </c>
      <c r="O61" s="60"/>
      <c r="P61" s="60"/>
      <c r="Q61" s="60"/>
      <c r="R61" s="60"/>
      <c r="S61" s="60"/>
      <c r="T61" s="60"/>
      <c r="U61" s="60"/>
      <c r="V61" s="60"/>
      <c r="W61" s="60">
        <v>431858</v>
      </c>
      <c r="X61" s="60"/>
      <c r="Y61" s="60">
        <v>431858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13660000</v>
      </c>
      <c r="F66" s="275"/>
      <c r="G66" s="275">
        <v>161511</v>
      </c>
      <c r="H66" s="275">
        <v>642764</v>
      </c>
      <c r="I66" s="275">
        <v>362904</v>
      </c>
      <c r="J66" s="275">
        <v>1167179</v>
      </c>
      <c r="K66" s="275">
        <v>2195</v>
      </c>
      <c r="L66" s="275">
        <v>34565</v>
      </c>
      <c r="M66" s="275">
        <v>1583</v>
      </c>
      <c r="N66" s="275">
        <v>38343</v>
      </c>
      <c r="O66" s="275"/>
      <c r="P66" s="275"/>
      <c r="Q66" s="275"/>
      <c r="R66" s="275"/>
      <c r="S66" s="275"/>
      <c r="T66" s="275"/>
      <c r="U66" s="275"/>
      <c r="V66" s="275"/>
      <c r="W66" s="275">
        <v>1205522</v>
      </c>
      <c r="X66" s="275"/>
      <c r="Y66" s="275">
        <v>1205522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>
        <v>25103</v>
      </c>
      <c r="N67" s="60">
        <v>25103</v>
      </c>
      <c r="O67" s="60"/>
      <c r="P67" s="60"/>
      <c r="Q67" s="60"/>
      <c r="R67" s="60"/>
      <c r="S67" s="60"/>
      <c r="T67" s="60"/>
      <c r="U67" s="60"/>
      <c r="V67" s="60"/>
      <c r="W67" s="60">
        <v>25103</v>
      </c>
      <c r="X67" s="60"/>
      <c r="Y67" s="60">
        <v>25103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>
        <v>1438830</v>
      </c>
      <c r="J68" s="60">
        <v>1438830</v>
      </c>
      <c r="K68" s="60">
        <v>639821</v>
      </c>
      <c r="L68" s="60">
        <v>102865</v>
      </c>
      <c r="M68" s="60">
        <v>770060</v>
      </c>
      <c r="N68" s="60">
        <v>1512746</v>
      </c>
      <c r="O68" s="60"/>
      <c r="P68" s="60"/>
      <c r="Q68" s="60"/>
      <c r="R68" s="60"/>
      <c r="S68" s="60"/>
      <c r="T68" s="60"/>
      <c r="U68" s="60"/>
      <c r="V68" s="60"/>
      <c r="W68" s="60">
        <v>2951576</v>
      </c>
      <c r="X68" s="60"/>
      <c r="Y68" s="60">
        <v>2951576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13660000</v>
      </c>
      <c r="F69" s="220">
        <f t="shared" si="12"/>
        <v>0</v>
      </c>
      <c r="G69" s="220">
        <f t="shared" si="12"/>
        <v>161511</v>
      </c>
      <c r="H69" s="220">
        <f t="shared" si="12"/>
        <v>642764</v>
      </c>
      <c r="I69" s="220">
        <f t="shared" si="12"/>
        <v>1801734</v>
      </c>
      <c r="J69" s="220">
        <f t="shared" si="12"/>
        <v>2606009</v>
      </c>
      <c r="K69" s="220">
        <f t="shared" si="12"/>
        <v>642016</v>
      </c>
      <c r="L69" s="220">
        <f t="shared" si="12"/>
        <v>137430</v>
      </c>
      <c r="M69" s="220">
        <f t="shared" si="12"/>
        <v>796746</v>
      </c>
      <c r="N69" s="220">
        <f t="shared" si="12"/>
        <v>1576192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4182201</v>
      </c>
      <c r="X69" s="220">
        <f t="shared" si="12"/>
        <v>0</v>
      </c>
      <c r="Y69" s="220">
        <f t="shared" si="12"/>
        <v>4182201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460778827</v>
      </c>
      <c r="D5" s="357">
        <f t="shared" si="0"/>
        <v>0</v>
      </c>
      <c r="E5" s="356">
        <f t="shared" si="0"/>
        <v>68210700</v>
      </c>
      <c r="F5" s="358">
        <f t="shared" si="0"/>
        <v>68210700</v>
      </c>
      <c r="G5" s="358">
        <f t="shared" si="0"/>
        <v>2642452</v>
      </c>
      <c r="H5" s="356">
        <f t="shared" si="0"/>
        <v>6594322</v>
      </c>
      <c r="I5" s="356">
        <f t="shared" si="0"/>
        <v>2646073</v>
      </c>
      <c r="J5" s="358">
        <f t="shared" si="0"/>
        <v>11882847</v>
      </c>
      <c r="K5" s="358">
        <f t="shared" si="0"/>
        <v>1927420</v>
      </c>
      <c r="L5" s="356">
        <f t="shared" si="0"/>
        <v>2275116</v>
      </c>
      <c r="M5" s="356">
        <f t="shared" si="0"/>
        <v>3134520</v>
      </c>
      <c r="N5" s="358">
        <f t="shared" si="0"/>
        <v>7337056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19219903</v>
      </c>
      <c r="X5" s="356">
        <f t="shared" si="0"/>
        <v>34105350</v>
      </c>
      <c r="Y5" s="358">
        <f t="shared" si="0"/>
        <v>-14885447</v>
      </c>
      <c r="Z5" s="359">
        <f>+IF(X5&lt;&gt;0,+(Y5/X5)*100,0)</f>
        <v>-43.645489637256325</v>
      </c>
      <c r="AA5" s="360">
        <f>+AA6+AA8+AA11+AA13+AA15</f>
        <v>68210700</v>
      </c>
    </row>
    <row r="6" spans="1:27" ht="13.5">
      <c r="A6" s="361" t="s">
        <v>204</v>
      </c>
      <c r="B6" s="142"/>
      <c r="C6" s="60">
        <f>+C7</f>
        <v>460778827</v>
      </c>
      <c r="D6" s="340">
        <f aca="true" t="shared" si="1" ref="D6:AA6">+D7</f>
        <v>0</v>
      </c>
      <c r="E6" s="60">
        <f t="shared" si="1"/>
        <v>47137700</v>
      </c>
      <c r="F6" s="59">
        <f t="shared" si="1"/>
        <v>47137700</v>
      </c>
      <c r="G6" s="59">
        <f t="shared" si="1"/>
        <v>873573</v>
      </c>
      <c r="H6" s="60">
        <f t="shared" si="1"/>
        <v>6594322</v>
      </c>
      <c r="I6" s="60">
        <f t="shared" si="1"/>
        <v>2646073</v>
      </c>
      <c r="J6" s="59">
        <f t="shared" si="1"/>
        <v>10113968</v>
      </c>
      <c r="K6" s="59">
        <f t="shared" si="1"/>
        <v>1927420</v>
      </c>
      <c r="L6" s="60">
        <f t="shared" si="1"/>
        <v>2275116</v>
      </c>
      <c r="M6" s="60">
        <f t="shared" si="1"/>
        <v>1283465</v>
      </c>
      <c r="N6" s="59">
        <f t="shared" si="1"/>
        <v>5486001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15599969</v>
      </c>
      <c r="X6" s="60">
        <f t="shared" si="1"/>
        <v>23568850</v>
      </c>
      <c r="Y6" s="59">
        <f t="shared" si="1"/>
        <v>-7968881</v>
      </c>
      <c r="Z6" s="61">
        <f>+IF(X6&lt;&gt;0,+(Y6/X6)*100,0)</f>
        <v>-33.81107266582799</v>
      </c>
      <c r="AA6" s="62">
        <f t="shared" si="1"/>
        <v>47137700</v>
      </c>
    </row>
    <row r="7" spans="1:27" ht="13.5">
      <c r="A7" s="291" t="s">
        <v>228</v>
      </c>
      <c r="B7" s="142"/>
      <c r="C7" s="60">
        <v>460778827</v>
      </c>
      <c r="D7" s="340"/>
      <c r="E7" s="60">
        <v>47137700</v>
      </c>
      <c r="F7" s="59">
        <v>47137700</v>
      </c>
      <c r="G7" s="59">
        <v>873573</v>
      </c>
      <c r="H7" s="60">
        <v>6594322</v>
      </c>
      <c r="I7" s="60">
        <v>2646073</v>
      </c>
      <c r="J7" s="59">
        <v>10113968</v>
      </c>
      <c r="K7" s="59">
        <v>1927420</v>
      </c>
      <c r="L7" s="60">
        <v>2275116</v>
      </c>
      <c r="M7" s="60">
        <v>1283465</v>
      </c>
      <c r="N7" s="59">
        <v>5486001</v>
      </c>
      <c r="O7" s="59"/>
      <c r="P7" s="60"/>
      <c r="Q7" s="60"/>
      <c r="R7" s="59"/>
      <c r="S7" s="59"/>
      <c r="T7" s="60"/>
      <c r="U7" s="60"/>
      <c r="V7" s="59"/>
      <c r="W7" s="59">
        <v>15599969</v>
      </c>
      <c r="X7" s="60">
        <v>23568850</v>
      </c>
      <c r="Y7" s="59">
        <v>-7968881</v>
      </c>
      <c r="Z7" s="61">
        <v>-33.81</v>
      </c>
      <c r="AA7" s="62">
        <v>47137700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19673000</v>
      </c>
      <c r="F8" s="59">
        <f t="shared" si="2"/>
        <v>19673000</v>
      </c>
      <c r="G8" s="59">
        <f t="shared" si="2"/>
        <v>1450699</v>
      </c>
      <c r="H8" s="60">
        <f t="shared" si="2"/>
        <v>0</v>
      </c>
      <c r="I8" s="60">
        <f t="shared" si="2"/>
        <v>0</v>
      </c>
      <c r="J8" s="59">
        <f t="shared" si="2"/>
        <v>1450699</v>
      </c>
      <c r="K8" s="59">
        <f t="shared" si="2"/>
        <v>0</v>
      </c>
      <c r="L8" s="60">
        <f t="shared" si="2"/>
        <v>0</v>
      </c>
      <c r="M8" s="60">
        <f t="shared" si="2"/>
        <v>1851055</v>
      </c>
      <c r="N8" s="59">
        <f t="shared" si="2"/>
        <v>1851055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3301754</v>
      </c>
      <c r="X8" s="60">
        <f t="shared" si="2"/>
        <v>9836500</v>
      </c>
      <c r="Y8" s="59">
        <f t="shared" si="2"/>
        <v>-6534746</v>
      </c>
      <c r="Z8" s="61">
        <f>+IF(X8&lt;&gt;0,+(Y8/X8)*100,0)</f>
        <v>-66.43365018045037</v>
      </c>
      <c r="AA8" s="62">
        <f>SUM(AA9:AA10)</f>
        <v>19673000</v>
      </c>
    </row>
    <row r="9" spans="1:27" ht="13.5">
      <c r="A9" s="291" t="s">
        <v>229</v>
      </c>
      <c r="B9" s="142"/>
      <c r="C9" s="60"/>
      <c r="D9" s="340"/>
      <c r="E9" s="60">
        <v>19673000</v>
      </c>
      <c r="F9" s="59">
        <v>19673000</v>
      </c>
      <c r="G9" s="59">
        <v>1450699</v>
      </c>
      <c r="H9" s="60"/>
      <c r="I9" s="60"/>
      <c r="J9" s="59">
        <v>1450699</v>
      </c>
      <c r="K9" s="59"/>
      <c r="L9" s="60"/>
      <c r="M9" s="60">
        <v>1851055</v>
      </c>
      <c r="N9" s="59">
        <v>1851055</v>
      </c>
      <c r="O9" s="59"/>
      <c r="P9" s="60"/>
      <c r="Q9" s="60"/>
      <c r="R9" s="59"/>
      <c r="S9" s="59"/>
      <c r="T9" s="60"/>
      <c r="U9" s="60"/>
      <c r="V9" s="59"/>
      <c r="W9" s="59">
        <v>3301754</v>
      </c>
      <c r="X9" s="60">
        <v>9836500</v>
      </c>
      <c r="Y9" s="59">
        <v>-6534746</v>
      </c>
      <c r="Z9" s="61">
        <v>-66.43</v>
      </c>
      <c r="AA9" s="62">
        <v>19673000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1400000</v>
      </c>
      <c r="F15" s="59">
        <f t="shared" si="5"/>
        <v>1400000</v>
      </c>
      <c r="G15" s="59">
        <f t="shared" si="5"/>
        <v>318180</v>
      </c>
      <c r="H15" s="60">
        <f t="shared" si="5"/>
        <v>0</v>
      </c>
      <c r="I15" s="60">
        <f t="shared" si="5"/>
        <v>0</v>
      </c>
      <c r="J15" s="59">
        <f t="shared" si="5"/>
        <v>318180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318180</v>
      </c>
      <c r="X15" s="60">
        <f t="shared" si="5"/>
        <v>700000</v>
      </c>
      <c r="Y15" s="59">
        <f t="shared" si="5"/>
        <v>-381820</v>
      </c>
      <c r="Z15" s="61">
        <f>+IF(X15&lt;&gt;0,+(Y15/X15)*100,0)</f>
        <v>-54.54571428571428</v>
      </c>
      <c r="AA15" s="62">
        <f>SUM(AA16:AA20)</f>
        <v>1400000</v>
      </c>
    </row>
    <row r="16" spans="1:27" ht="13.5">
      <c r="A16" s="291" t="s">
        <v>233</v>
      </c>
      <c r="B16" s="300"/>
      <c r="C16" s="60"/>
      <c r="D16" s="340"/>
      <c r="E16" s="60">
        <v>800000</v>
      </c>
      <c r="F16" s="59">
        <v>800000</v>
      </c>
      <c r="G16" s="59">
        <v>132000</v>
      </c>
      <c r="H16" s="60"/>
      <c r="I16" s="60"/>
      <c r="J16" s="59">
        <v>132000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132000</v>
      </c>
      <c r="X16" s="60">
        <v>400000</v>
      </c>
      <c r="Y16" s="59">
        <v>-268000</v>
      </c>
      <c r="Z16" s="61">
        <v>-67</v>
      </c>
      <c r="AA16" s="62">
        <v>800000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600000</v>
      </c>
      <c r="F20" s="59">
        <v>600000</v>
      </c>
      <c r="G20" s="59">
        <v>186180</v>
      </c>
      <c r="H20" s="60"/>
      <c r="I20" s="60"/>
      <c r="J20" s="59">
        <v>186180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186180</v>
      </c>
      <c r="X20" s="60">
        <v>300000</v>
      </c>
      <c r="Y20" s="59">
        <v>-113820</v>
      </c>
      <c r="Z20" s="61">
        <v>-37.94</v>
      </c>
      <c r="AA20" s="62">
        <v>600000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8467855</v>
      </c>
      <c r="D22" s="344">
        <f t="shared" si="6"/>
        <v>0</v>
      </c>
      <c r="E22" s="343">
        <f t="shared" si="6"/>
        <v>2727129</v>
      </c>
      <c r="F22" s="345">
        <f t="shared" si="6"/>
        <v>2727129</v>
      </c>
      <c r="G22" s="345">
        <f t="shared" si="6"/>
        <v>180305</v>
      </c>
      <c r="H22" s="343">
        <f t="shared" si="6"/>
        <v>0</v>
      </c>
      <c r="I22" s="343">
        <f t="shared" si="6"/>
        <v>0</v>
      </c>
      <c r="J22" s="345">
        <f t="shared" si="6"/>
        <v>180305</v>
      </c>
      <c r="K22" s="345">
        <f t="shared" si="6"/>
        <v>33114</v>
      </c>
      <c r="L22" s="343">
        <f t="shared" si="6"/>
        <v>12250</v>
      </c>
      <c r="M22" s="343">
        <f t="shared" si="6"/>
        <v>5000</v>
      </c>
      <c r="N22" s="345">
        <f t="shared" si="6"/>
        <v>50364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230669</v>
      </c>
      <c r="X22" s="343">
        <f t="shared" si="6"/>
        <v>1363565</v>
      </c>
      <c r="Y22" s="345">
        <f t="shared" si="6"/>
        <v>-1132896</v>
      </c>
      <c r="Z22" s="336">
        <f>+IF(X22&lt;&gt;0,+(Y22/X22)*100,0)</f>
        <v>-83.08338803064026</v>
      </c>
      <c r="AA22" s="350">
        <f>SUM(AA23:AA32)</f>
        <v>2727129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8467855</v>
      </c>
      <c r="D32" s="340"/>
      <c r="E32" s="60">
        <v>2727129</v>
      </c>
      <c r="F32" s="59">
        <v>2727129</v>
      </c>
      <c r="G32" s="59">
        <v>180305</v>
      </c>
      <c r="H32" s="60"/>
      <c r="I32" s="60"/>
      <c r="J32" s="59">
        <v>180305</v>
      </c>
      <c r="K32" s="59">
        <v>33114</v>
      </c>
      <c r="L32" s="60">
        <v>12250</v>
      </c>
      <c r="M32" s="60">
        <v>5000</v>
      </c>
      <c r="N32" s="59">
        <v>50364</v>
      </c>
      <c r="O32" s="59"/>
      <c r="P32" s="60"/>
      <c r="Q32" s="60"/>
      <c r="R32" s="59"/>
      <c r="S32" s="59"/>
      <c r="T32" s="60"/>
      <c r="U32" s="60"/>
      <c r="V32" s="59"/>
      <c r="W32" s="59">
        <v>230669</v>
      </c>
      <c r="X32" s="60">
        <v>1363565</v>
      </c>
      <c r="Y32" s="59">
        <v>-1132896</v>
      </c>
      <c r="Z32" s="61">
        <v>-83.08</v>
      </c>
      <c r="AA32" s="62">
        <v>2727129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120946700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>
        <v>120946700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88124883</v>
      </c>
      <c r="D40" s="344">
        <f t="shared" si="9"/>
        <v>0</v>
      </c>
      <c r="E40" s="343">
        <f t="shared" si="9"/>
        <v>7960000</v>
      </c>
      <c r="F40" s="345">
        <f t="shared" si="9"/>
        <v>7960000</v>
      </c>
      <c r="G40" s="345">
        <f t="shared" si="9"/>
        <v>763347</v>
      </c>
      <c r="H40" s="343">
        <f t="shared" si="9"/>
        <v>12709</v>
      </c>
      <c r="I40" s="343">
        <f t="shared" si="9"/>
        <v>55170</v>
      </c>
      <c r="J40" s="345">
        <f t="shared" si="9"/>
        <v>831226</v>
      </c>
      <c r="K40" s="345">
        <f t="shared" si="9"/>
        <v>0</v>
      </c>
      <c r="L40" s="343">
        <f t="shared" si="9"/>
        <v>103392</v>
      </c>
      <c r="M40" s="343">
        <f t="shared" si="9"/>
        <v>0</v>
      </c>
      <c r="N40" s="345">
        <f t="shared" si="9"/>
        <v>103392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934618</v>
      </c>
      <c r="X40" s="343">
        <f t="shared" si="9"/>
        <v>3980000</v>
      </c>
      <c r="Y40" s="345">
        <f t="shared" si="9"/>
        <v>-3045382</v>
      </c>
      <c r="Z40" s="336">
        <f>+IF(X40&lt;&gt;0,+(Y40/X40)*100,0)</f>
        <v>-76.51713567839195</v>
      </c>
      <c r="AA40" s="350">
        <f>SUM(AA41:AA49)</f>
        <v>7960000</v>
      </c>
    </row>
    <row r="41" spans="1:27" ht="13.5">
      <c r="A41" s="361" t="s">
        <v>247</v>
      </c>
      <c r="B41" s="142"/>
      <c r="C41" s="362">
        <v>11230229</v>
      </c>
      <c r="D41" s="363"/>
      <c r="E41" s="362">
        <v>2400000</v>
      </c>
      <c r="F41" s="364">
        <v>2400000</v>
      </c>
      <c r="G41" s="364">
        <v>693347</v>
      </c>
      <c r="H41" s="362"/>
      <c r="I41" s="362"/>
      <c r="J41" s="364">
        <v>693347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693347</v>
      </c>
      <c r="X41" s="362">
        <v>1200000</v>
      </c>
      <c r="Y41" s="364">
        <v>-506653</v>
      </c>
      <c r="Z41" s="365">
        <v>-42.22</v>
      </c>
      <c r="AA41" s="366">
        <v>2400000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1500000</v>
      </c>
      <c r="F42" s="53">
        <f t="shared" si="10"/>
        <v>1500000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750000</v>
      </c>
      <c r="Y42" s="53">
        <f t="shared" si="10"/>
        <v>-750000</v>
      </c>
      <c r="Z42" s="94">
        <f>+IF(X42&lt;&gt;0,+(Y42/X42)*100,0)</f>
        <v>-100</v>
      </c>
      <c r="AA42" s="95">
        <f>+AA62</f>
        <v>1500000</v>
      </c>
    </row>
    <row r="43" spans="1:27" ht="13.5">
      <c r="A43" s="361" t="s">
        <v>249</v>
      </c>
      <c r="B43" s="136"/>
      <c r="C43" s="275">
        <v>16108610</v>
      </c>
      <c r="D43" s="369"/>
      <c r="E43" s="305">
        <v>100000</v>
      </c>
      <c r="F43" s="370">
        <v>100000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50000</v>
      </c>
      <c r="Y43" s="370">
        <v>-50000</v>
      </c>
      <c r="Z43" s="371">
        <v>-100</v>
      </c>
      <c r="AA43" s="303">
        <v>100000</v>
      </c>
    </row>
    <row r="44" spans="1:27" ht="13.5">
      <c r="A44" s="361" t="s">
        <v>250</v>
      </c>
      <c r="B44" s="136"/>
      <c r="C44" s="60">
        <v>6881921</v>
      </c>
      <c r="D44" s="368"/>
      <c r="E44" s="54">
        <v>2950000</v>
      </c>
      <c r="F44" s="53">
        <v>2950000</v>
      </c>
      <c r="G44" s="53"/>
      <c r="H44" s="54">
        <v>12709</v>
      </c>
      <c r="I44" s="54">
        <v>55170</v>
      </c>
      <c r="J44" s="53">
        <v>67879</v>
      </c>
      <c r="K44" s="53"/>
      <c r="L44" s="54">
        <v>26392</v>
      </c>
      <c r="M44" s="54"/>
      <c r="N44" s="53">
        <v>26392</v>
      </c>
      <c r="O44" s="53"/>
      <c r="P44" s="54"/>
      <c r="Q44" s="54"/>
      <c r="R44" s="53"/>
      <c r="S44" s="53"/>
      <c r="T44" s="54"/>
      <c r="U44" s="54"/>
      <c r="V44" s="53"/>
      <c r="W44" s="53">
        <v>94271</v>
      </c>
      <c r="X44" s="54">
        <v>1475000</v>
      </c>
      <c r="Y44" s="53">
        <v>-1380729</v>
      </c>
      <c r="Z44" s="94">
        <v>-93.61</v>
      </c>
      <c r="AA44" s="95">
        <v>2950000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>
        <v>70000</v>
      </c>
      <c r="H45" s="54"/>
      <c r="I45" s="54"/>
      <c r="J45" s="53">
        <v>70000</v>
      </c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>
        <v>70000</v>
      </c>
      <c r="X45" s="54"/>
      <c r="Y45" s="53">
        <v>70000</v>
      </c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48522939</v>
      </c>
      <c r="D48" s="368"/>
      <c r="E48" s="54">
        <v>360000</v>
      </c>
      <c r="F48" s="53">
        <v>360000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180000</v>
      </c>
      <c r="Y48" s="53">
        <v>-180000</v>
      </c>
      <c r="Z48" s="94">
        <v>-100</v>
      </c>
      <c r="AA48" s="95">
        <v>360000</v>
      </c>
    </row>
    <row r="49" spans="1:27" ht="13.5">
      <c r="A49" s="361" t="s">
        <v>93</v>
      </c>
      <c r="B49" s="136"/>
      <c r="C49" s="54">
        <v>5381184</v>
      </c>
      <c r="D49" s="368"/>
      <c r="E49" s="54">
        <v>650000</v>
      </c>
      <c r="F49" s="53">
        <v>650000</v>
      </c>
      <c r="G49" s="53"/>
      <c r="H49" s="54"/>
      <c r="I49" s="54"/>
      <c r="J49" s="53"/>
      <c r="K49" s="53"/>
      <c r="L49" s="54">
        <v>77000</v>
      </c>
      <c r="M49" s="54"/>
      <c r="N49" s="53">
        <v>77000</v>
      </c>
      <c r="O49" s="53"/>
      <c r="P49" s="54"/>
      <c r="Q49" s="54"/>
      <c r="R49" s="53"/>
      <c r="S49" s="53"/>
      <c r="T49" s="54"/>
      <c r="U49" s="54"/>
      <c r="V49" s="53"/>
      <c r="W49" s="53">
        <v>77000</v>
      </c>
      <c r="X49" s="54">
        <v>325000</v>
      </c>
      <c r="Y49" s="53">
        <v>-248000</v>
      </c>
      <c r="Z49" s="94">
        <v>-76.31</v>
      </c>
      <c r="AA49" s="95">
        <v>650000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678318265</v>
      </c>
      <c r="D60" s="346">
        <f t="shared" si="14"/>
        <v>0</v>
      </c>
      <c r="E60" s="219">
        <f t="shared" si="14"/>
        <v>78897829</v>
      </c>
      <c r="F60" s="264">
        <f t="shared" si="14"/>
        <v>78897829</v>
      </c>
      <c r="G60" s="264">
        <f t="shared" si="14"/>
        <v>3586104</v>
      </c>
      <c r="H60" s="219">
        <f t="shared" si="14"/>
        <v>6607031</v>
      </c>
      <c r="I60" s="219">
        <f t="shared" si="14"/>
        <v>2701243</v>
      </c>
      <c r="J60" s="264">
        <f t="shared" si="14"/>
        <v>12894378</v>
      </c>
      <c r="K60" s="264">
        <f t="shared" si="14"/>
        <v>1960534</v>
      </c>
      <c r="L60" s="219">
        <f t="shared" si="14"/>
        <v>2390758</v>
      </c>
      <c r="M60" s="219">
        <f t="shared" si="14"/>
        <v>3139520</v>
      </c>
      <c r="N60" s="264">
        <f t="shared" si="14"/>
        <v>7490812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20385190</v>
      </c>
      <c r="X60" s="219">
        <f t="shared" si="14"/>
        <v>39448915</v>
      </c>
      <c r="Y60" s="264">
        <f t="shared" si="14"/>
        <v>-19063725</v>
      </c>
      <c r="Z60" s="337">
        <f>+IF(X60&lt;&gt;0,+(Y60/X60)*100,0)</f>
        <v>-48.32509335174364</v>
      </c>
      <c r="AA60" s="232">
        <f>+AA57+AA54+AA51+AA40+AA37+AA34+AA22+AA5</f>
        <v>78897829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1500000</v>
      </c>
      <c r="F62" s="349">
        <f t="shared" si="15"/>
        <v>1500000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750000</v>
      </c>
      <c r="Y62" s="349">
        <f t="shared" si="15"/>
        <v>-750000</v>
      </c>
      <c r="Z62" s="338">
        <f>+IF(X62&lt;&gt;0,+(Y62/X62)*100,0)</f>
        <v>-100</v>
      </c>
      <c r="AA62" s="351">
        <f>SUM(AA63:AA66)</f>
        <v>1500000</v>
      </c>
    </row>
    <row r="63" spans="1:27" ht="13.5">
      <c r="A63" s="361" t="s">
        <v>258</v>
      </c>
      <c r="B63" s="136"/>
      <c r="C63" s="60"/>
      <c r="D63" s="340"/>
      <c r="E63" s="60">
        <v>1500000</v>
      </c>
      <c r="F63" s="59">
        <v>1500000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750000</v>
      </c>
      <c r="Y63" s="59">
        <v>-750000</v>
      </c>
      <c r="Z63" s="61">
        <v>-100</v>
      </c>
      <c r="AA63" s="62">
        <v>1500000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19849867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19849867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19849867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-1360243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-607772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-752471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18489624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2014-02-04T08:25:47Z</dcterms:created>
  <dcterms:modified xsi:type="dcterms:W3CDTF">2014-02-04T08:25:50Z</dcterms:modified>
  <cp:category/>
  <cp:version/>
  <cp:contentType/>
  <cp:contentStatus/>
</cp:coreProperties>
</file>