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<sst xmlns="http://schemas.openxmlformats.org/spreadsheetml/2006/main" count="855" uniqueCount="302">
  <si>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Mhlontlo(EC156)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</si>
  <si>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</si>
  <si>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</si>
  <si>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</si>
  <si>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</si>
  <si>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</si>
  <si>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</si>
  <si>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</si>
  <si>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</si>
  <si>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</si>
  <si>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</si>
  <si>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</si>
  <si>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</si>
  <si>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</si>
  <si>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</si>
  <si>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</si>
  <si>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</si>
  <si>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</si>
  <si>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</si>
  <si>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</si>
  <si>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</si>
  <si>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</si>
  <si>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</si>
  <si>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</si>
  <si>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</si>
  <si>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</si>
  <si>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</si>
  <si>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</si>
  <si>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</si>
  <si>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</si>
  <si>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</si>
  <si>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</si>
  <si>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</si>
  <si>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</si>
  <si>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</si>
  <si>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</si>
  <si>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</si>
  <si>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</si>
  <si>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</si>
  <si>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</si>
  <si>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</si>
  <si>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</si>
  <si>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</si>
  <si>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</si>
  <si>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</si>
  <si>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</si>
  <si>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</si>
  <si>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</si>
  <si>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</si>
  <si>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</si>
  <si>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</si>
  <si>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</si>
  <si>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</si>
  <si>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</si>
  <si>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</si>
  <si>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</si>
  <si>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</si>
  <si>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</si>
  <si>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</si>
  <si>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</si>
  <si>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</si>
  <si>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</si>
  <si>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</si>
  <si>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</si>
  <si>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</si>
  <si>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</si>
  <si>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</si>
  <si>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</si>
  <si>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</si>
  <si>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</si>
  <si>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Mhlontlo(EC156)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</si>
  <si>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</si>
  <si>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</si>
  <si>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</si>
  <si>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</si>
  <si>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</si>
  <si>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</si>
  <si>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</si>
  <si>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</si>
  <si>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</si>
  <si>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</si>
  <si>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</si>
  <si>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</si>
  <si>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</si>
  <si>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</si>
  <si>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</si>
  <si>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</si>
  <si>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</si>
  <si>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</si>
  <si>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</si>
  <si>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</si>
  <si>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</si>
  <si>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</si>
  <si>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</si>
  <si>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</si>
  <si>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</si>
  <si>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</si>
  <si>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</si>
  <si>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</si>
  <si>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</si>
  <si>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Mhlontlo(EC156)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</si>
  <si>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</si>
  <si>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</si>
  <si>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</si>
  <si>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</si>
  <si>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</si>
  <si>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</si>
  <si>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</si>
  <si>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</si>
  <si>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</si>
  <si>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</si>
  <si>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</si>
  <si>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</si>
  <si>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</si>
  <si>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</si>
  <si>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</si>
  <si>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</si>
  <si>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</si>
  <si>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</si>
  <si>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</si>
  <si>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</si>
  <si>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</si>
  <si>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</si>
  <si>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</si>
  <si>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</si>
  <si>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</si>
  <si>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</si>
  <si>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</si>
  <si>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</si>
  <si>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Mhlontlo(EC156)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</si>
  <si>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</si>
  <si>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</si>
  <si>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</si>
  <si>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</si>
  <si>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</si>
  <si>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</si>
  <si>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</si>
  <si>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</si>
  <si>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</si>
  <si>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</si>
  <si>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Mhlontlo(EC156)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</si>
  <si>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</si>
  <si>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</si>
  <si>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</si>
  <si>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</si>
  <si>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</si>
  <si>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</si>
  <si>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</si>
  <si>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</si>
  <si>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</si>
  <si>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</si>
  <si>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</si>
  <si>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</si>
  <si>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</si>
  <si>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</si>
  <si>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</si>
  <si>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</si>
  <si>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</si>
  <si>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</si>
  <si>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</si>
  <si>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</si>
  <si>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</si>
  <si>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</si>
  <si>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</si>
  <si>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</si>
  <si>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</si>
  <si>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</si>
  <si>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</si>
  <si>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</si>
  <si>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</si>
  <si>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</si>
  <si>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</si>
  <si>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</si>
  <si>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</si>
  <si>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Mhlontlo(EC156)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</si>
  <si>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</si>
  <si>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</si>
  <si>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</si>
  <si>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</si>
  <si>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</si>
  <si>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</si>
  <si>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</si>
  <si>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</si>
  <si>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</si>
  <si>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</si>
  <si>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</si>
  <si>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</si>
  <si>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</si>
  <si>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</si>
  <si>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</si>
  <si>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</si>
  <si>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</si>
  <si>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</si>
  <si>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</si>
  <si>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</si>
  <si>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</si>
  <si>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</si>
  <si>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</si>
  <si>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</si>
  <si>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</si>
  <si>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</si>
  <si>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Mhlontlo(EC156)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</si>
  <si>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</si>
  <si>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</si>
  <si>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</si>
  <si>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</si>
  <si>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</si>
  <si>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</si>
  <si>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</si>
  <si>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</si>
  <si>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</si>
  <si>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</si>
  <si>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</si>
  <si>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</si>
  <si>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</si>
  <si>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</si>
  <si>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</si>
  <si>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</si>
  <si>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</si>
  <si>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</si>
  <si>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</si>
  <si>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</si>
  <si>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</si>
  <si>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</si>
  <si>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</si>
  <si>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</si>
  <si>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Mhlontlo(EC156)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</si>
  <si>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</si>
  <si>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</si>
  <si>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</si>
  <si>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</si>
  <si>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</si>
  <si>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</si>
  <si>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</si>
  <si>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</si>
  <si>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</si>
  <si>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</si>
  <si>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</si>
  <si>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</si>
  <si>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</si>
  <si>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</si>
  <si>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</si>
  <si>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</si>
  <si>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</si>
  <si>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</si>
  <si>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</si>
  <si>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</si>
  <si>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</si>
  <si>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</si>
  <si>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</si>
  <si>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</si>
  <si>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</si>
  <si>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</si>
  <si>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</si>
  <si>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</si>
  <si>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</si>
  <si>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</si>
  <si>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</si>
  <si>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</si>
  <si>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</si>
  <si>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</si>
  <si>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</si>
  <si>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Mhlontlo(EC156)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</si>
  <si>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</si>
  <si>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</si>
  <si>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Mhlontlo(EC156)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</si>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</sst>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7269648</v>
      </c>
      <c r="C5" s="19">
        <v>0</v>
      </c>
      <c r="D5" s="59">
        <v>7967255</v>
      </c>
      <c r="E5" s="60">
        <v>7967255</v>
      </c>
      <c r="F5" s="60">
        <v>9996900</v>
      </c>
      <c r="G5" s="60">
        <v>26696</v>
      </c>
      <c r="H5" s="60">
        <v>26897</v>
      </c>
      <c r="I5" s="60">
        <v>10050493</v>
      </c>
      <c r="J5" s="60">
        <v>26770</v>
      </c>
      <c r="K5" s="60">
        <v>26938</v>
      </c>
      <c r="L5" s="60">
        <v>27275</v>
      </c>
      <c r="M5" s="60">
        <v>80983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10131476</v>
      </c>
      <c r="W5" s="60">
        <v>3983628</v>
      </c>
      <c r="X5" s="60">
        <v>6147848</v>
      </c>
      <c r="Y5" s="61">
        <v>154.33</v>
      </c>
      <c r="Z5" s="62">
        <v>7967255</v>
      </c>
    </row>
    <row r="6" spans="1:26" ht="13.5">
      <c r="A6" s="58" t="s">
        <v>32</v>
      </c>
      <c r="B6" s="19">
        <v>565712</v>
      </c>
      <c r="C6" s="19">
        <v>0</v>
      </c>
      <c r="D6" s="59">
        <v>172669</v>
      </c>
      <c r="E6" s="60">
        <v>172669</v>
      </c>
      <c r="F6" s="60">
        <v>61292</v>
      </c>
      <c r="G6" s="60">
        <v>61338</v>
      </c>
      <c r="H6" s="60">
        <v>61460</v>
      </c>
      <c r="I6" s="60">
        <v>184090</v>
      </c>
      <c r="J6" s="60">
        <v>61586</v>
      </c>
      <c r="K6" s="60">
        <v>61588</v>
      </c>
      <c r="L6" s="60">
        <v>61726</v>
      </c>
      <c r="M6" s="60">
        <v>184900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368990</v>
      </c>
      <c r="W6" s="60">
        <v>86335</v>
      </c>
      <c r="X6" s="60">
        <v>282655</v>
      </c>
      <c r="Y6" s="61">
        <v>327.39</v>
      </c>
      <c r="Z6" s="62">
        <v>172669</v>
      </c>
    </row>
    <row r="7" spans="1:26" ht="13.5">
      <c r="A7" s="58" t="s">
        <v>33</v>
      </c>
      <c r="B7" s="19">
        <v>2314276</v>
      </c>
      <c r="C7" s="19">
        <v>0</v>
      </c>
      <c r="D7" s="59">
        <v>1085078</v>
      </c>
      <c r="E7" s="60">
        <v>1085078</v>
      </c>
      <c r="F7" s="60">
        <v>173076</v>
      </c>
      <c r="G7" s="60">
        <v>187605</v>
      </c>
      <c r="H7" s="60">
        <v>187325</v>
      </c>
      <c r="I7" s="60">
        <v>548006</v>
      </c>
      <c r="J7" s="60">
        <v>154737</v>
      </c>
      <c r="K7" s="60">
        <v>105747</v>
      </c>
      <c r="L7" s="60">
        <v>143740</v>
      </c>
      <c r="M7" s="60">
        <v>404224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952230</v>
      </c>
      <c r="W7" s="60">
        <v>542539</v>
      </c>
      <c r="X7" s="60">
        <v>409691</v>
      </c>
      <c r="Y7" s="61">
        <v>75.51</v>
      </c>
      <c r="Z7" s="62">
        <v>1085078</v>
      </c>
    </row>
    <row r="8" spans="1:26" ht="13.5">
      <c r="A8" s="58" t="s">
        <v>34</v>
      </c>
      <c r="B8" s="19">
        <v>109995938</v>
      </c>
      <c r="C8" s="19">
        <v>0</v>
      </c>
      <c r="D8" s="59">
        <v>134838000</v>
      </c>
      <c r="E8" s="60">
        <v>134838000</v>
      </c>
      <c r="F8" s="60">
        <v>46088999</v>
      </c>
      <c r="G8" s="60">
        <v>430459</v>
      </c>
      <c r="H8" s="60">
        <v>0</v>
      </c>
      <c r="I8" s="60">
        <v>46519458</v>
      </c>
      <c r="J8" s="60">
        <v>0</v>
      </c>
      <c r="K8" s="60">
        <v>35332721</v>
      </c>
      <c r="L8" s="60">
        <v>0</v>
      </c>
      <c r="M8" s="60">
        <v>35332721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81852179</v>
      </c>
      <c r="W8" s="60">
        <v>67419000</v>
      </c>
      <c r="X8" s="60">
        <v>14433179</v>
      </c>
      <c r="Y8" s="61">
        <v>21.41</v>
      </c>
      <c r="Z8" s="62">
        <v>134838000</v>
      </c>
    </row>
    <row r="9" spans="1:26" ht="13.5">
      <c r="A9" s="58" t="s">
        <v>35</v>
      </c>
      <c r="B9" s="19">
        <v>3557869</v>
      </c>
      <c r="C9" s="19">
        <v>0</v>
      </c>
      <c r="D9" s="59">
        <v>14500150</v>
      </c>
      <c r="E9" s="60">
        <v>14500150</v>
      </c>
      <c r="F9" s="60">
        <v>330285</v>
      </c>
      <c r="G9" s="60">
        <v>357581</v>
      </c>
      <c r="H9" s="60">
        <v>196482</v>
      </c>
      <c r="I9" s="60">
        <v>884348</v>
      </c>
      <c r="J9" s="60">
        <v>306157</v>
      </c>
      <c r="K9" s="60">
        <v>209693</v>
      </c>
      <c r="L9" s="60">
        <v>386170</v>
      </c>
      <c r="M9" s="60">
        <v>902020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1786368</v>
      </c>
      <c r="W9" s="60">
        <v>7250075</v>
      </c>
      <c r="X9" s="60">
        <v>-5463707</v>
      </c>
      <c r="Y9" s="61">
        <v>-75.36</v>
      </c>
      <c r="Z9" s="62">
        <v>14500150</v>
      </c>
    </row>
    <row r="10" spans="1:26" ht="25.5">
      <c r="A10" s="63" t="s">
        <v>277</v>
      </c>
      <c r="B10" s="64">
        <f>SUM(B5:B9)</f>
        <v>123703443</v>
      </c>
      <c r="C10" s="64">
        <f>SUM(C5:C9)</f>
        <v>0</v>
      </c>
      <c r="D10" s="65">
        <f aca="true" t="shared" si="0" ref="D10:Z10">SUM(D5:D9)</f>
        <v>158563152</v>
      </c>
      <c r="E10" s="66">
        <f t="shared" si="0"/>
        <v>158563152</v>
      </c>
      <c r="F10" s="66">
        <f t="shared" si="0"/>
        <v>56650552</v>
      </c>
      <c r="G10" s="66">
        <f t="shared" si="0"/>
        <v>1063679</v>
      </c>
      <c r="H10" s="66">
        <f t="shared" si="0"/>
        <v>472164</v>
      </c>
      <c r="I10" s="66">
        <f t="shared" si="0"/>
        <v>58186395</v>
      </c>
      <c r="J10" s="66">
        <f t="shared" si="0"/>
        <v>549250</v>
      </c>
      <c r="K10" s="66">
        <f t="shared" si="0"/>
        <v>35736687</v>
      </c>
      <c r="L10" s="66">
        <f t="shared" si="0"/>
        <v>618911</v>
      </c>
      <c r="M10" s="66">
        <f t="shared" si="0"/>
        <v>36904848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95091243</v>
      </c>
      <c r="W10" s="66">
        <f t="shared" si="0"/>
        <v>79281577</v>
      </c>
      <c r="X10" s="66">
        <f t="shared" si="0"/>
        <v>15809666</v>
      </c>
      <c r="Y10" s="67">
        <f>+IF(W10&lt;&gt;0,(X10/W10)*100,0)</f>
        <v>19.941159848523196</v>
      </c>
      <c r="Z10" s="68">
        <f t="shared" si="0"/>
        <v>158563152</v>
      </c>
    </row>
    <row r="11" spans="1:26" ht="13.5">
      <c r="A11" s="58" t="s">
        <v>37</v>
      </c>
      <c r="B11" s="19">
        <v>64623144</v>
      </c>
      <c r="C11" s="19">
        <v>0</v>
      </c>
      <c r="D11" s="59">
        <v>73679049</v>
      </c>
      <c r="E11" s="60">
        <v>73679049</v>
      </c>
      <c r="F11" s="60">
        <v>3968274</v>
      </c>
      <c r="G11" s="60">
        <v>4056248</v>
      </c>
      <c r="H11" s="60">
        <v>4390783</v>
      </c>
      <c r="I11" s="60">
        <v>12415305</v>
      </c>
      <c r="J11" s="60">
        <v>4403294</v>
      </c>
      <c r="K11" s="60">
        <v>4613081</v>
      </c>
      <c r="L11" s="60">
        <v>4539339</v>
      </c>
      <c r="M11" s="60">
        <v>13555714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25971019</v>
      </c>
      <c r="W11" s="60">
        <v>36839525</v>
      </c>
      <c r="X11" s="60">
        <v>-10868506</v>
      </c>
      <c r="Y11" s="61">
        <v>-29.5</v>
      </c>
      <c r="Z11" s="62">
        <v>73679049</v>
      </c>
    </row>
    <row r="12" spans="1:26" ht="13.5">
      <c r="A12" s="58" t="s">
        <v>38</v>
      </c>
      <c r="B12" s="19">
        <v>0</v>
      </c>
      <c r="C12" s="19">
        <v>0</v>
      </c>
      <c r="D12" s="59">
        <v>0</v>
      </c>
      <c r="E12" s="60">
        <v>0</v>
      </c>
      <c r="F12" s="60">
        <v>1098307</v>
      </c>
      <c r="G12" s="60">
        <v>1093302</v>
      </c>
      <c r="H12" s="60">
        <v>1094437</v>
      </c>
      <c r="I12" s="60">
        <v>3286046</v>
      </c>
      <c r="J12" s="60">
        <v>1089320</v>
      </c>
      <c r="K12" s="60">
        <v>1092204</v>
      </c>
      <c r="L12" s="60">
        <v>1090762</v>
      </c>
      <c r="M12" s="60">
        <v>3272286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6558332</v>
      </c>
      <c r="W12" s="60">
        <v>0</v>
      </c>
      <c r="X12" s="60">
        <v>6558332</v>
      </c>
      <c r="Y12" s="61">
        <v>0</v>
      </c>
      <c r="Z12" s="62">
        <v>0</v>
      </c>
    </row>
    <row r="13" spans="1:26" ht="13.5">
      <c r="A13" s="58" t="s">
        <v>278</v>
      </c>
      <c r="B13" s="19">
        <v>10843986</v>
      </c>
      <c r="C13" s="19">
        <v>0</v>
      </c>
      <c r="D13" s="59">
        <v>12630131</v>
      </c>
      <c r="E13" s="60">
        <v>12630131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6315066</v>
      </c>
      <c r="X13" s="60">
        <v>-6315066</v>
      </c>
      <c r="Y13" s="61">
        <v>-100</v>
      </c>
      <c r="Z13" s="62">
        <v>12630131</v>
      </c>
    </row>
    <row r="14" spans="1:26" ht="13.5">
      <c r="A14" s="58" t="s">
        <v>40</v>
      </c>
      <c r="B14" s="19">
        <v>151169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61342266</v>
      </c>
      <c r="C17" s="19">
        <v>0</v>
      </c>
      <c r="D17" s="59">
        <v>95441048</v>
      </c>
      <c r="E17" s="60">
        <v>95441048</v>
      </c>
      <c r="F17" s="60">
        <v>5198826</v>
      </c>
      <c r="G17" s="60">
        <v>4273686</v>
      </c>
      <c r="H17" s="60">
        <v>5749536</v>
      </c>
      <c r="I17" s="60">
        <v>15222048</v>
      </c>
      <c r="J17" s="60">
        <v>7078502</v>
      </c>
      <c r="K17" s="60">
        <v>6080139</v>
      </c>
      <c r="L17" s="60">
        <v>6337193</v>
      </c>
      <c r="M17" s="60">
        <v>19495834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34717882</v>
      </c>
      <c r="W17" s="60">
        <v>47720524</v>
      </c>
      <c r="X17" s="60">
        <v>-13002642</v>
      </c>
      <c r="Y17" s="61">
        <v>-27.25</v>
      </c>
      <c r="Z17" s="62">
        <v>95441048</v>
      </c>
    </row>
    <row r="18" spans="1:26" ht="13.5">
      <c r="A18" s="70" t="s">
        <v>44</v>
      </c>
      <c r="B18" s="71">
        <f>SUM(B11:B17)</f>
        <v>136960565</v>
      </c>
      <c r="C18" s="71">
        <f>SUM(C11:C17)</f>
        <v>0</v>
      </c>
      <c r="D18" s="72">
        <f aca="true" t="shared" si="1" ref="D18:Z18">SUM(D11:D17)</f>
        <v>181750228</v>
      </c>
      <c r="E18" s="73">
        <f t="shared" si="1"/>
        <v>181750228</v>
      </c>
      <c r="F18" s="73">
        <f t="shared" si="1"/>
        <v>10265407</v>
      </c>
      <c r="G18" s="73">
        <f t="shared" si="1"/>
        <v>9423236</v>
      </c>
      <c r="H18" s="73">
        <f t="shared" si="1"/>
        <v>11234756</v>
      </c>
      <c r="I18" s="73">
        <f t="shared" si="1"/>
        <v>30923399</v>
      </c>
      <c r="J18" s="73">
        <f t="shared" si="1"/>
        <v>12571116</v>
      </c>
      <c r="K18" s="73">
        <f t="shared" si="1"/>
        <v>11785424</v>
      </c>
      <c r="L18" s="73">
        <f t="shared" si="1"/>
        <v>11967294</v>
      </c>
      <c r="M18" s="73">
        <f t="shared" si="1"/>
        <v>36323834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67247233</v>
      </c>
      <c r="W18" s="73">
        <f t="shared" si="1"/>
        <v>90875115</v>
      </c>
      <c r="X18" s="73">
        <f t="shared" si="1"/>
        <v>-23627882</v>
      </c>
      <c r="Y18" s="67">
        <f>+IF(W18&lt;&gt;0,(X18/W18)*100,0)</f>
        <v>-26.000387454805423</v>
      </c>
      <c r="Z18" s="74">
        <f t="shared" si="1"/>
        <v>181750228</v>
      </c>
    </row>
    <row r="19" spans="1:26" ht="13.5">
      <c r="A19" s="70" t="s">
        <v>45</v>
      </c>
      <c r="B19" s="75">
        <f>+B10-B18</f>
        <v>-13257122</v>
      </c>
      <c r="C19" s="75">
        <f>+C10-C18</f>
        <v>0</v>
      </c>
      <c r="D19" s="76">
        <f aca="true" t="shared" si="2" ref="D19:Z19">+D10-D18</f>
        <v>-23187076</v>
      </c>
      <c r="E19" s="77">
        <f t="shared" si="2"/>
        <v>-23187076</v>
      </c>
      <c r="F19" s="77">
        <f t="shared" si="2"/>
        <v>46385145</v>
      </c>
      <c r="G19" s="77">
        <f t="shared" si="2"/>
        <v>-8359557</v>
      </c>
      <c r="H19" s="77">
        <f t="shared" si="2"/>
        <v>-10762592</v>
      </c>
      <c r="I19" s="77">
        <f t="shared" si="2"/>
        <v>27262996</v>
      </c>
      <c r="J19" s="77">
        <f t="shared" si="2"/>
        <v>-12021866</v>
      </c>
      <c r="K19" s="77">
        <f t="shared" si="2"/>
        <v>23951263</v>
      </c>
      <c r="L19" s="77">
        <f t="shared" si="2"/>
        <v>-11348383</v>
      </c>
      <c r="M19" s="77">
        <f t="shared" si="2"/>
        <v>581014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27844010</v>
      </c>
      <c r="W19" s="77">
        <f>IF(E10=E18,0,W10-W18)</f>
        <v>-11593538</v>
      </c>
      <c r="X19" s="77">
        <f t="shared" si="2"/>
        <v>39437548</v>
      </c>
      <c r="Y19" s="78">
        <f>+IF(W19&lt;&gt;0,(X19/W19)*100,0)</f>
        <v>-340.16835930498524</v>
      </c>
      <c r="Z19" s="79">
        <f t="shared" si="2"/>
        <v>-23187076</v>
      </c>
    </row>
    <row r="20" spans="1:26" ht="13.5">
      <c r="A20" s="58" t="s">
        <v>46</v>
      </c>
      <c r="B20" s="19">
        <v>24669786</v>
      </c>
      <c r="C20" s="19">
        <v>0</v>
      </c>
      <c r="D20" s="59">
        <v>37221000</v>
      </c>
      <c r="E20" s="60">
        <v>37221000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18610500</v>
      </c>
      <c r="X20" s="60">
        <v>-18610500</v>
      </c>
      <c r="Y20" s="61">
        <v>-100</v>
      </c>
      <c r="Z20" s="62">
        <v>37221000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11412664</v>
      </c>
      <c r="C22" s="86">
        <f>SUM(C19:C21)</f>
        <v>0</v>
      </c>
      <c r="D22" s="87">
        <f aca="true" t="shared" si="3" ref="D22:Z22">SUM(D19:D21)</f>
        <v>14033924</v>
      </c>
      <c r="E22" s="88">
        <f t="shared" si="3"/>
        <v>14033924</v>
      </c>
      <c r="F22" s="88">
        <f t="shared" si="3"/>
        <v>46385145</v>
      </c>
      <c r="G22" s="88">
        <f t="shared" si="3"/>
        <v>-8359557</v>
      </c>
      <c r="H22" s="88">
        <f t="shared" si="3"/>
        <v>-10762592</v>
      </c>
      <c r="I22" s="88">
        <f t="shared" si="3"/>
        <v>27262996</v>
      </c>
      <c r="J22" s="88">
        <f t="shared" si="3"/>
        <v>-12021866</v>
      </c>
      <c r="K22" s="88">
        <f t="shared" si="3"/>
        <v>23951263</v>
      </c>
      <c r="L22" s="88">
        <f t="shared" si="3"/>
        <v>-11348383</v>
      </c>
      <c r="M22" s="88">
        <f t="shared" si="3"/>
        <v>581014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27844010</v>
      </c>
      <c r="W22" s="88">
        <f t="shared" si="3"/>
        <v>7016962</v>
      </c>
      <c r="X22" s="88">
        <f t="shared" si="3"/>
        <v>20827048</v>
      </c>
      <c r="Y22" s="89">
        <f>+IF(W22&lt;&gt;0,(X22/W22)*100,0)</f>
        <v>296.81004400479867</v>
      </c>
      <c r="Z22" s="90">
        <f t="shared" si="3"/>
        <v>14033924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11412664</v>
      </c>
      <c r="C24" s="75">
        <f>SUM(C22:C23)</f>
        <v>0</v>
      </c>
      <c r="D24" s="76">
        <f aca="true" t="shared" si="4" ref="D24:Z24">SUM(D22:D23)</f>
        <v>14033924</v>
      </c>
      <c r="E24" s="77">
        <f t="shared" si="4"/>
        <v>14033924</v>
      </c>
      <c r="F24" s="77">
        <f t="shared" si="4"/>
        <v>46385145</v>
      </c>
      <c r="G24" s="77">
        <f t="shared" si="4"/>
        <v>-8359557</v>
      </c>
      <c r="H24" s="77">
        <f t="shared" si="4"/>
        <v>-10762592</v>
      </c>
      <c r="I24" s="77">
        <f t="shared" si="4"/>
        <v>27262996</v>
      </c>
      <c r="J24" s="77">
        <f t="shared" si="4"/>
        <v>-12021866</v>
      </c>
      <c r="K24" s="77">
        <f t="shared" si="4"/>
        <v>23951263</v>
      </c>
      <c r="L24" s="77">
        <f t="shared" si="4"/>
        <v>-11348383</v>
      </c>
      <c r="M24" s="77">
        <f t="shared" si="4"/>
        <v>581014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27844010</v>
      </c>
      <c r="W24" s="77">
        <f t="shared" si="4"/>
        <v>7016962</v>
      </c>
      <c r="X24" s="77">
        <f t="shared" si="4"/>
        <v>20827048</v>
      </c>
      <c r="Y24" s="78">
        <f>+IF(W24&lt;&gt;0,(X24/W24)*100,0)</f>
        <v>296.81004400479867</v>
      </c>
      <c r="Z24" s="79">
        <f t="shared" si="4"/>
        <v>14033924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20554206</v>
      </c>
      <c r="C27" s="22">
        <v>0</v>
      </c>
      <c r="D27" s="99">
        <v>68046266</v>
      </c>
      <c r="E27" s="100">
        <v>68046266</v>
      </c>
      <c r="F27" s="100">
        <v>789406</v>
      </c>
      <c r="G27" s="100">
        <v>1178818</v>
      </c>
      <c r="H27" s="100">
        <v>2800140</v>
      </c>
      <c r="I27" s="100">
        <v>4768364</v>
      </c>
      <c r="J27" s="100">
        <v>2399868</v>
      </c>
      <c r="K27" s="100">
        <v>1300035</v>
      </c>
      <c r="L27" s="100">
        <v>3558247</v>
      </c>
      <c r="M27" s="100">
        <v>7258150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12026514</v>
      </c>
      <c r="W27" s="100">
        <v>34023133</v>
      </c>
      <c r="X27" s="100">
        <v>-21996619</v>
      </c>
      <c r="Y27" s="101">
        <v>-64.65</v>
      </c>
      <c r="Z27" s="102">
        <v>68046266</v>
      </c>
    </row>
    <row r="28" spans="1:26" ht="13.5">
      <c r="A28" s="103" t="s">
        <v>46</v>
      </c>
      <c r="B28" s="19">
        <v>20554205</v>
      </c>
      <c r="C28" s="19">
        <v>0</v>
      </c>
      <c r="D28" s="59">
        <v>0</v>
      </c>
      <c r="E28" s="60">
        <v>0</v>
      </c>
      <c r="F28" s="60">
        <v>789406</v>
      </c>
      <c r="G28" s="60">
        <v>1154468</v>
      </c>
      <c r="H28" s="60">
        <v>2800140</v>
      </c>
      <c r="I28" s="60">
        <v>4744014</v>
      </c>
      <c r="J28" s="60">
        <v>2399868</v>
      </c>
      <c r="K28" s="60">
        <v>1300035</v>
      </c>
      <c r="L28" s="60">
        <v>3558247</v>
      </c>
      <c r="M28" s="60">
        <v>7258150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12002164</v>
      </c>
      <c r="W28" s="60">
        <v>0</v>
      </c>
      <c r="X28" s="60">
        <v>12002164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68046266</v>
      </c>
      <c r="E29" s="60">
        <v>68046266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34023133</v>
      </c>
      <c r="X29" s="60">
        <v>-34023133</v>
      </c>
      <c r="Y29" s="61">
        <v>-100</v>
      </c>
      <c r="Z29" s="62">
        <v>68046266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24350</v>
      </c>
      <c r="H31" s="60">
        <v>0</v>
      </c>
      <c r="I31" s="60">
        <v>24350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24350</v>
      </c>
      <c r="W31" s="60">
        <v>0</v>
      </c>
      <c r="X31" s="60">
        <v>24350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20554205</v>
      </c>
      <c r="C32" s="22">
        <f>SUM(C28:C31)</f>
        <v>0</v>
      </c>
      <c r="D32" s="99">
        <f aca="true" t="shared" si="5" ref="D32:Z32">SUM(D28:D31)</f>
        <v>68046266</v>
      </c>
      <c r="E32" s="100">
        <f t="shared" si="5"/>
        <v>68046266</v>
      </c>
      <c r="F32" s="100">
        <f t="shared" si="5"/>
        <v>789406</v>
      </c>
      <c r="G32" s="100">
        <f t="shared" si="5"/>
        <v>1178818</v>
      </c>
      <c r="H32" s="100">
        <f t="shared" si="5"/>
        <v>2800140</v>
      </c>
      <c r="I32" s="100">
        <f t="shared" si="5"/>
        <v>4768364</v>
      </c>
      <c r="J32" s="100">
        <f t="shared" si="5"/>
        <v>2399868</v>
      </c>
      <c r="K32" s="100">
        <f t="shared" si="5"/>
        <v>1300035</v>
      </c>
      <c r="L32" s="100">
        <f t="shared" si="5"/>
        <v>3558247</v>
      </c>
      <c r="M32" s="100">
        <f t="shared" si="5"/>
        <v>7258150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12026514</v>
      </c>
      <c r="W32" s="100">
        <f t="shared" si="5"/>
        <v>34023133</v>
      </c>
      <c r="X32" s="100">
        <f t="shared" si="5"/>
        <v>-21996619</v>
      </c>
      <c r="Y32" s="101">
        <f>+IF(W32&lt;&gt;0,(X32/W32)*100,0)</f>
        <v>-64.65195018930208</v>
      </c>
      <c r="Z32" s="102">
        <f t="shared" si="5"/>
        <v>68046266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43345714</v>
      </c>
      <c r="C35" s="19">
        <v>0</v>
      </c>
      <c r="D35" s="59">
        <v>0</v>
      </c>
      <c r="E35" s="60">
        <v>0</v>
      </c>
      <c r="F35" s="60">
        <v>60593986</v>
      </c>
      <c r="G35" s="60">
        <v>-5094239</v>
      </c>
      <c r="H35" s="60">
        <v>-15269613</v>
      </c>
      <c r="I35" s="60">
        <v>-15269613</v>
      </c>
      <c r="J35" s="60">
        <v>-10873008</v>
      </c>
      <c r="K35" s="60">
        <v>89994580</v>
      </c>
      <c r="L35" s="60">
        <v>70003424</v>
      </c>
      <c r="M35" s="60">
        <v>70003424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70003424</v>
      </c>
      <c r="W35" s="60">
        <v>0</v>
      </c>
      <c r="X35" s="60">
        <v>70003424</v>
      </c>
      <c r="Y35" s="61">
        <v>0</v>
      </c>
      <c r="Z35" s="62">
        <v>0</v>
      </c>
    </row>
    <row r="36" spans="1:26" ht="13.5">
      <c r="A36" s="58" t="s">
        <v>57</v>
      </c>
      <c r="B36" s="19">
        <v>127244558</v>
      </c>
      <c r="C36" s="19">
        <v>0</v>
      </c>
      <c r="D36" s="59">
        <v>0</v>
      </c>
      <c r="E36" s="60">
        <v>0</v>
      </c>
      <c r="F36" s="60">
        <v>698194</v>
      </c>
      <c r="G36" s="60">
        <v>1318129</v>
      </c>
      <c r="H36" s="60">
        <v>3564902</v>
      </c>
      <c r="I36" s="60">
        <v>3564902</v>
      </c>
      <c r="J36" s="60">
        <v>2021046</v>
      </c>
      <c r="K36" s="60">
        <v>134998594</v>
      </c>
      <c r="L36" s="60">
        <v>137154182</v>
      </c>
      <c r="M36" s="60">
        <v>137154182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137154182</v>
      </c>
      <c r="W36" s="60">
        <v>0</v>
      </c>
      <c r="X36" s="60">
        <v>137154182</v>
      </c>
      <c r="Y36" s="61">
        <v>0</v>
      </c>
      <c r="Z36" s="62">
        <v>0</v>
      </c>
    </row>
    <row r="37" spans="1:26" ht="13.5">
      <c r="A37" s="58" t="s">
        <v>58</v>
      </c>
      <c r="B37" s="19">
        <v>22994933</v>
      </c>
      <c r="C37" s="19">
        <v>0</v>
      </c>
      <c r="D37" s="59">
        <v>0</v>
      </c>
      <c r="E37" s="60">
        <v>0</v>
      </c>
      <c r="F37" s="60">
        <v>10022127</v>
      </c>
      <c r="G37" s="60">
        <v>4984425</v>
      </c>
      <c r="H37" s="60">
        <v>-774687</v>
      </c>
      <c r="I37" s="60">
        <v>-774687</v>
      </c>
      <c r="J37" s="60">
        <v>4151318</v>
      </c>
      <c r="K37" s="60">
        <v>39955024</v>
      </c>
      <c r="L37" s="60">
        <v>36657007</v>
      </c>
      <c r="M37" s="60">
        <v>36657007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36657007</v>
      </c>
      <c r="W37" s="60">
        <v>0</v>
      </c>
      <c r="X37" s="60">
        <v>36657007</v>
      </c>
      <c r="Y37" s="61">
        <v>0</v>
      </c>
      <c r="Z37" s="62">
        <v>0</v>
      </c>
    </row>
    <row r="38" spans="1:26" ht="13.5">
      <c r="A38" s="58" t="s">
        <v>59</v>
      </c>
      <c r="B38" s="19">
        <v>5031690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142563650</v>
      </c>
      <c r="C39" s="19">
        <v>0</v>
      </c>
      <c r="D39" s="59">
        <v>0</v>
      </c>
      <c r="E39" s="60">
        <v>0</v>
      </c>
      <c r="F39" s="60">
        <v>51270052</v>
      </c>
      <c r="G39" s="60">
        <v>-8760535</v>
      </c>
      <c r="H39" s="60">
        <v>-10930024</v>
      </c>
      <c r="I39" s="60">
        <v>-10930024</v>
      </c>
      <c r="J39" s="60">
        <v>-13003280</v>
      </c>
      <c r="K39" s="60">
        <v>185038150</v>
      </c>
      <c r="L39" s="60">
        <v>170500599</v>
      </c>
      <c r="M39" s="60">
        <v>170500599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170500599</v>
      </c>
      <c r="W39" s="60">
        <v>0</v>
      </c>
      <c r="X39" s="60">
        <v>170500599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184476903</v>
      </c>
      <c r="C42" s="19">
        <v>0</v>
      </c>
      <c r="D42" s="59">
        <v>42664056</v>
      </c>
      <c r="E42" s="60">
        <v>42664056</v>
      </c>
      <c r="F42" s="60">
        <v>13442066</v>
      </c>
      <c r="G42" s="60">
        <v>-5931882</v>
      </c>
      <c r="H42" s="60">
        <v>-1672683</v>
      </c>
      <c r="I42" s="60">
        <v>5837501</v>
      </c>
      <c r="J42" s="60">
        <v>3625082</v>
      </c>
      <c r="K42" s="60">
        <v>34313448</v>
      </c>
      <c r="L42" s="60">
        <v>-16774875</v>
      </c>
      <c r="M42" s="60">
        <v>21163655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27001156</v>
      </c>
      <c r="W42" s="60">
        <v>69689231</v>
      </c>
      <c r="X42" s="60">
        <v>-42688075</v>
      </c>
      <c r="Y42" s="61">
        <v>-61.25</v>
      </c>
      <c r="Z42" s="62">
        <v>42664056</v>
      </c>
    </row>
    <row r="43" spans="1:26" ht="13.5">
      <c r="A43" s="58" t="s">
        <v>63</v>
      </c>
      <c r="B43" s="19">
        <v>20270175</v>
      </c>
      <c r="C43" s="19">
        <v>0</v>
      </c>
      <c r="D43" s="59">
        <v>-43046266</v>
      </c>
      <c r="E43" s="60">
        <v>-43046266</v>
      </c>
      <c r="F43" s="60">
        <v>-1075302</v>
      </c>
      <c r="G43" s="60">
        <v>-1906712</v>
      </c>
      <c r="H43" s="60">
        <v>-3919746</v>
      </c>
      <c r="I43" s="60">
        <v>-6901760</v>
      </c>
      <c r="J43" s="60">
        <v>-3152873</v>
      </c>
      <c r="K43" s="60">
        <v>-1572985</v>
      </c>
      <c r="L43" s="60">
        <v>-4163698</v>
      </c>
      <c r="M43" s="60">
        <v>-8889556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-15791316</v>
      </c>
      <c r="W43" s="60">
        <v>-17523569</v>
      </c>
      <c r="X43" s="60">
        <v>1732253</v>
      </c>
      <c r="Y43" s="61">
        <v>-9.89</v>
      </c>
      <c r="Z43" s="62">
        <v>-43046266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204747078</v>
      </c>
      <c r="C45" s="22">
        <v>0</v>
      </c>
      <c r="D45" s="99">
        <v>3845813</v>
      </c>
      <c r="E45" s="100">
        <v>3845813</v>
      </c>
      <c r="F45" s="100">
        <v>13733199</v>
      </c>
      <c r="G45" s="100">
        <v>5894605</v>
      </c>
      <c r="H45" s="100">
        <v>302176</v>
      </c>
      <c r="I45" s="100">
        <v>302176</v>
      </c>
      <c r="J45" s="100">
        <v>774385</v>
      </c>
      <c r="K45" s="100">
        <v>33514848</v>
      </c>
      <c r="L45" s="100">
        <v>12576275</v>
      </c>
      <c r="M45" s="100">
        <v>12576275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12576275</v>
      </c>
      <c r="W45" s="100">
        <v>56393685</v>
      </c>
      <c r="X45" s="100">
        <v>-43817410</v>
      </c>
      <c r="Y45" s="101">
        <v>-77.7</v>
      </c>
      <c r="Z45" s="102">
        <v>3845813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-530714</v>
      </c>
      <c r="C49" s="52">
        <v>0</v>
      </c>
      <c r="D49" s="129">
        <v>201686</v>
      </c>
      <c r="E49" s="54">
        <v>368425</v>
      </c>
      <c r="F49" s="54">
        <v>0</v>
      </c>
      <c r="G49" s="54">
        <v>0</v>
      </c>
      <c r="H49" s="54">
        <v>0</v>
      </c>
      <c r="I49" s="54">
        <v>5919296</v>
      </c>
      <c r="J49" s="54">
        <v>0</v>
      </c>
      <c r="K49" s="54">
        <v>0</v>
      </c>
      <c r="L49" s="54">
        <v>0</v>
      </c>
      <c r="M49" s="54">
        <v>19777857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25736550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-2061687</v>
      </c>
      <c r="C51" s="52">
        <v>0</v>
      </c>
      <c r="D51" s="129">
        <v>145724</v>
      </c>
      <c r="E51" s="54">
        <v>-1630182</v>
      </c>
      <c r="F51" s="54">
        <v>0</v>
      </c>
      <c r="G51" s="54">
        <v>0</v>
      </c>
      <c r="H51" s="54">
        <v>0</v>
      </c>
      <c r="I51" s="54">
        <v>-1398757</v>
      </c>
      <c r="J51" s="54">
        <v>0</v>
      </c>
      <c r="K51" s="54">
        <v>0</v>
      </c>
      <c r="L51" s="54">
        <v>0</v>
      </c>
      <c r="M51" s="54">
        <v>-14552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-511552</v>
      </c>
      <c r="W51" s="54">
        <v>-410838</v>
      </c>
      <c r="X51" s="54">
        <v>-35033588</v>
      </c>
      <c r="Y51" s="54">
        <v>-40915432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68.21229656327215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1.9745542264554474</v>
      </c>
      <c r="G58" s="7">
        <f t="shared" si="6"/>
        <v>588.4521448952943</v>
      </c>
      <c r="H58" s="7">
        <f t="shared" si="6"/>
        <v>293.8731277319675</v>
      </c>
      <c r="I58" s="7">
        <f t="shared" si="6"/>
        <v>9.08094454467562</v>
      </c>
      <c r="J58" s="7">
        <f t="shared" si="6"/>
        <v>246.64463650228777</v>
      </c>
      <c r="K58" s="7">
        <f t="shared" si="6"/>
        <v>194.649471140418</v>
      </c>
      <c r="L58" s="7">
        <f t="shared" si="6"/>
        <v>23.505845503878792</v>
      </c>
      <c r="M58" s="7">
        <f t="shared" si="6"/>
        <v>155.01956883864602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12.52996428126765</v>
      </c>
      <c r="W58" s="7">
        <f t="shared" si="6"/>
        <v>158.43546980648227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73.5204648148026</v>
      </c>
      <c r="C59" s="9">
        <f t="shared" si="7"/>
        <v>0</v>
      </c>
      <c r="D59" s="2">
        <f t="shared" si="7"/>
        <v>100.00001255137434</v>
      </c>
      <c r="E59" s="10">
        <f t="shared" si="7"/>
        <v>100.00001255137434</v>
      </c>
      <c r="F59" s="10">
        <f t="shared" si="7"/>
        <v>1.8970536270508678</v>
      </c>
      <c r="G59" s="10">
        <f t="shared" si="7"/>
        <v>0</v>
      </c>
      <c r="H59" s="10">
        <f t="shared" si="7"/>
        <v>0</v>
      </c>
      <c r="I59" s="10">
        <f t="shared" si="7"/>
        <v>8.675247018877757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12.1039174875554</v>
      </c>
      <c r="W59" s="10">
        <f t="shared" si="7"/>
        <v>159.701935020037</v>
      </c>
      <c r="X59" s="10">
        <f t="shared" si="7"/>
        <v>0</v>
      </c>
      <c r="Y59" s="10">
        <f t="shared" si="7"/>
        <v>0</v>
      </c>
      <c r="Z59" s="11">
        <f t="shared" si="7"/>
        <v>100.00001255137434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99.9994208572471</v>
      </c>
      <c r="E60" s="13">
        <f t="shared" si="7"/>
        <v>99.9994208572471</v>
      </c>
      <c r="F60" s="13">
        <f t="shared" si="7"/>
        <v>15.272792534099066</v>
      </c>
      <c r="G60" s="13">
        <f t="shared" si="7"/>
        <v>60.06716880237373</v>
      </c>
      <c r="H60" s="13">
        <f t="shared" si="7"/>
        <v>27.284412626098277</v>
      </c>
      <c r="I60" s="13">
        <f t="shared" si="7"/>
        <v>34.20826769514911</v>
      </c>
      <c r="J60" s="13">
        <f t="shared" si="7"/>
        <v>25.236254993017894</v>
      </c>
      <c r="K60" s="13">
        <f t="shared" si="7"/>
        <v>35.506916931869846</v>
      </c>
      <c r="L60" s="13">
        <f t="shared" si="7"/>
        <v>6.747561805398049</v>
      </c>
      <c r="M60" s="13">
        <f t="shared" si="7"/>
        <v>22.48512709572742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28.333830185099867</v>
      </c>
      <c r="W60" s="13">
        <f t="shared" si="7"/>
        <v>99.9988417212023</v>
      </c>
      <c r="X60" s="13">
        <f t="shared" si="7"/>
        <v>0</v>
      </c>
      <c r="Y60" s="13">
        <f t="shared" si="7"/>
        <v>0</v>
      </c>
      <c r="Z60" s="14">
        <f t="shared" si="7"/>
        <v>99.9994208572471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99.9994208572471</v>
      </c>
      <c r="E64" s="13">
        <f t="shared" si="7"/>
        <v>99.9994208572471</v>
      </c>
      <c r="F64" s="13">
        <f t="shared" si="7"/>
        <v>19.68126484872695</v>
      </c>
      <c r="G64" s="13">
        <f t="shared" si="7"/>
        <v>77.46357462733637</v>
      </c>
      <c r="H64" s="13">
        <f t="shared" si="7"/>
        <v>35.256396779008895</v>
      </c>
      <c r="I64" s="13">
        <f t="shared" si="7"/>
        <v>44.13374541835741</v>
      </c>
      <c r="J64" s="13">
        <f t="shared" si="7"/>
        <v>32.67666042932532</v>
      </c>
      <c r="K64" s="13">
        <f t="shared" si="7"/>
        <v>46.084464300767095</v>
      </c>
      <c r="L64" s="13">
        <f t="shared" si="7"/>
        <v>8.78210264411926</v>
      </c>
      <c r="M64" s="13">
        <f t="shared" si="7"/>
        <v>29.18752325524252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36.667134289622275</v>
      </c>
      <c r="W64" s="13">
        <f t="shared" si="7"/>
        <v>99.9988417212023</v>
      </c>
      <c r="X64" s="13">
        <f t="shared" si="7"/>
        <v>0</v>
      </c>
      <c r="Y64" s="13">
        <f t="shared" si="7"/>
        <v>0</v>
      </c>
      <c r="Z64" s="14">
        <f t="shared" si="7"/>
        <v>99.9994208572471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7835360</v>
      </c>
      <c r="C67" s="24"/>
      <c r="D67" s="25">
        <v>8139924</v>
      </c>
      <c r="E67" s="26">
        <v>8139924</v>
      </c>
      <c r="F67" s="26">
        <v>10052750</v>
      </c>
      <c r="G67" s="26">
        <v>82708</v>
      </c>
      <c r="H67" s="26">
        <v>82587</v>
      </c>
      <c r="I67" s="26">
        <v>10218045</v>
      </c>
      <c r="J67" s="26">
        <v>82614</v>
      </c>
      <c r="K67" s="26">
        <v>82347</v>
      </c>
      <c r="L67" s="26">
        <v>82371</v>
      </c>
      <c r="M67" s="26">
        <v>247332</v>
      </c>
      <c r="N67" s="26"/>
      <c r="O67" s="26"/>
      <c r="P67" s="26"/>
      <c r="Q67" s="26"/>
      <c r="R67" s="26"/>
      <c r="S67" s="26"/>
      <c r="T67" s="26"/>
      <c r="U67" s="26"/>
      <c r="V67" s="26">
        <v>10465377</v>
      </c>
      <c r="W67" s="26">
        <v>4069963</v>
      </c>
      <c r="X67" s="26"/>
      <c r="Y67" s="25"/>
      <c r="Z67" s="27">
        <v>8139924</v>
      </c>
    </row>
    <row r="68" spans="1:26" ht="13.5" hidden="1">
      <c r="A68" s="37" t="s">
        <v>31</v>
      </c>
      <c r="B68" s="19">
        <v>7269648</v>
      </c>
      <c r="C68" s="19"/>
      <c r="D68" s="20">
        <v>7967255</v>
      </c>
      <c r="E68" s="21">
        <v>7967255</v>
      </c>
      <c r="F68" s="21">
        <v>9969987</v>
      </c>
      <c r="G68" s="21"/>
      <c r="H68" s="21"/>
      <c r="I68" s="21">
        <v>9969987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9969987</v>
      </c>
      <c r="W68" s="21">
        <v>3983628</v>
      </c>
      <c r="X68" s="21"/>
      <c r="Y68" s="20"/>
      <c r="Z68" s="23">
        <v>7967255</v>
      </c>
    </row>
    <row r="69" spans="1:26" ht="13.5" hidden="1">
      <c r="A69" s="38" t="s">
        <v>32</v>
      </c>
      <c r="B69" s="19">
        <v>565712</v>
      </c>
      <c r="C69" s="19"/>
      <c r="D69" s="20">
        <v>172669</v>
      </c>
      <c r="E69" s="21">
        <v>172669</v>
      </c>
      <c r="F69" s="21">
        <v>61292</v>
      </c>
      <c r="G69" s="21">
        <v>61338</v>
      </c>
      <c r="H69" s="21">
        <v>61460</v>
      </c>
      <c r="I69" s="21">
        <v>184090</v>
      </c>
      <c r="J69" s="21">
        <v>61586</v>
      </c>
      <c r="K69" s="21">
        <v>61588</v>
      </c>
      <c r="L69" s="21">
        <v>61726</v>
      </c>
      <c r="M69" s="21">
        <v>184900</v>
      </c>
      <c r="N69" s="21"/>
      <c r="O69" s="21"/>
      <c r="P69" s="21"/>
      <c r="Q69" s="21"/>
      <c r="R69" s="21"/>
      <c r="S69" s="21"/>
      <c r="T69" s="21"/>
      <c r="U69" s="21"/>
      <c r="V69" s="21">
        <v>368990</v>
      </c>
      <c r="W69" s="21">
        <v>86335</v>
      </c>
      <c r="X69" s="21"/>
      <c r="Y69" s="20"/>
      <c r="Z69" s="23">
        <v>172669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565712</v>
      </c>
      <c r="C73" s="19"/>
      <c r="D73" s="20">
        <v>172669</v>
      </c>
      <c r="E73" s="21">
        <v>172669</v>
      </c>
      <c r="F73" s="21">
        <v>47563</v>
      </c>
      <c r="G73" s="21">
        <v>47563</v>
      </c>
      <c r="H73" s="21">
        <v>47563</v>
      </c>
      <c r="I73" s="21">
        <v>142689</v>
      </c>
      <c r="J73" s="21">
        <v>47563</v>
      </c>
      <c r="K73" s="21">
        <v>47452</v>
      </c>
      <c r="L73" s="21">
        <v>47426</v>
      </c>
      <c r="M73" s="21">
        <v>142441</v>
      </c>
      <c r="N73" s="21"/>
      <c r="O73" s="21"/>
      <c r="P73" s="21"/>
      <c r="Q73" s="21"/>
      <c r="R73" s="21"/>
      <c r="S73" s="21"/>
      <c r="T73" s="21"/>
      <c r="U73" s="21"/>
      <c r="V73" s="21">
        <v>285130</v>
      </c>
      <c r="W73" s="21">
        <v>86335</v>
      </c>
      <c r="X73" s="21"/>
      <c r="Y73" s="20"/>
      <c r="Z73" s="23">
        <v>172669</v>
      </c>
    </row>
    <row r="74" spans="1:26" ht="13.5" hidden="1">
      <c r="A74" s="39" t="s">
        <v>107</v>
      </c>
      <c r="B74" s="19"/>
      <c r="C74" s="19"/>
      <c r="D74" s="20"/>
      <c r="E74" s="21"/>
      <c r="F74" s="21">
        <v>13729</v>
      </c>
      <c r="G74" s="21">
        <v>13775</v>
      </c>
      <c r="H74" s="21">
        <v>13897</v>
      </c>
      <c r="I74" s="21">
        <v>41401</v>
      </c>
      <c r="J74" s="21">
        <v>14023</v>
      </c>
      <c r="K74" s="21">
        <v>14136</v>
      </c>
      <c r="L74" s="21">
        <v>14300</v>
      </c>
      <c r="M74" s="21">
        <v>42459</v>
      </c>
      <c r="N74" s="21"/>
      <c r="O74" s="21"/>
      <c r="P74" s="21"/>
      <c r="Q74" s="21"/>
      <c r="R74" s="21"/>
      <c r="S74" s="21"/>
      <c r="T74" s="21"/>
      <c r="U74" s="21"/>
      <c r="V74" s="21">
        <v>83860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21471</v>
      </c>
      <c r="G75" s="30">
        <v>21370</v>
      </c>
      <c r="H75" s="30">
        <v>21127</v>
      </c>
      <c r="I75" s="30">
        <v>63968</v>
      </c>
      <c r="J75" s="30">
        <v>21028</v>
      </c>
      <c r="K75" s="30">
        <v>20759</v>
      </c>
      <c r="L75" s="30">
        <v>20645</v>
      </c>
      <c r="M75" s="30">
        <v>62432</v>
      </c>
      <c r="N75" s="30"/>
      <c r="O75" s="30"/>
      <c r="P75" s="30"/>
      <c r="Q75" s="30"/>
      <c r="R75" s="30"/>
      <c r="S75" s="30"/>
      <c r="T75" s="30"/>
      <c r="U75" s="30"/>
      <c r="V75" s="30">
        <v>126400</v>
      </c>
      <c r="W75" s="30"/>
      <c r="X75" s="30"/>
      <c r="Y75" s="29"/>
      <c r="Z75" s="31"/>
    </row>
    <row r="76" spans="1:26" ht="13.5" hidden="1">
      <c r="A76" s="42" t="s">
        <v>286</v>
      </c>
      <c r="B76" s="32">
        <v>5344679</v>
      </c>
      <c r="C76" s="32"/>
      <c r="D76" s="33">
        <v>8139924</v>
      </c>
      <c r="E76" s="34">
        <v>8139924</v>
      </c>
      <c r="F76" s="34">
        <v>198497</v>
      </c>
      <c r="G76" s="34">
        <v>486697</v>
      </c>
      <c r="H76" s="34">
        <v>242701</v>
      </c>
      <c r="I76" s="34">
        <v>927895</v>
      </c>
      <c r="J76" s="34">
        <v>203763</v>
      </c>
      <c r="K76" s="34">
        <v>160288</v>
      </c>
      <c r="L76" s="34">
        <v>19362</v>
      </c>
      <c r="M76" s="34">
        <v>383413</v>
      </c>
      <c r="N76" s="34"/>
      <c r="O76" s="34"/>
      <c r="P76" s="34"/>
      <c r="Q76" s="34"/>
      <c r="R76" s="34"/>
      <c r="S76" s="34"/>
      <c r="T76" s="34"/>
      <c r="U76" s="34"/>
      <c r="V76" s="34">
        <v>1311308</v>
      </c>
      <c r="W76" s="34">
        <v>6448265</v>
      </c>
      <c r="X76" s="34"/>
      <c r="Y76" s="33"/>
      <c r="Z76" s="35">
        <v>8139924</v>
      </c>
    </row>
    <row r="77" spans="1:26" ht="13.5" hidden="1">
      <c r="A77" s="37" t="s">
        <v>31</v>
      </c>
      <c r="B77" s="19">
        <v>5344679</v>
      </c>
      <c r="C77" s="19"/>
      <c r="D77" s="20">
        <v>7967256</v>
      </c>
      <c r="E77" s="21">
        <v>7967256</v>
      </c>
      <c r="F77" s="21">
        <v>189136</v>
      </c>
      <c r="G77" s="21">
        <v>449853</v>
      </c>
      <c r="H77" s="21">
        <v>225932</v>
      </c>
      <c r="I77" s="21">
        <v>864921</v>
      </c>
      <c r="J77" s="21">
        <v>188221</v>
      </c>
      <c r="K77" s="21">
        <v>138420</v>
      </c>
      <c r="L77" s="21">
        <v>15197</v>
      </c>
      <c r="M77" s="21">
        <v>341838</v>
      </c>
      <c r="N77" s="21"/>
      <c r="O77" s="21"/>
      <c r="P77" s="21"/>
      <c r="Q77" s="21"/>
      <c r="R77" s="21"/>
      <c r="S77" s="21"/>
      <c r="T77" s="21"/>
      <c r="U77" s="21"/>
      <c r="V77" s="21">
        <v>1206759</v>
      </c>
      <c r="W77" s="21">
        <v>6361931</v>
      </c>
      <c r="X77" s="21"/>
      <c r="Y77" s="20"/>
      <c r="Z77" s="23">
        <v>7967256</v>
      </c>
    </row>
    <row r="78" spans="1:26" ht="13.5" hidden="1">
      <c r="A78" s="38" t="s">
        <v>32</v>
      </c>
      <c r="B78" s="19"/>
      <c r="C78" s="19"/>
      <c r="D78" s="20">
        <v>172668</v>
      </c>
      <c r="E78" s="21">
        <v>172668</v>
      </c>
      <c r="F78" s="21">
        <v>9361</v>
      </c>
      <c r="G78" s="21">
        <v>36844</v>
      </c>
      <c r="H78" s="21">
        <v>16769</v>
      </c>
      <c r="I78" s="21">
        <v>62974</v>
      </c>
      <c r="J78" s="21">
        <v>15542</v>
      </c>
      <c r="K78" s="21">
        <v>21868</v>
      </c>
      <c r="L78" s="21">
        <v>4165</v>
      </c>
      <c r="M78" s="21">
        <v>41575</v>
      </c>
      <c r="N78" s="21"/>
      <c r="O78" s="21"/>
      <c r="P78" s="21"/>
      <c r="Q78" s="21"/>
      <c r="R78" s="21"/>
      <c r="S78" s="21"/>
      <c r="T78" s="21"/>
      <c r="U78" s="21"/>
      <c r="V78" s="21">
        <v>104549</v>
      </c>
      <c r="W78" s="21">
        <v>86334</v>
      </c>
      <c r="X78" s="21"/>
      <c r="Y78" s="20"/>
      <c r="Z78" s="23">
        <v>172668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172668</v>
      </c>
      <c r="E82" s="21">
        <v>172668</v>
      </c>
      <c r="F82" s="21">
        <v>9361</v>
      </c>
      <c r="G82" s="21">
        <v>36844</v>
      </c>
      <c r="H82" s="21">
        <v>16769</v>
      </c>
      <c r="I82" s="21">
        <v>62974</v>
      </c>
      <c r="J82" s="21">
        <v>15542</v>
      </c>
      <c r="K82" s="21">
        <v>21868</v>
      </c>
      <c r="L82" s="21">
        <v>4165</v>
      </c>
      <c r="M82" s="21">
        <v>41575</v>
      </c>
      <c r="N82" s="21"/>
      <c r="O82" s="21"/>
      <c r="P82" s="21"/>
      <c r="Q82" s="21"/>
      <c r="R82" s="21"/>
      <c r="S82" s="21"/>
      <c r="T82" s="21"/>
      <c r="U82" s="21"/>
      <c r="V82" s="21">
        <v>104549</v>
      </c>
      <c r="W82" s="21">
        <v>86334</v>
      </c>
      <c r="X82" s="21"/>
      <c r="Y82" s="20"/>
      <c r="Z82" s="23">
        <v>172668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199979</v>
      </c>
      <c r="L5" s="356">
        <f t="shared" si="0"/>
        <v>0</v>
      </c>
      <c r="M5" s="356">
        <f t="shared" si="0"/>
        <v>193812</v>
      </c>
      <c r="N5" s="358">
        <f t="shared" si="0"/>
        <v>393791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393791</v>
      </c>
      <c r="X5" s="356">
        <f t="shared" si="0"/>
        <v>0</v>
      </c>
      <c r="Y5" s="358">
        <f t="shared" si="0"/>
        <v>393791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2201</v>
      </c>
      <c r="N6" s="59">
        <f t="shared" si="1"/>
        <v>2201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2201</v>
      </c>
      <c r="X6" s="60">
        <f t="shared" si="1"/>
        <v>0</v>
      </c>
      <c r="Y6" s="59">
        <f t="shared" si="1"/>
        <v>2201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>
        <v>2201</v>
      </c>
      <c r="N7" s="59">
        <v>2201</v>
      </c>
      <c r="O7" s="59"/>
      <c r="P7" s="60"/>
      <c r="Q7" s="60"/>
      <c r="R7" s="59"/>
      <c r="S7" s="59"/>
      <c r="T7" s="60"/>
      <c r="U7" s="60"/>
      <c r="V7" s="59"/>
      <c r="W7" s="59">
        <v>2201</v>
      </c>
      <c r="X7" s="60"/>
      <c r="Y7" s="59">
        <v>2201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199979</v>
      </c>
      <c r="L8" s="60">
        <f t="shared" si="2"/>
        <v>0</v>
      </c>
      <c r="M8" s="60">
        <f t="shared" si="2"/>
        <v>191611</v>
      </c>
      <c r="N8" s="59">
        <f t="shared" si="2"/>
        <v>391590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391590</v>
      </c>
      <c r="X8" s="60">
        <f t="shared" si="2"/>
        <v>0</v>
      </c>
      <c r="Y8" s="59">
        <f t="shared" si="2"/>
        <v>391590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199979</v>
      </c>
      <c r="L10" s="60"/>
      <c r="M10" s="60">
        <v>191611</v>
      </c>
      <c r="N10" s="59">
        <v>391590</v>
      </c>
      <c r="O10" s="59"/>
      <c r="P10" s="60"/>
      <c r="Q10" s="60"/>
      <c r="R10" s="59"/>
      <c r="S10" s="59"/>
      <c r="T10" s="60"/>
      <c r="U10" s="60"/>
      <c r="V10" s="59"/>
      <c r="W10" s="59">
        <v>391590</v>
      </c>
      <c r="X10" s="60"/>
      <c r="Y10" s="59">
        <v>391590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300</v>
      </c>
      <c r="I22" s="343">
        <f t="shared" si="6"/>
        <v>0</v>
      </c>
      <c r="J22" s="345">
        <f t="shared" si="6"/>
        <v>300</v>
      </c>
      <c r="K22" s="345">
        <f t="shared" si="6"/>
        <v>0</v>
      </c>
      <c r="L22" s="343">
        <f t="shared" si="6"/>
        <v>29241</v>
      </c>
      <c r="M22" s="343">
        <f t="shared" si="6"/>
        <v>0</v>
      </c>
      <c r="N22" s="345">
        <f t="shared" si="6"/>
        <v>29241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29541</v>
      </c>
      <c r="X22" s="343">
        <f t="shared" si="6"/>
        <v>0</v>
      </c>
      <c r="Y22" s="345">
        <f t="shared" si="6"/>
        <v>29541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>
        <v>300</v>
      </c>
      <c r="I32" s="60"/>
      <c r="J32" s="59">
        <v>300</v>
      </c>
      <c r="K32" s="59"/>
      <c r="L32" s="60">
        <v>29241</v>
      </c>
      <c r="M32" s="60"/>
      <c r="N32" s="59">
        <v>29241</v>
      </c>
      <c r="O32" s="59"/>
      <c r="P32" s="60"/>
      <c r="Q32" s="60"/>
      <c r="R32" s="59"/>
      <c r="S32" s="59"/>
      <c r="T32" s="60"/>
      <c r="U32" s="60"/>
      <c r="V32" s="59"/>
      <c r="W32" s="59">
        <v>29541</v>
      </c>
      <c r="X32" s="60"/>
      <c r="Y32" s="59">
        <v>29541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235232</v>
      </c>
      <c r="H40" s="343">
        <f t="shared" si="9"/>
        <v>576171</v>
      </c>
      <c r="I40" s="343">
        <f t="shared" si="9"/>
        <v>109034</v>
      </c>
      <c r="J40" s="345">
        <f t="shared" si="9"/>
        <v>920437</v>
      </c>
      <c r="K40" s="345">
        <f t="shared" si="9"/>
        <v>455162</v>
      </c>
      <c r="L40" s="343">
        <f t="shared" si="9"/>
        <v>343664</v>
      </c>
      <c r="M40" s="343">
        <f t="shared" si="9"/>
        <v>211150</v>
      </c>
      <c r="N40" s="345">
        <f t="shared" si="9"/>
        <v>1009976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1930413</v>
      </c>
      <c r="X40" s="343">
        <f t="shared" si="9"/>
        <v>0</v>
      </c>
      <c r="Y40" s="345">
        <f t="shared" si="9"/>
        <v>1930413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8105</v>
      </c>
      <c r="H41" s="362">
        <v>110473</v>
      </c>
      <c r="I41" s="362">
        <v>72625</v>
      </c>
      <c r="J41" s="364">
        <v>191203</v>
      </c>
      <c r="K41" s="364">
        <v>22114</v>
      </c>
      <c r="L41" s="362">
        <v>126389</v>
      </c>
      <c r="M41" s="362"/>
      <c r="N41" s="364">
        <v>148503</v>
      </c>
      <c r="O41" s="364"/>
      <c r="P41" s="362"/>
      <c r="Q41" s="362"/>
      <c r="R41" s="364"/>
      <c r="S41" s="364"/>
      <c r="T41" s="362"/>
      <c r="U41" s="362"/>
      <c r="V41" s="364"/>
      <c r="W41" s="364">
        <v>339706</v>
      </c>
      <c r="X41" s="362"/>
      <c r="Y41" s="364">
        <v>339706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>
        <v>64720</v>
      </c>
      <c r="I43" s="305">
        <v>29865</v>
      </c>
      <c r="J43" s="370">
        <v>94585</v>
      </c>
      <c r="K43" s="370">
        <v>34308</v>
      </c>
      <c r="L43" s="305">
        <v>63572</v>
      </c>
      <c r="M43" s="305">
        <v>18862</v>
      </c>
      <c r="N43" s="370">
        <v>116742</v>
      </c>
      <c r="O43" s="370"/>
      <c r="P43" s="305"/>
      <c r="Q43" s="305"/>
      <c r="R43" s="370"/>
      <c r="S43" s="370"/>
      <c r="T43" s="305"/>
      <c r="U43" s="305"/>
      <c r="V43" s="370"/>
      <c r="W43" s="370">
        <v>211327</v>
      </c>
      <c r="X43" s="305"/>
      <c r="Y43" s="370">
        <v>211327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227127</v>
      </c>
      <c r="H48" s="54">
        <v>400978</v>
      </c>
      <c r="I48" s="54">
        <v>6544</v>
      </c>
      <c r="J48" s="53">
        <v>634649</v>
      </c>
      <c r="K48" s="53">
        <v>398740</v>
      </c>
      <c r="L48" s="54">
        <v>153703</v>
      </c>
      <c r="M48" s="54"/>
      <c r="N48" s="53">
        <v>552443</v>
      </c>
      <c r="O48" s="53"/>
      <c r="P48" s="54"/>
      <c r="Q48" s="54"/>
      <c r="R48" s="53"/>
      <c r="S48" s="53"/>
      <c r="T48" s="54"/>
      <c r="U48" s="54"/>
      <c r="V48" s="53"/>
      <c r="W48" s="53">
        <v>1187092</v>
      </c>
      <c r="X48" s="54"/>
      <c r="Y48" s="53">
        <v>1187092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>
        <v>192288</v>
      </c>
      <c r="N49" s="53">
        <v>192288</v>
      </c>
      <c r="O49" s="53"/>
      <c r="P49" s="54"/>
      <c r="Q49" s="54"/>
      <c r="R49" s="53"/>
      <c r="S49" s="53"/>
      <c r="T49" s="54"/>
      <c r="U49" s="54"/>
      <c r="V49" s="53"/>
      <c r="W49" s="53">
        <v>192288</v>
      </c>
      <c r="X49" s="54"/>
      <c r="Y49" s="53">
        <v>192288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301048</v>
      </c>
      <c r="I57" s="343">
        <f t="shared" si="13"/>
        <v>0</v>
      </c>
      <c r="J57" s="345">
        <f t="shared" si="13"/>
        <v>301048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301048</v>
      </c>
      <c r="X57" s="343">
        <f t="shared" si="13"/>
        <v>0</v>
      </c>
      <c r="Y57" s="345">
        <f t="shared" si="13"/>
        <v>301048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>
        <v>301048</v>
      </c>
      <c r="I58" s="60"/>
      <c r="J58" s="59">
        <v>301048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301048</v>
      </c>
      <c r="X58" s="60"/>
      <c r="Y58" s="59">
        <v>301048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235232</v>
      </c>
      <c r="H60" s="219">
        <f t="shared" si="14"/>
        <v>877519</v>
      </c>
      <c r="I60" s="219">
        <f t="shared" si="14"/>
        <v>109034</v>
      </c>
      <c r="J60" s="264">
        <f t="shared" si="14"/>
        <v>1221785</v>
      </c>
      <c r="K60" s="264">
        <f t="shared" si="14"/>
        <v>655141</v>
      </c>
      <c r="L60" s="219">
        <f t="shared" si="14"/>
        <v>372905</v>
      </c>
      <c r="M60" s="219">
        <f t="shared" si="14"/>
        <v>404962</v>
      </c>
      <c r="N60" s="264">
        <f t="shared" si="14"/>
        <v>1433008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2654793</v>
      </c>
      <c r="X60" s="219">
        <f t="shared" si="14"/>
        <v>0</v>
      </c>
      <c r="Y60" s="264">
        <f t="shared" si="14"/>
        <v>2654793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57456025</v>
      </c>
      <c r="D5" s="153">
        <f>SUM(D6:D8)</f>
        <v>0</v>
      </c>
      <c r="E5" s="154">
        <f t="shared" si="0"/>
        <v>94830049</v>
      </c>
      <c r="F5" s="100">
        <f t="shared" si="0"/>
        <v>94830049</v>
      </c>
      <c r="G5" s="100">
        <f t="shared" si="0"/>
        <v>29193768</v>
      </c>
      <c r="H5" s="100">
        <f t="shared" si="0"/>
        <v>275548</v>
      </c>
      <c r="I5" s="100">
        <f t="shared" si="0"/>
        <v>252947</v>
      </c>
      <c r="J5" s="100">
        <f t="shared" si="0"/>
        <v>29722263</v>
      </c>
      <c r="K5" s="100">
        <f t="shared" si="0"/>
        <v>229653</v>
      </c>
      <c r="L5" s="100">
        <f t="shared" si="0"/>
        <v>14760870</v>
      </c>
      <c r="M5" s="100">
        <f t="shared" si="0"/>
        <v>434560</v>
      </c>
      <c r="N5" s="100">
        <f t="shared" si="0"/>
        <v>15425083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45147346</v>
      </c>
      <c r="X5" s="100">
        <f t="shared" si="0"/>
        <v>47415025</v>
      </c>
      <c r="Y5" s="100">
        <f t="shared" si="0"/>
        <v>-2267679</v>
      </c>
      <c r="Z5" s="137">
        <f>+IF(X5&lt;&gt;0,+(Y5/X5)*100,0)</f>
        <v>-4.782616902553568</v>
      </c>
      <c r="AA5" s="153">
        <f>SUM(AA6:AA8)</f>
        <v>94830049</v>
      </c>
    </row>
    <row r="6" spans="1:27" ht="13.5">
      <c r="A6" s="138" t="s">
        <v>75</v>
      </c>
      <c r="B6" s="136"/>
      <c r="C6" s="155">
        <v>27388263</v>
      </c>
      <c r="D6" s="155"/>
      <c r="E6" s="156">
        <v>23934120</v>
      </c>
      <c r="F6" s="60">
        <v>23934120</v>
      </c>
      <c r="G6" s="60">
        <v>5973908</v>
      </c>
      <c r="H6" s="60"/>
      <c r="I6" s="60"/>
      <c r="J6" s="60">
        <v>5973908</v>
      </c>
      <c r="K6" s="60"/>
      <c r="L6" s="60">
        <v>4569251</v>
      </c>
      <c r="M6" s="60"/>
      <c r="N6" s="60">
        <v>4569251</v>
      </c>
      <c r="O6" s="60"/>
      <c r="P6" s="60"/>
      <c r="Q6" s="60"/>
      <c r="R6" s="60"/>
      <c r="S6" s="60"/>
      <c r="T6" s="60"/>
      <c r="U6" s="60"/>
      <c r="V6" s="60"/>
      <c r="W6" s="60">
        <v>10543159</v>
      </c>
      <c r="X6" s="60">
        <v>11967060</v>
      </c>
      <c r="Y6" s="60">
        <v>-1423901</v>
      </c>
      <c r="Z6" s="140">
        <v>-11.9</v>
      </c>
      <c r="AA6" s="155">
        <v>23934120</v>
      </c>
    </row>
    <row r="7" spans="1:27" ht="13.5">
      <c r="A7" s="138" t="s">
        <v>76</v>
      </c>
      <c r="B7" s="136"/>
      <c r="C7" s="157">
        <v>18144746</v>
      </c>
      <c r="D7" s="157"/>
      <c r="E7" s="158">
        <v>57533697</v>
      </c>
      <c r="F7" s="159">
        <v>57533697</v>
      </c>
      <c r="G7" s="159">
        <v>20579766</v>
      </c>
      <c r="H7" s="159">
        <v>255045</v>
      </c>
      <c r="I7" s="159">
        <v>252903</v>
      </c>
      <c r="J7" s="159">
        <v>21087714</v>
      </c>
      <c r="K7" s="159">
        <v>220377</v>
      </c>
      <c r="L7" s="159">
        <v>8098309</v>
      </c>
      <c r="M7" s="159">
        <v>221860</v>
      </c>
      <c r="N7" s="159">
        <v>8540546</v>
      </c>
      <c r="O7" s="159"/>
      <c r="P7" s="159"/>
      <c r="Q7" s="159"/>
      <c r="R7" s="159"/>
      <c r="S7" s="159"/>
      <c r="T7" s="159"/>
      <c r="U7" s="159"/>
      <c r="V7" s="159"/>
      <c r="W7" s="159">
        <v>29628260</v>
      </c>
      <c r="X7" s="159">
        <v>28766849</v>
      </c>
      <c r="Y7" s="159">
        <v>861411</v>
      </c>
      <c r="Z7" s="141">
        <v>2.99</v>
      </c>
      <c r="AA7" s="157">
        <v>57533697</v>
      </c>
    </row>
    <row r="8" spans="1:27" ht="13.5">
      <c r="A8" s="138" t="s">
        <v>77</v>
      </c>
      <c r="B8" s="136"/>
      <c r="C8" s="155">
        <v>11923016</v>
      </c>
      <c r="D8" s="155"/>
      <c r="E8" s="156">
        <v>13362232</v>
      </c>
      <c r="F8" s="60">
        <v>13362232</v>
      </c>
      <c r="G8" s="60">
        <v>2640094</v>
      </c>
      <c r="H8" s="60">
        <v>20503</v>
      </c>
      <c r="I8" s="60">
        <v>44</v>
      </c>
      <c r="J8" s="60">
        <v>2660641</v>
      </c>
      <c r="K8" s="60">
        <v>9276</v>
      </c>
      <c r="L8" s="60">
        <v>2093310</v>
      </c>
      <c r="M8" s="60">
        <v>212700</v>
      </c>
      <c r="N8" s="60">
        <v>2315286</v>
      </c>
      <c r="O8" s="60"/>
      <c r="P8" s="60"/>
      <c r="Q8" s="60"/>
      <c r="R8" s="60"/>
      <c r="S8" s="60"/>
      <c r="T8" s="60"/>
      <c r="U8" s="60"/>
      <c r="V8" s="60"/>
      <c r="W8" s="60">
        <v>4975927</v>
      </c>
      <c r="X8" s="60">
        <v>6681116</v>
      </c>
      <c r="Y8" s="60">
        <v>-1705189</v>
      </c>
      <c r="Z8" s="140">
        <v>-25.52</v>
      </c>
      <c r="AA8" s="155">
        <v>13362232</v>
      </c>
    </row>
    <row r="9" spans="1:27" ht="13.5">
      <c r="A9" s="135" t="s">
        <v>78</v>
      </c>
      <c r="B9" s="136"/>
      <c r="C9" s="153">
        <f aca="true" t="shared" si="1" ref="C9:Y9">SUM(C10:C14)</f>
        <v>22199924</v>
      </c>
      <c r="D9" s="153">
        <f>SUM(D10:D14)</f>
        <v>0</v>
      </c>
      <c r="E9" s="154">
        <f t="shared" si="1"/>
        <v>15258921</v>
      </c>
      <c r="F9" s="100">
        <f t="shared" si="1"/>
        <v>15258921</v>
      </c>
      <c r="G9" s="100">
        <f t="shared" si="1"/>
        <v>5385389</v>
      </c>
      <c r="H9" s="100">
        <f t="shared" si="1"/>
        <v>329768</v>
      </c>
      <c r="I9" s="100">
        <f t="shared" si="1"/>
        <v>169772</v>
      </c>
      <c r="J9" s="100">
        <f t="shared" si="1"/>
        <v>5884929</v>
      </c>
      <c r="K9" s="100">
        <f t="shared" si="1"/>
        <v>202963</v>
      </c>
      <c r="L9" s="100">
        <f t="shared" si="1"/>
        <v>4082780</v>
      </c>
      <c r="M9" s="100">
        <f t="shared" si="1"/>
        <v>135378</v>
      </c>
      <c r="N9" s="100">
        <f t="shared" si="1"/>
        <v>4421121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10306050</v>
      </c>
      <c r="X9" s="100">
        <f t="shared" si="1"/>
        <v>7629461</v>
      </c>
      <c r="Y9" s="100">
        <f t="shared" si="1"/>
        <v>2676589</v>
      </c>
      <c r="Z9" s="137">
        <f>+IF(X9&lt;&gt;0,+(Y9/X9)*100,0)</f>
        <v>35.08228169722605</v>
      </c>
      <c r="AA9" s="153">
        <f>SUM(AA10:AA14)</f>
        <v>15258921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6972</v>
      </c>
      <c r="H10" s="60">
        <v>10393</v>
      </c>
      <c r="I10" s="60">
        <v>5280</v>
      </c>
      <c r="J10" s="60">
        <v>22645</v>
      </c>
      <c r="K10" s="60">
        <v>8727</v>
      </c>
      <c r="L10" s="60">
        <v>5709</v>
      </c>
      <c r="M10" s="60">
        <v>4211</v>
      </c>
      <c r="N10" s="60">
        <v>18647</v>
      </c>
      <c r="O10" s="60"/>
      <c r="P10" s="60"/>
      <c r="Q10" s="60"/>
      <c r="R10" s="60"/>
      <c r="S10" s="60"/>
      <c r="T10" s="60"/>
      <c r="U10" s="60"/>
      <c r="V10" s="60"/>
      <c r="W10" s="60">
        <v>41292</v>
      </c>
      <c r="X10" s="60"/>
      <c r="Y10" s="60">
        <v>41292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22199924</v>
      </c>
      <c r="D12" s="155"/>
      <c r="E12" s="156">
        <v>15258921</v>
      </c>
      <c r="F12" s="60">
        <v>15258921</v>
      </c>
      <c r="G12" s="60">
        <v>5378417</v>
      </c>
      <c r="H12" s="60">
        <v>319375</v>
      </c>
      <c r="I12" s="60">
        <v>164492</v>
      </c>
      <c r="J12" s="60">
        <v>5862284</v>
      </c>
      <c r="K12" s="60">
        <v>194236</v>
      </c>
      <c r="L12" s="60">
        <v>4077071</v>
      </c>
      <c r="M12" s="60">
        <v>131167</v>
      </c>
      <c r="N12" s="60">
        <v>4402474</v>
      </c>
      <c r="O12" s="60"/>
      <c r="P12" s="60"/>
      <c r="Q12" s="60"/>
      <c r="R12" s="60"/>
      <c r="S12" s="60"/>
      <c r="T12" s="60"/>
      <c r="U12" s="60"/>
      <c r="V12" s="60"/>
      <c r="W12" s="60">
        <v>10264758</v>
      </c>
      <c r="X12" s="60">
        <v>7629461</v>
      </c>
      <c r="Y12" s="60">
        <v>2635297</v>
      </c>
      <c r="Z12" s="140">
        <v>34.54</v>
      </c>
      <c r="AA12" s="155">
        <v>15258921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58895077</v>
      </c>
      <c r="D15" s="153">
        <f>SUM(D16:D18)</f>
        <v>0</v>
      </c>
      <c r="E15" s="154">
        <f t="shared" si="2"/>
        <v>73320542</v>
      </c>
      <c r="F15" s="100">
        <f t="shared" si="2"/>
        <v>73320542</v>
      </c>
      <c r="G15" s="100">
        <f t="shared" si="2"/>
        <v>22023832</v>
      </c>
      <c r="H15" s="100">
        <f t="shared" si="2"/>
        <v>410800</v>
      </c>
      <c r="I15" s="100">
        <f t="shared" si="2"/>
        <v>1882</v>
      </c>
      <c r="J15" s="100">
        <f t="shared" si="2"/>
        <v>22436514</v>
      </c>
      <c r="K15" s="100">
        <f t="shared" si="2"/>
        <v>69071</v>
      </c>
      <c r="L15" s="100">
        <f t="shared" si="2"/>
        <v>16845585</v>
      </c>
      <c r="M15" s="100">
        <f t="shared" si="2"/>
        <v>1547</v>
      </c>
      <c r="N15" s="100">
        <f t="shared" si="2"/>
        <v>16916203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39352717</v>
      </c>
      <c r="X15" s="100">
        <f t="shared" si="2"/>
        <v>36660272</v>
      </c>
      <c r="Y15" s="100">
        <f t="shared" si="2"/>
        <v>2692445</v>
      </c>
      <c r="Z15" s="137">
        <f>+IF(X15&lt;&gt;0,+(Y15/X15)*100,0)</f>
        <v>7.344312666310823</v>
      </c>
      <c r="AA15" s="153">
        <f>SUM(AA16:AA18)</f>
        <v>73320542</v>
      </c>
    </row>
    <row r="16" spans="1:27" ht="13.5">
      <c r="A16" s="138" t="s">
        <v>85</v>
      </c>
      <c r="B16" s="136"/>
      <c r="C16" s="155">
        <v>9573931</v>
      </c>
      <c r="D16" s="155"/>
      <c r="E16" s="156">
        <v>14442783</v>
      </c>
      <c r="F16" s="60">
        <v>14442783</v>
      </c>
      <c r="G16" s="60">
        <v>2497520</v>
      </c>
      <c r="H16" s="60"/>
      <c r="I16" s="60">
        <v>132</v>
      </c>
      <c r="J16" s="60">
        <v>2497652</v>
      </c>
      <c r="K16" s="60"/>
      <c r="L16" s="60">
        <v>1910230</v>
      </c>
      <c r="M16" s="60">
        <v>447</v>
      </c>
      <c r="N16" s="60">
        <v>1910677</v>
      </c>
      <c r="O16" s="60"/>
      <c r="P16" s="60"/>
      <c r="Q16" s="60"/>
      <c r="R16" s="60"/>
      <c r="S16" s="60"/>
      <c r="T16" s="60"/>
      <c r="U16" s="60"/>
      <c r="V16" s="60"/>
      <c r="W16" s="60">
        <v>4408329</v>
      </c>
      <c r="X16" s="60">
        <v>7221392</v>
      </c>
      <c r="Y16" s="60">
        <v>-2813063</v>
      </c>
      <c r="Z16" s="140">
        <v>-38.95</v>
      </c>
      <c r="AA16" s="155">
        <v>14442783</v>
      </c>
    </row>
    <row r="17" spans="1:27" ht="13.5">
      <c r="A17" s="138" t="s">
        <v>86</v>
      </c>
      <c r="B17" s="136"/>
      <c r="C17" s="155">
        <v>49321146</v>
      </c>
      <c r="D17" s="155"/>
      <c r="E17" s="156">
        <v>58877759</v>
      </c>
      <c r="F17" s="60">
        <v>58877759</v>
      </c>
      <c r="G17" s="60">
        <v>19526312</v>
      </c>
      <c r="H17" s="60">
        <v>410800</v>
      </c>
      <c r="I17" s="60">
        <v>1750</v>
      </c>
      <c r="J17" s="60">
        <v>19938862</v>
      </c>
      <c r="K17" s="60">
        <v>69071</v>
      </c>
      <c r="L17" s="60">
        <v>14935355</v>
      </c>
      <c r="M17" s="60">
        <v>1100</v>
      </c>
      <c r="N17" s="60">
        <v>15005526</v>
      </c>
      <c r="O17" s="60"/>
      <c r="P17" s="60"/>
      <c r="Q17" s="60"/>
      <c r="R17" s="60"/>
      <c r="S17" s="60"/>
      <c r="T17" s="60"/>
      <c r="U17" s="60"/>
      <c r="V17" s="60"/>
      <c r="W17" s="60">
        <v>34944388</v>
      </c>
      <c r="X17" s="60">
        <v>29438880</v>
      </c>
      <c r="Y17" s="60">
        <v>5505508</v>
      </c>
      <c r="Z17" s="140">
        <v>18.7</v>
      </c>
      <c r="AA17" s="155">
        <v>58877759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9822203</v>
      </c>
      <c r="D19" s="153">
        <f>SUM(D20:D23)</f>
        <v>0</v>
      </c>
      <c r="E19" s="154">
        <f t="shared" si="3"/>
        <v>12374640</v>
      </c>
      <c r="F19" s="100">
        <f t="shared" si="3"/>
        <v>12374640</v>
      </c>
      <c r="G19" s="100">
        <f t="shared" si="3"/>
        <v>47563</v>
      </c>
      <c r="H19" s="100">
        <f t="shared" si="3"/>
        <v>47563</v>
      </c>
      <c r="I19" s="100">
        <f t="shared" si="3"/>
        <v>47563</v>
      </c>
      <c r="J19" s="100">
        <f t="shared" si="3"/>
        <v>142689</v>
      </c>
      <c r="K19" s="100">
        <f t="shared" si="3"/>
        <v>47563</v>
      </c>
      <c r="L19" s="100">
        <f t="shared" si="3"/>
        <v>47452</v>
      </c>
      <c r="M19" s="100">
        <f t="shared" si="3"/>
        <v>47426</v>
      </c>
      <c r="N19" s="100">
        <f t="shared" si="3"/>
        <v>142441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285130</v>
      </c>
      <c r="X19" s="100">
        <f t="shared" si="3"/>
        <v>6187320</v>
      </c>
      <c r="Y19" s="100">
        <f t="shared" si="3"/>
        <v>-5902190</v>
      </c>
      <c r="Z19" s="137">
        <f>+IF(X19&lt;&gt;0,+(Y19/X19)*100,0)</f>
        <v>-95.39170432432782</v>
      </c>
      <c r="AA19" s="153">
        <f>SUM(AA20:AA23)</f>
        <v>12374640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9822203</v>
      </c>
      <c r="D23" s="155"/>
      <c r="E23" s="156">
        <v>12374640</v>
      </c>
      <c r="F23" s="60">
        <v>12374640</v>
      </c>
      <c r="G23" s="60">
        <v>47563</v>
      </c>
      <c r="H23" s="60">
        <v>47563</v>
      </c>
      <c r="I23" s="60">
        <v>47563</v>
      </c>
      <c r="J23" s="60">
        <v>142689</v>
      </c>
      <c r="K23" s="60">
        <v>47563</v>
      </c>
      <c r="L23" s="60">
        <v>47452</v>
      </c>
      <c r="M23" s="60">
        <v>47426</v>
      </c>
      <c r="N23" s="60">
        <v>142441</v>
      </c>
      <c r="O23" s="60"/>
      <c r="P23" s="60"/>
      <c r="Q23" s="60"/>
      <c r="R23" s="60"/>
      <c r="S23" s="60"/>
      <c r="T23" s="60"/>
      <c r="U23" s="60"/>
      <c r="V23" s="60"/>
      <c r="W23" s="60">
        <v>285130</v>
      </c>
      <c r="X23" s="60">
        <v>6187320</v>
      </c>
      <c r="Y23" s="60">
        <v>-5902190</v>
      </c>
      <c r="Z23" s="140">
        <v>-95.39</v>
      </c>
      <c r="AA23" s="155">
        <v>12374640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148373229</v>
      </c>
      <c r="D25" s="168">
        <f>+D5+D9+D15+D19+D24</f>
        <v>0</v>
      </c>
      <c r="E25" s="169">
        <f t="shared" si="4"/>
        <v>195784152</v>
      </c>
      <c r="F25" s="73">
        <f t="shared" si="4"/>
        <v>195784152</v>
      </c>
      <c r="G25" s="73">
        <f t="shared" si="4"/>
        <v>56650552</v>
      </c>
      <c r="H25" s="73">
        <f t="shared" si="4"/>
        <v>1063679</v>
      </c>
      <c r="I25" s="73">
        <f t="shared" si="4"/>
        <v>472164</v>
      </c>
      <c r="J25" s="73">
        <f t="shared" si="4"/>
        <v>58186395</v>
      </c>
      <c r="K25" s="73">
        <f t="shared" si="4"/>
        <v>549250</v>
      </c>
      <c r="L25" s="73">
        <f t="shared" si="4"/>
        <v>35736687</v>
      </c>
      <c r="M25" s="73">
        <f t="shared" si="4"/>
        <v>618911</v>
      </c>
      <c r="N25" s="73">
        <f t="shared" si="4"/>
        <v>36904848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95091243</v>
      </c>
      <c r="X25" s="73">
        <f t="shared" si="4"/>
        <v>97892078</v>
      </c>
      <c r="Y25" s="73">
        <f t="shared" si="4"/>
        <v>-2800835</v>
      </c>
      <c r="Z25" s="170">
        <f>+IF(X25&lt;&gt;0,+(Y25/X25)*100,0)</f>
        <v>-2.8611457200857457</v>
      </c>
      <c r="AA25" s="168">
        <f>+AA5+AA9+AA15+AA19+AA24</f>
        <v>195784152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67071705</v>
      </c>
      <c r="D28" s="153">
        <f>SUM(D29:D31)</f>
        <v>0</v>
      </c>
      <c r="E28" s="154">
        <f t="shared" si="5"/>
        <v>106845224</v>
      </c>
      <c r="F28" s="100">
        <f t="shared" si="5"/>
        <v>106845224</v>
      </c>
      <c r="G28" s="100">
        <f t="shared" si="5"/>
        <v>6613770</v>
      </c>
      <c r="H28" s="100">
        <f t="shared" si="5"/>
        <v>6160284</v>
      </c>
      <c r="I28" s="100">
        <f t="shared" si="5"/>
        <v>7045629</v>
      </c>
      <c r="J28" s="100">
        <f t="shared" si="5"/>
        <v>19819683</v>
      </c>
      <c r="K28" s="100">
        <f t="shared" si="5"/>
        <v>7816442</v>
      </c>
      <c r="L28" s="100">
        <f t="shared" si="5"/>
        <v>7508184</v>
      </c>
      <c r="M28" s="100">
        <f t="shared" si="5"/>
        <v>7116658</v>
      </c>
      <c r="N28" s="100">
        <f t="shared" si="5"/>
        <v>22441284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42260967</v>
      </c>
      <c r="X28" s="100">
        <f t="shared" si="5"/>
        <v>53422612</v>
      </c>
      <c r="Y28" s="100">
        <f t="shared" si="5"/>
        <v>-11161645</v>
      </c>
      <c r="Z28" s="137">
        <f>+IF(X28&lt;&gt;0,+(Y28/X28)*100,0)</f>
        <v>-20.893109831469868</v>
      </c>
      <c r="AA28" s="153">
        <f>SUM(AA29:AA31)</f>
        <v>106845224</v>
      </c>
    </row>
    <row r="29" spans="1:27" ht="13.5">
      <c r="A29" s="138" t="s">
        <v>75</v>
      </c>
      <c r="B29" s="136"/>
      <c r="C29" s="155">
        <v>28442111</v>
      </c>
      <c r="D29" s="155"/>
      <c r="E29" s="156">
        <v>31973296</v>
      </c>
      <c r="F29" s="60">
        <v>31973296</v>
      </c>
      <c r="G29" s="60">
        <v>1983953</v>
      </c>
      <c r="H29" s="60">
        <v>2488929</v>
      </c>
      <c r="I29" s="60">
        <v>2888398</v>
      </c>
      <c r="J29" s="60">
        <v>7361280</v>
      </c>
      <c r="K29" s="60">
        <v>3655177</v>
      </c>
      <c r="L29" s="60">
        <v>3775050</v>
      </c>
      <c r="M29" s="60">
        <v>3229097</v>
      </c>
      <c r="N29" s="60">
        <v>10659324</v>
      </c>
      <c r="O29" s="60"/>
      <c r="P29" s="60"/>
      <c r="Q29" s="60"/>
      <c r="R29" s="60"/>
      <c r="S29" s="60"/>
      <c r="T29" s="60"/>
      <c r="U29" s="60"/>
      <c r="V29" s="60"/>
      <c r="W29" s="60">
        <v>18020604</v>
      </c>
      <c r="X29" s="60">
        <v>15986648</v>
      </c>
      <c r="Y29" s="60">
        <v>2033956</v>
      </c>
      <c r="Z29" s="140">
        <v>12.72</v>
      </c>
      <c r="AA29" s="155">
        <v>31973296</v>
      </c>
    </row>
    <row r="30" spans="1:27" ht="13.5">
      <c r="A30" s="138" t="s">
        <v>76</v>
      </c>
      <c r="B30" s="136"/>
      <c r="C30" s="157">
        <v>23965591</v>
      </c>
      <c r="D30" s="157"/>
      <c r="E30" s="158">
        <v>58366852</v>
      </c>
      <c r="F30" s="159">
        <v>58366852</v>
      </c>
      <c r="G30" s="159">
        <v>3873782</v>
      </c>
      <c r="H30" s="159">
        <v>2626253</v>
      </c>
      <c r="I30" s="159">
        <v>3401200</v>
      </c>
      <c r="J30" s="159">
        <v>9901235</v>
      </c>
      <c r="K30" s="159">
        <v>3092875</v>
      </c>
      <c r="L30" s="159">
        <v>2661576</v>
      </c>
      <c r="M30" s="159">
        <v>2582293</v>
      </c>
      <c r="N30" s="159">
        <v>8336744</v>
      </c>
      <c r="O30" s="159"/>
      <c r="P30" s="159"/>
      <c r="Q30" s="159"/>
      <c r="R30" s="159"/>
      <c r="S30" s="159"/>
      <c r="T30" s="159"/>
      <c r="U30" s="159"/>
      <c r="V30" s="159"/>
      <c r="W30" s="159">
        <v>18237979</v>
      </c>
      <c r="X30" s="159">
        <v>29183426</v>
      </c>
      <c r="Y30" s="159">
        <v>-10945447</v>
      </c>
      <c r="Z30" s="141">
        <v>-37.51</v>
      </c>
      <c r="AA30" s="157">
        <v>58366852</v>
      </c>
    </row>
    <row r="31" spans="1:27" ht="13.5">
      <c r="A31" s="138" t="s">
        <v>77</v>
      </c>
      <c r="B31" s="136"/>
      <c r="C31" s="155">
        <v>14664003</v>
      </c>
      <c r="D31" s="155"/>
      <c r="E31" s="156">
        <v>16505076</v>
      </c>
      <c r="F31" s="60">
        <v>16505076</v>
      </c>
      <c r="G31" s="60">
        <v>756035</v>
      </c>
      <c r="H31" s="60">
        <v>1045102</v>
      </c>
      <c r="I31" s="60">
        <v>756031</v>
      </c>
      <c r="J31" s="60">
        <v>2557168</v>
      </c>
      <c r="K31" s="60">
        <v>1068390</v>
      </c>
      <c r="L31" s="60">
        <v>1071558</v>
      </c>
      <c r="M31" s="60">
        <v>1305268</v>
      </c>
      <c r="N31" s="60">
        <v>3445216</v>
      </c>
      <c r="O31" s="60"/>
      <c r="P31" s="60"/>
      <c r="Q31" s="60"/>
      <c r="R31" s="60"/>
      <c r="S31" s="60"/>
      <c r="T31" s="60"/>
      <c r="U31" s="60"/>
      <c r="V31" s="60"/>
      <c r="W31" s="60">
        <v>6002384</v>
      </c>
      <c r="X31" s="60">
        <v>8252538</v>
      </c>
      <c r="Y31" s="60">
        <v>-2250154</v>
      </c>
      <c r="Z31" s="140">
        <v>-27.27</v>
      </c>
      <c r="AA31" s="155">
        <v>16505076</v>
      </c>
    </row>
    <row r="32" spans="1:27" ht="13.5">
      <c r="A32" s="135" t="s">
        <v>78</v>
      </c>
      <c r="B32" s="136"/>
      <c r="C32" s="153">
        <f aca="true" t="shared" si="6" ref="C32:Y32">SUM(C33:C37)</f>
        <v>12471258</v>
      </c>
      <c r="D32" s="153">
        <f>SUM(D33:D37)</f>
        <v>0</v>
      </c>
      <c r="E32" s="154">
        <f t="shared" si="6"/>
        <v>15607917</v>
      </c>
      <c r="F32" s="100">
        <f t="shared" si="6"/>
        <v>15607917</v>
      </c>
      <c r="G32" s="100">
        <f t="shared" si="6"/>
        <v>1107835</v>
      </c>
      <c r="H32" s="100">
        <f t="shared" si="6"/>
        <v>996066</v>
      </c>
      <c r="I32" s="100">
        <f t="shared" si="6"/>
        <v>1111782</v>
      </c>
      <c r="J32" s="100">
        <f t="shared" si="6"/>
        <v>3215683</v>
      </c>
      <c r="K32" s="100">
        <f t="shared" si="6"/>
        <v>1323663</v>
      </c>
      <c r="L32" s="100">
        <f t="shared" si="6"/>
        <v>1228531</v>
      </c>
      <c r="M32" s="100">
        <f t="shared" si="6"/>
        <v>1180700</v>
      </c>
      <c r="N32" s="100">
        <f t="shared" si="6"/>
        <v>3732894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6948577</v>
      </c>
      <c r="X32" s="100">
        <f t="shared" si="6"/>
        <v>7803959</v>
      </c>
      <c r="Y32" s="100">
        <f t="shared" si="6"/>
        <v>-855382</v>
      </c>
      <c r="Z32" s="137">
        <f>+IF(X32&lt;&gt;0,+(Y32/X32)*100,0)</f>
        <v>-10.960872551995724</v>
      </c>
      <c r="AA32" s="153">
        <f>SUM(AA33:AA37)</f>
        <v>15607917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12471258</v>
      </c>
      <c r="D35" s="155"/>
      <c r="E35" s="156">
        <v>15607917</v>
      </c>
      <c r="F35" s="60">
        <v>15607917</v>
      </c>
      <c r="G35" s="60">
        <v>1107835</v>
      </c>
      <c r="H35" s="60">
        <v>996066</v>
      </c>
      <c r="I35" s="60">
        <v>1111782</v>
      </c>
      <c r="J35" s="60">
        <v>3215683</v>
      </c>
      <c r="K35" s="60">
        <v>1323663</v>
      </c>
      <c r="L35" s="60">
        <v>1228531</v>
      </c>
      <c r="M35" s="60">
        <v>1180700</v>
      </c>
      <c r="N35" s="60">
        <v>3732894</v>
      </c>
      <c r="O35" s="60"/>
      <c r="P35" s="60"/>
      <c r="Q35" s="60"/>
      <c r="R35" s="60"/>
      <c r="S35" s="60"/>
      <c r="T35" s="60"/>
      <c r="U35" s="60"/>
      <c r="V35" s="60"/>
      <c r="W35" s="60">
        <v>6948577</v>
      </c>
      <c r="X35" s="60">
        <v>7803959</v>
      </c>
      <c r="Y35" s="60">
        <v>-855382</v>
      </c>
      <c r="Z35" s="140">
        <v>-10.96</v>
      </c>
      <c r="AA35" s="155">
        <v>15607917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42374350</v>
      </c>
      <c r="D38" s="153">
        <f>SUM(D39:D41)</f>
        <v>0</v>
      </c>
      <c r="E38" s="154">
        <f t="shared" si="7"/>
        <v>49722447</v>
      </c>
      <c r="F38" s="100">
        <f t="shared" si="7"/>
        <v>49722447</v>
      </c>
      <c r="G38" s="100">
        <f t="shared" si="7"/>
        <v>1797227</v>
      </c>
      <c r="H38" s="100">
        <f t="shared" si="7"/>
        <v>1492160</v>
      </c>
      <c r="I38" s="100">
        <f t="shared" si="7"/>
        <v>2251682</v>
      </c>
      <c r="J38" s="100">
        <f t="shared" si="7"/>
        <v>5541069</v>
      </c>
      <c r="K38" s="100">
        <f t="shared" si="7"/>
        <v>2259018</v>
      </c>
      <c r="L38" s="100">
        <f t="shared" si="7"/>
        <v>2128457</v>
      </c>
      <c r="M38" s="100">
        <f t="shared" si="7"/>
        <v>2672342</v>
      </c>
      <c r="N38" s="100">
        <f t="shared" si="7"/>
        <v>7059817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12600886</v>
      </c>
      <c r="X38" s="100">
        <f t="shared" si="7"/>
        <v>24861224</v>
      </c>
      <c r="Y38" s="100">
        <f t="shared" si="7"/>
        <v>-12260338</v>
      </c>
      <c r="Z38" s="137">
        <f>+IF(X38&lt;&gt;0,+(Y38/X38)*100,0)</f>
        <v>-49.31510210438553</v>
      </c>
      <c r="AA38" s="153">
        <f>SUM(AA39:AA41)</f>
        <v>49722447</v>
      </c>
    </row>
    <row r="39" spans="1:27" ht="13.5">
      <c r="A39" s="138" t="s">
        <v>85</v>
      </c>
      <c r="B39" s="136"/>
      <c r="C39" s="155">
        <v>6483437</v>
      </c>
      <c r="D39" s="155"/>
      <c r="E39" s="156">
        <v>14683773</v>
      </c>
      <c r="F39" s="60">
        <v>14683773</v>
      </c>
      <c r="G39" s="60">
        <v>517157</v>
      </c>
      <c r="H39" s="60">
        <v>528641</v>
      </c>
      <c r="I39" s="60">
        <v>1048192</v>
      </c>
      <c r="J39" s="60">
        <v>2093990</v>
      </c>
      <c r="K39" s="60">
        <v>738285</v>
      </c>
      <c r="L39" s="60">
        <v>657472</v>
      </c>
      <c r="M39" s="60">
        <v>469120</v>
      </c>
      <c r="N39" s="60">
        <v>1864877</v>
      </c>
      <c r="O39" s="60"/>
      <c r="P39" s="60"/>
      <c r="Q39" s="60"/>
      <c r="R39" s="60"/>
      <c r="S39" s="60"/>
      <c r="T39" s="60"/>
      <c r="U39" s="60"/>
      <c r="V39" s="60"/>
      <c r="W39" s="60">
        <v>3958867</v>
      </c>
      <c r="X39" s="60">
        <v>7341887</v>
      </c>
      <c r="Y39" s="60">
        <v>-3383020</v>
      </c>
      <c r="Z39" s="140">
        <v>-46.08</v>
      </c>
      <c r="AA39" s="155">
        <v>14683773</v>
      </c>
    </row>
    <row r="40" spans="1:27" ht="13.5">
      <c r="A40" s="138" t="s">
        <v>86</v>
      </c>
      <c r="B40" s="136"/>
      <c r="C40" s="155">
        <v>35890913</v>
      </c>
      <c r="D40" s="155"/>
      <c r="E40" s="156">
        <v>35038674</v>
      </c>
      <c r="F40" s="60">
        <v>35038674</v>
      </c>
      <c r="G40" s="60">
        <v>1280070</v>
      </c>
      <c r="H40" s="60">
        <v>963519</v>
      </c>
      <c r="I40" s="60">
        <v>1203490</v>
      </c>
      <c r="J40" s="60">
        <v>3447079</v>
      </c>
      <c r="K40" s="60">
        <v>1520733</v>
      </c>
      <c r="L40" s="60">
        <v>1470985</v>
      </c>
      <c r="M40" s="60">
        <v>2203222</v>
      </c>
      <c r="N40" s="60">
        <v>5194940</v>
      </c>
      <c r="O40" s="60"/>
      <c r="P40" s="60"/>
      <c r="Q40" s="60"/>
      <c r="R40" s="60"/>
      <c r="S40" s="60"/>
      <c r="T40" s="60"/>
      <c r="U40" s="60"/>
      <c r="V40" s="60"/>
      <c r="W40" s="60">
        <v>8642019</v>
      </c>
      <c r="X40" s="60">
        <v>17519337</v>
      </c>
      <c r="Y40" s="60">
        <v>-8877318</v>
      </c>
      <c r="Z40" s="140">
        <v>-50.67</v>
      </c>
      <c r="AA40" s="155">
        <v>35038674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15043252</v>
      </c>
      <c r="D42" s="153">
        <f>SUM(D43:D46)</f>
        <v>0</v>
      </c>
      <c r="E42" s="154">
        <f t="shared" si="8"/>
        <v>9574640</v>
      </c>
      <c r="F42" s="100">
        <f t="shared" si="8"/>
        <v>9574640</v>
      </c>
      <c r="G42" s="100">
        <f t="shared" si="8"/>
        <v>746575</v>
      </c>
      <c r="H42" s="100">
        <f t="shared" si="8"/>
        <v>774726</v>
      </c>
      <c r="I42" s="100">
        <f t="shared" si="8"/>
        <v>825663</v>
      </c>
      <c r="J42" s="100">
        <f t="shared" si="8"/>
        <v>2346964</v>
      </c>
      <c r="K42" s="100">
        <f t="shared" si="8"/>
        <v>1171993</v>
      </c>
      <c r="L42" s="100">
        <f t="shared" si="8"/>
        <v>920252</v>
      </c>
      <c r="M42" s="100">
        <f t="shared" si="8"/>
        <v>997594</v>
      </c>
      <c r="N42" s="100">
        <f t="shared" si="8"/>
        <v>3089839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5436803</v>
      </c>
      <c r="X42" s="100">
        <f t="shared" si="8"/>
        <v>4787320</v>
      </c>
      <c r="Y42" s="100">
        <f t="shared" si="8"/>
        <v>649483</v>
      </c>
      <c r="Z42" s="137">
        <f>+IF(X42&lt;&gt;0,+(Y42/X42)*100,0)</f>
        <v>13.566734623964974</v>
      </c>
      <c r="AA42" s="153">
        <f>SUM(AA43:AA46)</f>
        <v>9574640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22663</v>
      </c>
      <c r="H45" s="159">
        <v>25327</v>
      </c>
      <c r="I45" s="159">
        <v>25327</v>
      </c>
      <c r="J45" s="159">
        <v>73317</v>
      </c>
      <c r="K45" s="159">
        <v>25763</v>
      </c>
      <c r="L45" s="159">
        <v>25723</v>
      </c>
      <c r="M45" s="159">
        <v>25723</v>
      </c>
      <c r="N45" s="159">
        <v>77209</v>
      </c>
      <c r="O45" s="159"/>
      <c r="P45" s="159"/>
      <c r="Q45" s="159"/>
      <c r="R45" s="159"/>
      <c r="S45" s="159"/>
      <c r="T45" s="159"/>
      <c r="U45" s="159"/>
      <c r="V45" s="159"/>
      <c r="W45" s="159">
        <v>150526</v>
      </c>
      <c r="X45" s="159"/>
      <c r="Y45" s="159">
        <v>150526</v>
      </c>
      <c r="Z45" s="141">
        <v>0</v>
      </c>
      <c r="AA45" s="157"/>
    </row>
    <row r="46" spans="1:27" ht="13.5">
      <c r="A46" s="138" t="s">
        <v>92</v>
      </c>
      <c r="B46" s="136"/>
      <c r="C46" s="155">
        <v>15043252</v>
      </c>
      <c r="D46" s="155"/>
      <c r="E46" s="156">
        <v>9574640</v>
      </c>
      <c r="F46" s="60">
        <v>9574640</v>
      </c>
      <c r="G46" s="60">
        <v>723912</v>
      </c>
      <c r="H46" s="60">
        <v>749399</v>
      </c>
      <c r="I46" s="60">
        <v>800336</v>
      </c>
      <c r="J46" s="60">
        <v>2273647</v>
      </c>
      <c r="K46" s="60">
        <v>1146230</v>
      </c>
      <c r="L46" s="60">
        <v>894529</v>
      </c>
      <c r="M46" s="60">
        <v>971871</v>
      </c>
      <c r="N46" s="60">
        <v>3012630</v>
      </c>
      <c r="O46" s="60"/>
      <c r="P46" s="60"/>
      <c r="Q46" s="60"/>
      <c r="R46" s="60"/>
      <c r="S46" s="60"/>
      <c r="T46" s="60"/>
      <c r="U46" s="60"/>
      <c r="V46" s="60"/>
      <c r="W46" s="60">
        <v>5286277</v>
      </c>
      <c r="X46" s="60">
        <v>4787320</v>
      </c>
      <c r="Y46" s="60">
        <v>498957</v>
      </c>
      <c r="Z46" s="140">
        <v>10.42</v>
      </c>
      <c r="AA46" s="155">
        <v>9574640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136960565</v>
      </c>
      <c r="D48" s="168">
        <f>+D28+D32+D38+D42+D47</f>
        <v>0</v>
      </c>
      <c r="E48" s="169">
        <f t="shared" si="9"/>
        <v>181750228</v>
      </c>
      <c r="F48" s="73">
        <f t="shared" si="9"/>
        <v>181750228</v>
      </c>
      <c r="G48" s="73">
        <f t="shared" si="9"/>
        <v>10265407</v>
      </c>
      <c r="H48" s="73">
        <f t="shared" si="9"/>
        <v>9423236</v>
      </c>
      <c r="I48" s="73">
        <f t="shared" si="9"/>
        <v>11234756</v>
      </c>
      <c r="J48" s="73">
        <f t="shared" si="9"/>
        <v>30923399</v>
      </c>
      <c r="K48" s="73">
        <f t="shared" si="9"/>
        <v>12571116</v>
      </c>
      <c r="L48" s="73">
        <f t="shared" si="9"/>
        <v>11785424</v>
      </c>
      <c r="M48" s="73">
        <f t="shared" si="9"/>
        <v>11967294</v>
      </c>
      <c r="N48" s="73">
        <f t="shared" si="9"/>
        <v>36323834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67247233</v>
      </c>
      <c r="X48" s="73">
        <f t="shared" si="9"/>
        <v>90875115</v>
      </c>
      <c r="Y48" s="73">
        <f t="shared" si="9"/>
        <v>-23627882</v>
      </c>
      <c r="Z48" s="170">
        <f>+IF(X48&lt;&gt;0,+(Y48/X48)*100,0)</f>
        <v>-26.000387454805423</v>
      </c>
      <c r="AA48" s="168">
        <f>+AA28+AA32+AA38+AA42+AA47</f>
        <v>181750228</v>
      </c>
    </row>
    <row r="49" spans="1:27" ht="13.5">
      <c r="A49" s="148" t="s">
        <v>49</v>
      </c>
      <c r="B49" s="149"/>
      <c r="C49" s="171">
        <f aca="true" t="shared" si="10" ref="C49:Y49">+C25-C48</f>
        <v>11412664</v>
      </c>
      <c r="D49" s="171">
        <f>+D25-D48</f>
        <v>0</v>
      </c>
      <c r="E49" s="172">
        <f t="shared" si="10"/>
        <v>14033924</v>
      </c>
      <c r="F49" s="173">
        <f t="shared" si="10"/>
        <v>14033924</v>
      </c>
      <c r="G49" s="173">
        <f t="shared" si="10"/>
        <v>46385145</v>
      </c>
      <c r="H49" s="173">
        <f t="shared" si="10"/>
        <v>-8359557</v>
      </c>
      <c r="I49" s="173">
        <f t="shared" si="10"/>
        <v>-10762592</v>
      </c>
      <c r="J49" s="173">
        <f t="shared" si="10"/>
        <v>27262996</v>
      </c>
      <c r="K49" s="173">
        <f t="shared" si="10"/>
        <v>-12021866</v>
      </c>
      <c r="L49" s="173">
        <f t="shared" si="10"/>
        <v>23951263</v>
      </c>
      <c r="M49" s="173">
        <f t="shared" si="10"/>
        <v>-11348383</v>
      </c>
      <c r="N49" s="173">
        <f t="shared" si="10"/>
        <v>581014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27844010</v>
      </c>
      <c r="X49" s="173">
        <f>IF(F25=F48,0,X25-X48)</f>
        <v>7016963</v>
      </c>
      <c r="Y49" s="173">
        <f t="shared" si="10"/>
        <v>20827047</v>
      </c>
      <c r="Z49" s="174">
        <f>+IF(X49&lt;&gt;0,+(Y49/X49)*100,0)</f>
        <v>296.8099874546866</v>
      </c>
      <c r="AA49" s="171">
        <f>+AA25-AA48</f>
        <v>14033924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7269648</v>
      </c>
      <c r="D5" s="155">
        <v>0</v>
      </c>
      <c r="E5" s="156">
        <v>7967255</v>
      </c>
      <c r="F5" s="60">
        <v>7967255</v>
      </c>
      <c r="G5" s="60">
        <v>9969987</v>
      </c>
      <c r="H5" s="60">
        <v>0</v>
      </c>
      <c r="I5" s="60">
        <v>0</v>
      </c>
      <c r="J5" s="60">
        <v>9969987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9969987</v>
      </c>
      <c r="X5" s="60">
        <v>3983628</v>
      </c>
      <c r="Y5" s="60">
        <v>5986359</v>
      </c>
      <c r="Z5" s="140">
        <v>150.27</v>
      </c>
      <c r="AA5" s="155">
        <v>7967255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26913</v>
      </c>
      <c r="H6" s="60">
        <v>26696</v>
      </c>
      <c r="I6" s="60">
        <v>26897</v>
      </c>
      <c r="J6" s="60">
        <v>80506</v>
      </c>
      <c r="K6" s="60">
        <v>26770</v>
      </c>
      <c r="L6" s="60">
        <v>26938</v>
      </c>
      <c r="M6" s="60">
        <v>27275</v>
      </c>
      <c r="N6" s="60">
        <v>80983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161489</v>
      </c>
      <c r="X6" s="60">
        <v>0</v>
      </c>
      <c r="Y6" s="60">
        <v>161489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565712</v>
      </c>
      <c r="D10" s="155">
        <v>0</v>
      </c>
      <c r="E10" s="156">
        <v>172669</v>
      </c>
      <c r="F10" s="54">
        <v>172669</v>
      </c>
      <c r="G10" s="54">
        <v>47563</v>
      </c>
      <c r="H10" s="54">
        <v>47563</v>
      </c>
      <c r="I10" s="54">
        <v>47563</v>
      </c>
      <c r="J10" s="54">
        <v>142689</v>
      </c>
      <c r="K10" s="54">
        <v>47563</v>
      </c>
      <c r="L10" s="54">
        <v>47452</v>
      </c>
      <c r="M10" s="54">
        <v>47426</v>
      </c>
      <c r="N10" s="54">
        <v>142441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285130</v>
      </c>
      <c r="X10" s="54">
        <v>86335</v>
      </c>
      <c r="Y10" s="54">
        <v>198795</v>
      </c>
      <c r="Z10" s="184">
        <v>230.26</v>
      </c>
      <c r="AA10" s="130">
        <v>172669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13729</v>
      </c>
      <c r="H11" s="60">
        <v>13775</v>
      </c>
      <c r="I11" s="60">
        <v>13897</v>
      </c>
      <c r="J11" s="60">
        <v>41401</v>
      </c>
      <c r="K11" s="60">
        <v>14023</v>
      </c>
      <c r="L11" s="60">
        <v>14136</v>
      </c>
      <c r="M11" s="60">
        <v>14300</v>
      </c>
      <c r="N11" s="60">
        <v>42459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83860</v>
      </c>
      <c r="X11" s="60">
        <v>0</v>
      </c>
      <c r="Y11" s="60">
        <v>83860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63683</v>
      </c>
      <c r="D12" s="155">
        <v>0</v>
      </c>
      <c r="E12" s="156">
        <v>71044</v>
      </c>
      <c r="F12" s="60">
        <v>71044</v>
      </c>
      <c r="G12" s="60">
        <v>13192</v>
      </c>
      <c r="H12" s="60">
        <v>8333</v>
      </c>
      <c r="I12" s="60">
        <v>2720</v>
      </c>
      <c r="J12" s="60">
        <v>24245</v>
      </c>
      <c r="K12" s="60">
        <v>15802</v>
      </c>
      <c r="L12" s="60">
        <v>4018</v>
      </c>
      <c r="M12" s="60">
        <v>3342</v>
      </c>
      <c r="N12" s="60">
        <v>23162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47407</v>
      </c>
      <c r="X12" s="60">
        <v>35522</v>
      </c>
      <c r="Y12" s="60">
        <v>11885</v>
      </c>
      <c r="Z12" s="140">
        <v>33.46</v>
      </c>
      <c r="AA12" s="155">
        <v>71044</v>
      </c>
    </row>
    <row r="13" spans="1:27" ht="13.5">
      <c r="A13" s="181" t="s">
        <v>109</v>
      </c>
      <c r="B13" s="185"/>
      <c r="C13" s="155">
        <v>2314276</v>
      </c>
      <c r="D13" s="155">
        <v>0</v>
      </c>
      <c r="E13" s="156">
        <v>1085078</v>
      </c>
      <c r="F13" s="60">
        <v>1085078</v>
      </c>
      <c r="G13" s="60">
        <v>173076</v>
      </c>
      <c r="H13" s="60">
        <v>187605</v>
      </c>
      <c r="I13" s="60">
        <v>187325</v>
      </c>
      <c r="J13" s="60">
        <v>548006</v>
      </c>
      <c r="K13" s="60">
        <v>154737</v>
      </c>
      <c r="L13" s="60">
        <v>105747</v>
      </c>
      <c r="M13" s="60">
        <v>143740</v>
      </c>
      <c r="N13" s="60">
        <v>404224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952230</v>
      </c>
      <c r="X13" s="60">
        <v>542539</v>
      </c>
      <c r="Y13" s="60">
        <v>409691</v>
      </c>
      <c r="Z13" s="140">
        <v>75.51</v>
      </c>
      <c r="AA13" s="155">
        <v>1085078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21471</v>
      </c>
      <c r="H14" s="60">
        <v>21370</v>
      </c>
      <c r="I14" s="60">
        <v>21127</v>
      </c>
      <c r="J14" s="60">
        <v>63968</v>
      </c>
      <c r="K14" s="60">
        <v>21028</v>
      </c>
      <c r="L14" s="60">
        <v>20759</v>
      </c>
      <c r="M14" s="60">
        <v>20645</v>
      </c>
      <c r="N14" s="60">
        <v>62432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126400</v>
      </c>
      <c r="X14" s="60">
        <v>0</v>
      </c>
      <c r="Y14" s="60">
        <v>126400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150880</v>
      </c>
      <c r="D16" s="155">
        <v>0</v>
      </c>
      <c r="E16" s="156">
        <v>79125</v>
      </c>
      <c r="F16" s="60">
        <v>79125</v>
      </c>
      <c r="G16" s="60">
        <v>89052</v>
      </c>
      <c r="H16" s="60">
        <v>52173</v>
      </c>
      <c r="I16" s="60">
        <v>49412</v>
      </c>
      <c r="J16" s="60">
        <v>190637</v>
      </c>
      <c r="K16" s="60">
        <v>43874</v>
      </c>
      <c r="L16" s="60">
        <v>42964</v>
      </c>
      <c r="M16" s="60">
        <v>15650</v>
      </c>
      <c r="N16" s="60">
        <v>102488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293125</v>
      </c>
      <c r="X16" s="60">
        <v>39563</v>
      </c>
      <c r="Y16" s="60">
        <v>253562</v>
      </c>
      <c r="Z16" s="140">
        <v>640.91</v>
      </c>
      <c r="AA16" s="155">
        <v>79125</v>
      </c>
    </row>
    <row r="17" spans="1:27" ht="13.5">
      <c r="A17" s="181" t="s">
        <v>113</v>
      </c>
      <c r="B17" s="185"/>
      <c r="C17" s="155">
        <v>1123927</v>
      </c>
      <c r="D17" s="155">
        <v>0</v>
      </c>
      <c r="E17" s="156">
        <v>1103525</v>
      </c>
      <c r="F17" s="60">
        <v>1103525</v>
      </c>
      <c r="G17" s="60">
        <v>108657</v>
      </c>
      <c r="H17" s="60">
        <v>191234</v>
      </c>
      <c r="I17" s="60">
        <v>67489</v>
      </c>
      <c r="J17" s="60">
        <v>367380</v>
      </c>
      <c r="K17" s="60">
        <v>70939</v>
      </c>
      <c r="L17" s="60">
        <v>65468</v>
      </c>
      <c r="M17" s="60">
        <v>28937</v>
      </c>
      <c r="N17" s="60">
        <v>165344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532724</v>
      </c>
      <c r="X17" s="60">
        <v>551763</v>
      </c>
      <c r="Y17" s="60">
        <v>-19039</v>
      </c>
      <c r="Z17" s="140">
        <v>-3.45</v>
      </c>
      <c r="AA17" s="155">
        <v>1103525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547418</v>
      </c>
      <c r="F18" s="60">
        <v>547418</v>
      </c>
      <c r="G18" s="60">
        <v>69160</v>
      </c>
      <c r="H18" s="60">
        <v>76768</v>
      </c>
      <c r="I18" s="60">
        <v>49341</v>
      </c>
      <c r="J18" s="60">
        <v>195269</v>
      </c>
      <c r="K18" s="60">
        <v>80423</v>
      </c>
      <c r="L18" s="60">
        <v>69644</v>
      </c>
      <c r="M18" s="60">
        <v>56500</v>
      </c>
      <c r="N18" s="60">
        <v>206567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401836</v>
      </c>
      <c r="X18" s="60">
        <v>273709</v>
      </c>
      <c r="Y18" s="60">
        <v>128127</v>
      </c>
      <c r="Z18" s="140">
        <v>46.81</v>
      </c>
      <c r="AA18" s="155">
        <v>547418</v>
      </c>
    </row>
    <row r="19" spans="1:27" ht="13.5">
      <c r="A19" s="181" t="s">
        <v>34</v>
      </c>
      <c r="B19" s="185"/>
      <c r="C19" s="155">
        <v>109995938</v>
      </c>
      <c r="D19" s="155">
        <v>0</v>
      </c>
      <c r="E19" s="156">
        <v>134838000</v>
      </c>
      <c r="F19" s="60">
        <v>134838000</v>
      </c>
      <c r="G19" s="60">
        <v>46088999</v>
      </c>
      <c r="H19" s="60">
        <v>430459</v>
      </c>
      <c r="I19" s="60">
        <v>0</v>
      </c>
      <c r="J19" s="60">
        <v>46519458</v>
      </c>
      <c r="K19" s="60">
        <v>0</v>
      </c>
      <c r="L19" s="60">
        <v>35332721</v>
      </c>
      <c r="M19" s="60">
        <v>0</v>
      </c>
      <c r="N19" s="60">
        <v>35332721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81852179</v>
      </c>
      <c r="X19" s="60">
        <v>67419000</v>
      </c>
      <c r="Y19" s="60">
        <v>14433179</v>
      </c>
      <c r="Z19" s="140">
        <v>21.41</v>
      </c>
      <c r="AA19" s="155">
        <v>134838000</v>
      </c>
    </row>
    <row r="20" spans="1:27" ht="13.5">
      <c r="A20" s="181" t="s">
        <v>35</v>
      </c>
      <c r="B20" s="185"/>
      <c r="C20" s="155">
        <v>2219379</v>
      </c>
      <c r="D20" s="155">
        <v>0</v>
      </c>
      <c r="E20" s="156">
        <v>12699038</v>
      </c>
      <c r="F20" s="54">
        <v>12699038</v>
      </c>
      <c r="G20" s="54">
        <v>28753</v>
      </c>
      <c r="H20" s="54">
        <v>7703</v>
      </c>
      <c r="I20" s="54">
        <v>6393</v>
      </c>
      <c r="J20" s="54">
        <v>42849</v>
      </c>
      <c r="K20" s="54">
        <v>74091</v>
      </c>
      <c r="L20" s="54">
        <v>6840</v>
      </c>
      <c r="M20" s="54">
        <v>261096</v>
      </c>
      <c r="N20" s="54">
        <v>342027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384876</v>
      </c>
      <c r="X20" s="54">
        <v>6349519</v>
      </c>
      <c r="Y20" s="54">
        <v>-5964643</v>
      </c>
      <c r="Z20" s="184">
        <v>-93.94</v>
      </c>
      <c r="AA20" s="130">
        <v>12699038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123703443</v>
      </c>
      <c r="D22" s="188">
        <f>SUM(D5:D21)</f>
        <v>0</v>
      </c>
      <c r="E22" s="189">
        <f t="shared" si="0"/>
        <v>158563152</v>
      </c>
      <c r="F22" s="190">
        <f t="shared" si="0"/>
        <v>158563152</v>
      </c>
      <c r="G22" s="190">
        <f t="shared" si="0"/>
        <v>56650552</v>
      </c>
      <c r="H22" s="190">
        <f t="shared" si="0"/>
        <v>1063679</v>
      </c>
      <c r="I22" s="190">
        <f t="shared" si="0"/>
        <v>472164</v>
      </c>
      <c r="J22" s="190">
        <f t="shared" si="0"/>
        <v>58186395</v>
      </c>
      <c r="K22" s="190">
        <f t="shared" si="0"/>
        <v>549250</v>
      </c>
      <c r="L22" s="190">
        <f t="shared" si="0"/>
        <v>35736687</v>
      </c>
      <c r="M22" s="190">
        <f t="shared" si="0"/>
        <v>618911</v>
      </c>
      <c r="N22" s="190">
        <f t="shared" si="0"/>
        <v>36904848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95091243</v>
      </c>
      <c r="X22" s="190">
        <f t="shared" si="0"/>
        <v>79281578</v>
      </c>
      <c r="Y22" s="190">
        <f t="shared" si="0"/>
        <v>15809665</v>
      </c>
      <c r="Z22" s="191">
        <f>+IF(X22&lt;&gt;0,+(Y22/X22)*100,0)</f>
        <v>19.941158335672885</v>
      </c>
      <c r="AA22" s="188">
        <f>SUM(AA5:AA21)</f>
        <v>158563152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64623144</v>
      </c>
      <c r="D25" s="155">
        <v>0</v>
      </c>
      <c r="E25" s="156">
        <v>73679049</v>
      </c>
      <c r="F25" s="60">
        <v>73679049</v>
      </c>
      <c r="G25" s="60">
        <v>3968274</v>
      </c>
      <c r="H25" s="60">
        <v>4056248</v>
      </c>
      <c r="I25" s="60">
        <v>4390783</v>
      </c>
      <c r="J25" s="60">
        <v>12415305</v>
      </c>
      <c r="K25" s="60">
        <v>4403294</v>
      </c>
      <c r="L25" s="60">
        <v>4613081</v>
      </c>
      <c r="M25" s="60">
        <v>4539339</v>
      </c>
      <c r="N25" s="60">
        <v>13555714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25971019</v>
      </c>
      <c r="X25" s="60">
        <v>36839525</v>
      </c>
      <c r="Y25" s="60">
        <v>-10868506</v>
      </c>
      <c r="Z25" s="140">
        <v>-29.5</v>
      </c>
      <c r="AA25" s="155">
        <v>73679049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0</v>
      </c>
      <c r="G26" s="60">
        <v>1098307</v>
      </c>
      <c r="H26" s="60">
        <v>1093302</v>
      </c>
      <c r="I26" s="60">
        <v>1094437</v>
      </c>
      <c r="J26" s="60">
        <v>3286046</v>
      </c>
      <c r="K26" s="60">
        <v>1089320</v>
      </c>
      <c r="L26" s="60">
        <v>1092204</v>
      </c>
      <c r="M26" s="60">
        <v>1090762</v>
      </c>
      <c r="N26" s="60">
        <v>3272286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6558332</v>
      </c>
      <c r="X26" s="60">
        <v>0</v>
      </c>
      <c r="Y26" s="60">
        <v>6558332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989399</v>
      </c>
      <c r="D27" s="155">
        <v>0</v>
      </c>
      <c r="E27" s="156">
        <v>16000000</v>
      </c>
      <c r="F27" s="60">
        <v>16000000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8000000</v>
      </c>
      <c r="Y27" s="60">
        <v>-8000000</v>
      </c>
      <c r="Z27" s="140">
        <v>-100</v>
      </c>
      <c r="AA27" s="155">
        <v>16000000</v>
      </c>
    </row>
    <row r="28" spans="1:27" ht="13.5">
      <c r="A28" s="183" t="s">
        <v>39</v>
      </c>
      <c r="B28" s="182"/>
      <c r="C28" s="155">
        <v>10843986</v>
      </c>
      <c r="D28" s="155">
        <v>0</v>
      </c>
      <c r="E28" s="156">
        <v>12630131</v>
      </c>
      <c r="F28" s="60">
        <v>12630131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6315066</v>
      </c>
      <c r="Y28" s="60">
        <v>-6315066</v>
      </c>
      <c r="Z28" s="140">
        <v>-100</v>
      </c>
      <c r="AA28" s="155">
        <v>12630131</v>
      </c>
    </row>
    <row r="29" spans="1:27" ht="13.5">
      <c r="A29" s="183" t="s">
        <v>40</v>
      </c>
      <c r="B29" s="182"/>
      <c r="C29" s="155">
        <v>151169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1896100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58410233</v>
      </c>
      <c r="D34" s="155">
        <v>0</v>
      </c>
      <c r="E34" s="156">
        <v>79441048</v>
      </c>
      <c r="F34" s="60">
        <v>79441048</v>
      </c>
      <c r="G34" s="60">
        <v>5198826</v>
      </c>
      <c r="H34" s="60">
        <v>4273686</v>
      </c>
      <c r="I34" s="60">
        <v>5749536</v>
      </c>
      <c r="J34" s="60">
        <v>15222048</v>
      </c>
      <c r="K34" s="60">
        <v>7078502</v>
      </c>
      <c r="L34" s="60">
        <v>6080139</v>
      </c>
      <c r="M34" s="60">
        <v>6337193</v>
      </c>
      <c r="N34" s="60">
        <v>19495834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34717882</v>
      </c>
      <c r="X34" s="60">
        <v>39720524</v>
      </c>
      <c r="Y34" s="60">
        <v>-5002642</v>
      </c>
      <c r="Z34" s="140">
        <v>-12.59</v>
      </c>
      <c r="AA34" s="155">
        <v>79441048</v>
      </c>
    </row>
    <row r="35" spans="1:27" ht="13.5">
      <c r="A35" s="181" t="s">
        <v>122</v>
      </c>
      <c r="B35" s="185"/>
      <c r="C35" s="155">
        <v>46534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136960565</v>
      </c>
      <c r="D36" s="188">
        <f>SUM(D25:D35)</f>
        <v>0</v>
      </c>
      <c r="E36" s="189">
        <f t="shared" si="1"/>
        <v>181750228</v>
      </c>
      <c r="F36" s="190">
        <f t="shared" si="1"/>
        <v>181750228</v>
      </c>
      <c r="G36" s="190">
        <f t="shared" si="1"/>
        <v>10265407</v>
      </c>
      <c r="H36" s="190">
        <f t="shared" si="1"/>
        <v>9423236</v>
      </c>
      <c r="I36" s="190">
        <f t="shared" si="1"/>
        <v>11234756</v>
      </c>
      <c r="J36" s="190">
        <f t="shared" si="1"/>
        <v>30923399</v>
      </c>
      <c r="K36" s="190">
        <f t="shared" si="1"/>
        <v>12571116</v>
      </c>
      <c r="L36" s="190">
        <f t="shared" si="1"/>
        <v>11785424</v>
      </c>
      <c r="M36" s="190">
        <f t="shared" si="1"/>
        <v>11967294</v>
      </c>
      <c r="N36" s="190">
        <f t="shared" si="1"/>
        <v>36323834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67247233</v>
      </c>
      <c r="X36" s="190">
        <f t="shared" si="1"/>
        <v>90875115</v>
      </c>
      <c r="Y36" s="190">
        <f t="shared" si="1"/>
        <v>-23627882</v>
      </c>
      <c r="Z36" s="191">
        <f>+IF(X36&lt;&gt;0,+(Y36/X36)*100,0)</f>
        <v>-26.000387454805423</v>
      </c>
      <c r="AA36" s="188">
        <f>SUM(AA25:AA35)</f>
        <v>181750228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-13257122</v>
      </c>
      <c r="D38" s="199">
        <f>+D22-D36</f>
        <v>0</v>
      </c>
      <c r="E38" s="200">
        <f t="shared" si="2"/>
        <v>-23187076</v>
      </c>
      <c r="F38" s="106">
        <f t="shared" si="2"/>
        <v>-23187076</v>
      </c>
      <c r="G38" s="106">
        <f t="shared" si="2"/>
        <v>46385145</v>
      </c>
      <c r="H38" s="106">
        <f t="shared" si="2"/>
        <v>-8359557</v>
      </c>
      <c r="I38" s="106">
        <f t="shared" si="2"/>
        <v>-10762592</v>
      </c>
      <c r="J38" s="106">
        <f t="shared" si="2"/>
        <v>27262996</v>
      </c>
      <c r="K38" s="106">
        <f t="shared" si="2"/>
        <v>-12021866</v>
      </c>
      <c r="L38" s="106">
        <f t="shared" si="2"/>
        <v>23951263</v>
      </c>
      <c r="M38" s="106">
        <f t="shared" si="2"/>
        <v>-11348383</v>
      </c>
      <c r="N38" s="106">
        <f t="shared" si="2"/>
        <v>581014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27844010</v>
      </c>
      <c r="X38" s="106">
        <f>IF(F22=F36,0,X22-X36)</f>
        <v>-11593537</v>
      </c>
      <c r="Y38" s="106">
        <f t="shared" si="2"/>
        <v>39437547</v>
      </c>
      <c r="Z38" s="201">
        <f>+IF(X38&lt;&gt;0,+(Y38/X38)*100,0)</f>
        <v>-340.168380020696</v>
      </c>
      <c r="AA38" s="199">
        <f>+AA22-AA36</f>
        <v>-23187076</v>
      </c>
    </row>
    <row r="39" spans="1:27" ht="13.5">
      <c r="A39" s="181" t="s">
        <v>46</v>
      </c>
      <c r="B39" s="185"/>
      <c r="C39" s="155">
        <v>24669786</v>
      </c>
      <c r="D39" s="155">
        <v>0</v>
      </c>
      <c r="E39" s="156">
        <v>37221000</v>
      </c>
      <c r="F39" s="60">
        <v>37221000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18610500</v>
      </c>
      <c r="Y39" s="60">
        <v>-18610500</v>
      </c>
      <c r="Z39" s="140">
        <v>-100</v>
      </c>
      <c r="AA39" s="155">
        <v>37221000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11412664</v>
      </c>
      <c r="D42" s="206">
        <f>SUM(D38:D41)</f>
        <v>0</v>
      </c>
      <c r="E42" s="207">
        <f t="shared" si="3"/>
        <v>14033924</v>
      </c>
      <c r="F42" s="88">
        <f t="shared" si="3"/>
        <v>14033924</v>
      </c>
      <c r="G42" s="88">
        <f t="shared" si="3"/>
        <v>46385145</v>
      </c>
      <c r="H42" s="88">
        <f t="shared" si="3"/>
        <v>-8359557</v>
      </c>
      <c r="I42" s="88">
        <f t="shared" si="3"/>
        <v>-10762592</v>
      </c>
      <c r="J42" s="88">
        <f t="shared" si="3"/>
        <v>27262996</v>
      </c>
      <c r="K42" s="88">
        <f t="shared" si="3"/>
        <v>-12021866</v>
      </c>
      <c r="L42" s="88">
        <f t="shared" si="3"/>
        <v>23951263</v>
      </c>
      <c r="M42" s="88">
        <f t="shared" si="3"/>
        <v>-11348383</v>
      </c>
      <c r="N42" s="88">
        <f t="shared" si="3"/>
        <v>581014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27844010</v>
      </c>
      <c r="X42" s="88">
        <f t="shared" si="3"/>
        <v>7016963</v>
      </c>
      <c r="Y42" s="88">
        <f t="shared" si="3"/>
        <v>20827047</v>
      </c>
      <c r="Z42" s="208">
        <f>+IF(X42&lt;&gt;0,+(Y42/X42)*100,0)</f>
        <v>296.8099874546866</v>
      </c>
      <c r="AA42" s="206">
        <f>SUM(AA38:AA41)</f>
        <v>14033924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11412664</v>
      </c>
      <c r="D44" s="210">
        <f>+D42-D43</f>
        <v>0</v>
      </c>
      <c r="E44" s="211">
        <f t="shared" si="4"/>
        <v>14033924</v>
      </c>
      <c r="F44" s="77">
        <f t="shared" si="4"/>
        <v>14033924</v>
      </c>
      <c r="G44" s="77">
        <f t="shared" si="4"/>
        <v>46385145</v>
      </c>
      <c r="H44" s="77">
        <f t="shared" si="4"/>
        <v>-8359557</v>
      </c>
      <c r="I44" s="77">
        <f t="shared" si="4"/>
        <v>-10762592</v>
      </c>
      <c r="J44" s="77">
        <f t="shared" si="4"/>
        <v>27262996</v>
      </c>
      <c r="K44" s="77">
        <f t="shared" si="4"/>
        <v>-12021866</v>
      </c>
      <c r="L44" s="77">
        <f t="shared" si="4"/>
        <v>23951263</v>
      </c>
      <c r="M44" s="77">
        <f t="shared" si="4"/>
        <v>-11348383</v>
      </c>
      <c r="N44" s="77">
        <f t="shared" si="4"/>
        <v>581014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27844010</v>
      </c>
      <c r="X44" s="77">
        <f t="shared" si="4"/>
        <v>7016963</v>
      </c>
      <c r="Y44" s="77">
        <f t="shared" si="4"/>
        <v>20827047</v>
      </c>
      <c r="Z44" s="212">
        <f>+IF(X44&lt;&gt;0,+(Y44/X44)*100,0)</f>
        <v>296.8099874546866</v>
      </c>
      <c r="AA44" s="210">
        <f>+AA42-AA43</f>
        <v>14033924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11412664</v>
      </c>
      <c r="D46" s="206">
        <f>SUM(D44:D45)</f>
        <v>0</v>
      </c>
      <c r="E46" s="207">
        <f t="shared" si="5"/>
        <v>14033924</v>
      </c>
      <c r="F46" s="88">
        <f t="shared" si="5"/>
        <v>14033924</v>
      </c>
      <c r="G46" s="88">
        <f t="shared" si="5"/>
        <v>46385145</v>
      </c>
      <c r="H46" s="88">
        <f t="shared" si="5"/>
        <v>-8359557</v>
      </c>
      <c r="I46" s="88">
        <f t="shared" si="5"/>
        <v>-10762592</v>
      </c>
      <c r="J46" s="88">
        <f t="shared" si="5"/>
        <v>27262996</v>
      </c>
      <c r="K46" s="88">
        <f t="shared" si="5"/>
        <v>-12021866</v>
      </c>
      <c r="L46" s="88">
        <f t="shared" si="5"/>
        <v>23951263</v>
      </c>
      <c r="M46" s="88">
        <f t="shared" si="5"/>
        <v>-11348383</v>
      </c>
      <c r="N46" s="88">
        <f t="shared" si="5"/>
        <v>581014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27844010</v>
      </c>
      <c r="X46" s="88">
        <f t="shared" si="5"/>
        <v>7016963</v>
      </c>
      <c r="Y46" s="88">
        <f t="shared" si="5"/>
        <v>20827047</v>
      </c>
      <c r="Z46" s="208">
        <f>+IF(X46&lt;&gt;0,+(Y46/X46)*100,0)</f>
        <v>296.8099874546866</v>
      </c>
      <c r="AA46" s="206">
        <f>SUM(AA44:AA45)</f>
        <v>14033924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11412664</v>
      </c>
      <c r="D48" s="217">
        <f>SUM(D46:D47)</f>
        <v>0</v>
      </c>
      <c r="E48" s="218">
        <f t="shared" si="6"/>
        <v>14033924</v>
      </c>
      <c r="F48" s="219">
        <f t="shared" si="6"/>
        <v>14033924</v>
      </c>
      <c r="G48" s="219">
        <f t="shared" si="6"/>
        <v>46385145</v>
      </c>
      <c r="H48" s="220">
        <f t="shared" si="6"/>
        <v>-8359557</v>
      </c>
      <c r="I48" s="220">
        <f t="shared" si="6"/>
        <v>-10762592</v>
      </c>
      <c r="J48" s="220">
        <f t="shared" si="6"/>
        <v>27262996</v>
      </c>
      <c r="K48" s="220">
        <f t="shared" si="6"/>
        <v>-12021866</v>
      </c>
      <c r="L48" s="220">
        <f t="shared" si="6"/>
        <v>23951263</v>
      </c>
      <c r="M48" s="219">
        <f t="shared" si="6"/>
        <v>-11348383</v>
      </c>
      <c r="N48" s="219">
        <f t="shared" si="6"/>
        <v>581014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27844010</v>
      </c>
      <c r="X48" s="220">
        <f t="shared" si="6"/>
        <v>7016963</v>
      </c>
      <c r="Y48" s="220">
        <f t="shared" si="6"/>
        <v>20827047</v>
      </c>
      <c r="Z48" s="221">
        <f>+IF(X48&lt;&gt;0,+(Y48/X48)*100,0)</f>
        <v>296.8099874546866</v>
      </c>
      <c r="AA48" s="222">
        <f>SUM(AA46:AA47)</f>
        <v>14033924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672653</v>
      </c>
      <c r="D5" s="153">
        <f>SUM(D6:D8)</f>
        <v>0</v>
      </c>
      <c r="E5" s="154">
        <f t="shared" si="0"/>
        <v>915099</v>
      </c>
      <c r="F5" s="100">
        <f t="shared" si="0"/>
        <v>915099</v>
      </c>
      <c r="G5" s="100">
        <f t="shared" si="0"/>
        <v>9999</v>
      </c>
      <c r="H5" s="100">
        <f t="shared" si="0"/>
        <v>24350</v>
      </c>
      <c r="I5" s="100">
        <f t="shared" si="0"/>
        <v>275755</v>
      </c>
      <c r="J5" s="100">
        <f t="shared" si="0"/>
        <v>310104</v>
      </c>
      <c r="K5" s="100">
        <f t="shared" si="0"/>
        <v>559960</v>
      </c>
      <c r="L5" s="100">
        <f t="shared" si="0"/>
        <v>222397</v>
      </c>
      <c r="M5" s="100">
        <f t="shared" si="0"/>
        <v>29350</v>
      </c>
      <c r="N5" s="100">
        <f t="shared" si="0"/>
        <v>811707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1121811</v>
      </c>
      <c r="X5" s="100">
        <f t="shared" si="0"/>
        <v>457550</v>
      </c>
      <c r="Y5" s="100">
        <f t="shared" si="0"/>
        <v>664261</v>
      </c>
      <c r="Z5" s="137">
        <f>+IF(X5&lt;&gt;0,+(Y5/X5)*100,0)</f>
        <v>145.17779477652715</v>
      </c>
      <c r="AA5" s="153">
        <f>SUM(AA6:AA8)</f>
        <v>915099</v>
      </c>
    </row>
    <row r="6" spans="1:27" ht="13.5">
      <c r="A6" s="138" t="s">
        <v>75</v>
      </c>
      <c r="B6" s="136"/>
      <c r="C6" s="155">
        <v>267280</v>
      </c>
      <c r="D6" s="155"/>
      <c r="E6" s="156"/>
      <c r="F6" s="60"/>
      <c r="G6" s="60"/>
      <c r="H6" s="60"/>
      <c r="I6" s="60"/>
      <c r="J6" s="60"/>
      <c r="K6" s="60">
        <v>365590</v>
      </c>
      <c r="L6" s="60"/>
      <c r="M6" s="60">
        <v>29350</v>
      </c>
      <c r="N6" s="60">
        <v>394940</v>
      </c>
      <c r="O6" s="60"/>
      <c r="P6" s="60"/>
      <c r="Q6" s="60"/>
      <c r="R6" s="60"/>
      <c r="S6" s="60"/>
      <c r="T6" s="60"/>
      <c r="U6" s="60"/>
      <c r="V6" s="60"/>
      <c r="W6" s="60">
        <v>394940</v>
      </c>
      <c r="X6" s="60"/>
      <c r="Y6" s="60">
        <v>394940</v>
      </c>
      <c r="Z6" s="140"/>
      <c r="AA6" s="62"/>
    </row>
    <row r="7" spans="1:27" ht="13.5">
      <c r="A7" s="138" t="s">
        <v>76</v>
      </c>
      <c r="B7" s="136"/>
      <c r="C7" s="157">
        <v>173500</v>
      </c>
      <c r="D7" s="157"/>
      <c r="E7" s="158">
        <v>100000</v>
      </c>
      <c r="F7" s="159">
        <v>100000</v>
      </c>
      <c r="G7" s="159"/>
      <c r="H7" s="159"/>
      <c r="I7" s="159"/>
      <c r="J7" s="159"/>
      <c r="K7" s="159">
        <v>194370</v>
      </c>
      <c r="L7" s="159"/>
      <c r="M7" s="159"/>
      <c r="N7" s="159">
        <v>194370</v>
      </c>
      <c r="O7" s="159"/>
      <c r="P7" s="159"/>
      <c r="Q7" s="159"/>
      <c r="R7" s="159"/>
      <c r="S7" s="159"/>
      <c r="T7" s="159"/>
      <c r="U7" s="159"/>
      <c r="V7" s="159"/>
      <c r="W7" s="159">
        <v>194370</v>
      </c>
      <c r="X7" s="159">
        <v>50000</v>
      </c>
      <c r="Y7" s="159">
        <v>144370</v>
      </c>
      <c r="Z7" s="141">
        <v>288.74</v>
      </c>
      <c r="AA7" s="225">
        <v>100000</v>
      </c>
    </row>
    <row r="8" spans="1:27" ht="13.5">
      <c r="A8" s="138" t="s">
        <v>77</v>
      </c>
      <c r="B8" s="136"/>
      <c r="C8" s="155">
        <v>231873</v>
      </c>
      <c r="D8" s="155"/>
      <c r="E8" s="156">
        <v>815099</v>
      </c>
      <c r="F8" s="60">
        <v>815099</v>
      </c>
      <c r="G8" s="60">
        <v>9999</v>
      </c>
      <c r="H8" s="60">
        <v>24350</v>
      </c>
      <c r="I8" s="60">
        <v>275755</v>
      </c>
      <c r="J8" s="60">
        <v>310104</v>
      </c>
      <c r="K8" s="60"/>
      <c r="L8" s="60">
        <v>222397</v>
      </c>
      <c r="M8" s="60"/>
      <c r="N8" s="60">
        <v>222397</v>
      </c>
      <c r="O8" s="60"/>
      <c r="P8" s="60"/>
      <c r="Q8" s="60"/>
      <c r="R8" s="60"/>
      <c r="S8" s="60"/>
      <c r="T8" s="60"/>
      <c r="U8" s="60"/>
      <c r="V8" s="60"/>
      <c r="W8" s="60">
        <v>532501</v>
      </c>
      <c r="X8" s="60">
        <v>407550</v>
      </c>
      <c r="Y8" s="60">
        <v>124951</v>
      </c>
      <c r="Z8" s="140">
        <v>30.66</v>
      </c>
      <c r="AA8" s="62">
        <v>815099</v>
      </c>
    </row>
    <row r="9" spans="1:27" ht="13.5">
      <c r="A9" s="135" t="s">
        <v>78</v>
      </c>
      <c r="B9" s="136"/>
      <c r="C9" s="153">
        <f aca="true" t="shared" si="1" ref="C9:Y9">SUM(C10:C14)</f>
        <v>460466</v>
      </c>
      <c r="D9" s="153">
        <f>SUM(D10:D14)</f>
        <v>0</v>
      </c>
      <c r="E9" s="154">
        <f t="shared" si="1"/>
        <v>1095470</v>
      </c>
      <c r="F9" s="100">
        <f t="shared" si="1"/>
        <v>1095470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547735</v>
      </c>
      <c r="Y9" s="100">
        <f t="shared" si="1"/>
        <v>-547735</v>
      </c>
      <c r="Z9" s="137">
        <f>+IF(X9&lt;&gt;0,+(Y9/X9)*100,0)</f>
        <v>-100</v>
      </c>
      <c r="AA9" s="102">
        <f>SUM(AA10:AA14)</f>
        <v>1095470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460466</v>
      </c>
      <c r="D12" s="155"/>
      <c r="E12" s="156">
        <v>1095470</v>
      </c>
      <c r="F12" s="60">
        <v>1095470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547735</v>
      </c>
      <c r="Y12" s="60">
        <v>-547735</v>
      </c>
      <c r="Z12" s="140">
        <v>-100</v>
      </c>
      <c r="AA12" s="62">
        <v>1095470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19330143</v>
      </c>
      <c r="D15" s="153">
        <f>SUM(D16:D18)</f>
        <v>0</v>
      </c>
      <c r="E15" s="154">
        <f t="shared" si="2"/>
        <v>63735697</v>
      </c>
      <c r="F15" s="100">
        <f t="shared" si="2"/>
        <v>63735697</v>
      </c>
      <c r="G15" s="100">
        <f t="shared" si="2"/>
        <v>779407</v>
      </c>
      <c r="H15" s="100">
        <f t="shared" si="2"/>
        <v>1154468</v>
      </c>
      <c r="I15" s="100">
        <f t="shared" si="2"/>
        <v>2524385</v>
      </c>
      <c r="J15" s="100">
        <f t="shared" si="2"/>
        <v>4458260</v>
      </c>
      <c r="K15" s="100">
        <f t="shared" si="2"/>
        <v>1643728</v>
      </c>
      <c r="L15" s="100">
        <f t="shared" si="2"/>
        <v>1077638</v>
      </c>
      <c r="M15" s="100">
        <f t="shared" si="2"/>
        <v>3355397</v>
      </c>
      <c r="N15" s="100">
        <f t="shared" si="2"/>
        <v>6076763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10535023</v>
      </c>
      <c r="X15" s="100">
        <f t="shared" si="2"/>
        <v>31867849</v>
      </c>
      <c r="Y15" s="100">
        <f t="shared" si="2"/>
        <v>-21332826</v>
      </c>
      <c r="Z15" s="137">
        <f>+IF(X15&lt;&gt;0,+(Y15/X15)*100,0)</f>
        <v>-66.94153094549934</v>
      </c>
      <c r="AA15" s="102">
        <f>SUM(AA16:AA18)</f>
        <v>63735697</v>
      </c>
    </row>
    <row r="16" spans="1:27" ht="13.5">
      <c r="A16" s="138" t="s">
        <v>85</v>
      </c>
      <c r="B16" s="136"/>
      <c r="C16" s="155"/>
      <c r="D16" s="155"/>
      <c r="E16" s="156">
        <v>4738000</v>
      </c>
      <c r="F16" s="60">
        <v>4738000</v>
      </c>
      <c r="G16" s="60"/>
      <c r="H16" s="60"/>
      <c r="I16" s="60">
        <v>199003</v>
      </c>
      <c r="J16" s="60">
        <v>199003</v>
      </c>
      <c r="K16" s="60">
        <v>5000</v>
      </c>
      <c r="L16" s="60"/>
      <c r="M16" s="60"/>
      <c r="N16" s="60">
        <v>5000</v>
      </c>
      <c r="O16" s="60"/>
      <c r="P16" s="60"/>
      <c r="Q16" s="60"/>
      <c r="R16" s="60"/>
      <c r="S16" s="60"/>
      <c r="T16" s="60"/>
      <c r="U16" s="60"/>
      <c r="V16" s="60"/>
      <c r="W16" s="60">
        <v>204003</v>
      </c>
      <c r="X16" s="60">
        <v>2369000</v>
      </c>
      <c r="Y16" s="60">
        <v>-2164997</v>
      </c>
      <c r="Z16" s="140">
        <v>-91.39</v>
      </c>
      <c r="AA16" s="62">
        <v>4738000</v>
      </c>
    </row>
    <row r="17" spans="1:27" ht="13.5">
      <c r="A17" s="138" t="s">
        <v>86</v>
      </c>
      <c r="B17" s="136"/>
      <c r="C17" s="155">
        <v>19330143</v>
      </c>
      <c r="D17" s="155"/>
      <c r="E17" s="156">
        <v>58997697</v>
      </c>
      <c r="F17" s="60">
        <v>58997697</v>
      </c>
      <c r="G17" s="60">
        <v>779407</v>
      </c>
      <c r="H17" s="60">
        <v>1154468</v>
      </c>
      <c r="I17" s="60">
        <v>2325382</v>
      </c>
      <c r="J17" s="60">
        <v>4259257</v>
      </c>
      <c r="K17" s="60">
        <v>1638728</v>
      </c>
      <c r="L17" s="60">
        <v>1077638</v>
      </c>
      <c r="M17" s="60">
        <v>3355397</v>
      </c>
      <c r="N17" s="60">
        <v>6071763</v>
      </c>
      <c r="O17" s="60"/>
      <c r="P17" s="60"/>
      <c r="Q17" s="60"/>
      <c r="R17" s="60"/>
      <c r="S17" s="60"/>
      <c r="T17" s="60"/>
      <c r="U17" s="60"/>
      <c r="V17" s="60"/>
      <c r="W17" s="60">
        <v>10331020</v>
      </c>
      <c r="X17" s="60">
        <v>29498849</v>
      </c>
      <c r="Y17" s="60">
        <v>-19167829</v>
      </c>
      <c r="Z17" s="140">
        <v>-64.98</v>
      </c>
      <c r="AA17" s="62">
        <v>58997697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90944</v>
      </c>
      <c r="D19" s="153">
        <f>SUM(D20:D23)</f>
        <v>0</v>
      </c>
      <c r="E19" s="154">
        <f t="shared" si="3"/>
        <v>2300000</v>
      </c>
      <c r="F19" s="100">
        <f t="shared" si="3"/>
        <v>2300000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196180</v>
      </c>
      <c r="L19" s="100">
        <f t="shared" si="3"/>
        <v>0</v>
      </c>
      <c r="M19" s="100">
        <f t="shared" si="3"/>
        <v>173500</v>
      </c>
      <c r="N19" s="100">
        <f t="shared" si="3"/>
        <v>369680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369680</v>
      </c>
      <c r="X19" s="100">
        <f t="shared" si="3"/>
        <v>1150000</v>
      </c>
      <c r="Y19" s="100">
        <f t="shared" si="3"/>
        <v>-780320</v>
      </c>
      <c r="Z19" s="137">
        <f>+IF(X19&lt;&gt;0,+(Y19/X19)*100,0)</f>
        <v>-67.85391304347826</v>
      </c>
      <c r="AA19" s="102">
        <f>SUM(AA20:AA23)</f>
        <v>2300000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90944</v>
      </c>
      <c r="D23" s="155"/>
      <c r="E23" s="156">
        <v>2300000</v>
      </c>
      <c r="F23" s="60">
        <v>2300000</v>
      </c>
      <c r="G23" s="60"/>
      <c r="H23" s="60"/>
      <c r="I23" s="60"/>
      <c r="J23" s="60"/>
      <c r="K23" s="60">
        <v>196180</v>
      </c>
      <c r="L23" s="60"/>
      <c r="M23" s="60">
        <v>173500</v>
      </c>
      <c r="N23" s="60">
        <v>369680</v>
      </c>
      <c r="O23" s="60"/>
      <c r="P23" s="60"/>
      <c r="Q23" s="60"/>
      <c r="R23" s="60"/>
      <c r="S23" s="60"/>
      <c r="T23" s="60"/>
      <c r="U23" s="60"/>
      <c r="V23" s="60"/>
      <c r="W23" s="60">
        <v>369680</v>
      </c>
      <c r="X23" s="60">
        <v>1150000</v>
      </c>
      <c r="Y23" s="60">
        <v>-780320</v>
      </c>
      <c r="Z23" s="140">
        <v>-67.85</v>
      </c>
      <c r="AA23" s="62">
        <v>2300000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20554206</v>
      </c>
      <c r="D25" s="217">
        <f>+D5+D9+D15+D19+D24</f>
        <v>0</v>
      </c>
      <c r="E25" s="230">
        <f t="shared" si="4"/>
        <v>68046266</v>
      </c>
      <c r="F25" s="219">
        <f t="shared" si="4"/>
        <v>68046266</v>
      </c>
      <c r="G25" s="219">
        <f t="shared" si="4"/>
        <v>789406</v>
      </c>
      <c r="H25" s="219">
        <f t="shared" si="4"/>
        <v>1178818</v>
      </c>
      <c r="I25" s="219">
        <f t="shared" si="4"/>
        <v>2800140</v>
      </c>
      <c r="J25" s="219">
        <f t="shared" si="4"/>
        <v>4768364</v>
      </c>
      <c r="K25" s="219">
        <f t="shared" si="4"/>
        <v>2399868</v>
      </c>
      <c r="L25" s="219">
        <f t="shared" si="4"/>
        <v>1300035</v>
      </c>
      <c r="M25" s="219">
        <f t="shared" si="4"/>
        <v>3558247</v>
      </c>
      <c r="N25" s="219">
        <f t="shared" si="4"/>
        <v>7258150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12026514</v>
      </c>
      <c r="X25" s="219">
        <f t="shared" si="4"/>
        <v>34023134</v>
      </c>
      <c r="Y25" s="219">
        <f t="shared" si="4"/>
        <v>-21996620</v>
      </c>
      <c r="Z25" s="231">
        <f>+IF(X25&lt;&gt;0,+(Y25/X25)*100,0)</f>
        <v>-64.6519512282437</v>
      </c>
      <c r="AA25" s="232">
        <f>+AA5+AA9+AA15+AA19+AA24</f>
        <v>68046266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20554205</v>
      </c>
      <c r="D28" s="155"/>
      <c r="E28" s="156"/>
      <c r="F28" s="60"/>
      <c r="G28" s="60">
        <v>789406</v>
      </c>
      <c r="H28" s="60">
        <v>1154468</v>
      </c>
      <c r="I28" s="60">
        <v>2800140</v>
      </c>
      <c r="J28" s="60">
        <v>4744014</v>
      </c>
      <c r="K28" s="60">
        <v>2399868</v>
      </c>
      <c r="L28" s="60">
        <v>1300035</v>
      </c>
      <c r="M28" s="60">
        <v>3558247</v>
      </c>
      <c r="N28" s="60">
        <v>7258150</v>
      </c>
      <c r="O28" s="60"/>
      <c r="P28" s="60"/>
      <c r="Q28" s="60"/>
      <c r="R28" s="60"/>
      <c r="S28" s="60"/>
      <c r="T28" s="60"/>
      <c r="U28" s="60"/>
      <c r="V28" s="60"/>
      <c r="W28" s="60">
        <v>12002164</v>
      </c>
      <c r="X28" s="60"/>
      <c r="Y28" s="60">
        <v>12002164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20554205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789406</v>
      </c>
      <c r="H32" s="77">
        <f t="shared" si="5"/>
        <v>1154468</v>
      </c>
      <c r="I32" s="77">
        <f t="shared" si="5"/>
        <v>2800140</v>
      </c>
      <c r="J32" s="77">
        <f t="shared" si="5"/>
        <v>4744014</v>
      </c>
      <c r="K32" s="77">
        <f t="shared" si="5"/>
        <v>2399868</v>
      </c>
      <c r="L32" s="77">
        <f t="shared" si="5"/>
        <v>1300035</v>
      </c>
      <c r="M32" s="77">
        <f t="shared" si="5"/>
        <v>3558247</v>
      </c>
      <c r="N32" s="77">
        <f t="shared" si="5"/>
        <v>7258150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12002164</v>
      </c>
      <c r="X32" s="77">
        <f t="shared" si="5"/>
        <v>0</v>
      </c>
      <c r="Y32" s="77">
        <f t="shared" si="5"/>
        <v>12002164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68046266</v>
      </c>
      <c r="F33" s="60">
        <v>68046266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34023133</v>
      </c>
      <c r="Y33" s="60">
        <v>-34023133</v>
      </c>
      <c r="Z33" s="140">
        <v>-100</v>
      </c>
      <c r="AA33" s="62">
        <v>68046266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>
        <v>24350</v>
      </c>
      <c r="I35" s="60"/>
      <c r="J35" s="60">
        <v>24350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24350</v>
      </c>
      <c r="X35" s="60"/>
      <c r="Y35" s="60">
        <v>24350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20554205</v>
      </c>
      <c r="D36" s="222">
        <f>SUM(D32:D35)</f>
        <v>0</v>
      </c>
      <c r="E36" s="218">
        <f t="shared" si="6"/>
        <v>68046266</v>
      </c>
      <c r="F36" s="220">
        <f t="shared" si="6"/>
        <v>68046266</v>
      </c>
      <c r="G36" s="220">
        <f t="shared" si="6"/>
        <v>789406</v>
      </c>
      <c r="H36" s="220">
        <f t="shared" si="6"/>
        <v>1178818</v>
      </c>
      <c r="I36" s="220">
        <f t="shared" si="6"/>
        <v>2800140</v>
      </c>
      <c r="J36" s="220">
        <f t="shared" si="6"/>
        <v>4768364</v>
      </c>
      <c r="K36" s="220">
        <f t="shared" si="6"/>
        <v>2399868</v>
      </c>
      <c r="L36" s="220">
        <f t="shared" si="6"/>
        <v>1300035</v>
      </c>
      <c r="M36" s="220">
        <f t="shared" si="6"/>
        <v>3558247</v>
      </c>
      <c r="N36" s="220">
        <f t="shared" si="6"/>
        <v>7258150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12026514</v>
      </c>
      <c r="X36" s="220">
        <f t="shared" si="6"/>
        <v>34023133</v>
      </c>
      <c r="Y36" s="220">
        <f t="shared" si="6"/>
        <v>-21996619</v>
      </c>
      <c r="Z36" s="221">
        <f>+IF(X36&lt;&gt;0,+(Y36/X36)*100,0)</f>
        <v>-64.65195018930208</v>
      </c>
      <c r="AA36" s="239">
        <f>SUM(AA32:AA35)</f>
        <v>68046266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35140912</v>
      </c>
      <c r="D6" s="155"/>
      <c r="E6" s="59"/>
      <c r="F6" s="60"/>
      <c r="G6" s="60">
        <v>54661177</v>
      </c>
      <c r="H6" s="60">
        <v>-4496018</v>
      </c>
      <c r="I6" s="60">
        <v>-15893156</v>
      </c>
      <c r="J6" s="60">
        <v>-15893156</v>
      </c>
      <c r="K6" s="60">
        <v>-11779266</v>
      </c>
      <c r="L6" s="60">
        <v>75655072</v>
      </c>
      <c r="M6" s="60">
        <v>54846875</v>
      </c>
      <c r="N6" s="60">
        <v>54846875</v>
      </c>
      <c r="O6" s="60"/>
      <c r="P6" s="60"/>
      <c r="Q6" s="60"/>
      <c r="R6" s="60"/>
      <c r="S6" s="60"/>
      <c r="T6" s="60"/>
      <c r="U6" s="60"/>
      <c r="V6" s="60"/>
      <c r="W6" s="60">
        <v>54846875</v>
      </c>
      <c r="X6" s="60"/>
      <c r="Y6" s="60">
        <v>54846875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>
        <v>7494380</v>
      </c>
      <c r="H8" s="60">
        <v>-403655</v>
      </c>
      <c r="I8" s="60">
        <v>-196331</v>
      </c>
      <c r="J8" s="60">
        <v>-196331</v>
      </c>
      <c r="K8" s="60">
        <v>-120392</v>
      </c>
      <c r="L8" s="60">
        <v>8966894</v>
      </c>
      <c r="M8" s="60">
        <v>9030547</v>
      </c>
      <c r="N8" s="60">
        <v>9030547</v>
      </c>
      <c r="O8" s="60"/>
      <c r="P8" s="60"/>
      <c r="Q8" s="60"/>
      <c r="R8" s="60"/>
      <c r="S8" s="60"/>
      <c r="T8" s="60"/>
      <c r="U8" s="60"/>
      <c r="V8" s="60"/>
      <c r="W8" s="60">
        <v>9030547</v>
      </c>
      <c r="X8" s="60"/>
      <c r="Y8" s="60">
        <v>9030547</v>
      </c>
      <c r="Z8" s="140"/>
      <c r="AA8" s="62"/>
    </row>
    <row r="9" spans="1:27" ht="13.5">
      <c r="A9" s="249" t="s">
        <v>146</v>
      </c>
      <c r="B9" s="182"/>
      <c r="C9" s="155">
        <v>8204802</v>
      </c>
      <c r="D9" s="155"/>
      <c r="E9" s="59"/>
      <c r="F9" s="60"/>
      <c r="G9" s="60">
        <v>-1561571</v>
      </c>
      <c r="H9" s="60">
        <v>-194566</v>
      </c>
      <c r="I9" s="60">
        <v>819874</v>
      </c>
      <c r="J9" s="60">
        <v>819874</v>
      </c>
      <c r="K9" s="60">
        <v>638730</v>
      </c>
      <c r="L9" s="60">
        <v>4495039</v>
      </c>
      <c r="M9" s="60">
        <v>5393334</v>
      </c>
      <c r="N9" s="60">
        <v>5393334</v>
      </c>
      <c r="O9" s="60"/>
      <c r="P9" s="60"/>
      <c r="Q9" s="60"/>
      <c r="R9" s="60"/>
      <c r="S9" s="60"/>
      <c r="T9" s="60"/>
      <c r="U9" s="60"/>
      <c r="V9" s="60"/>
      <c r="W9" s="60">
        <v>5393334</v>
      </c>
      <c r="X9" s="60"/>
      <c r="Y9" s="60">
        <v>5393334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>
        <v>387920</v>
      </c>
      <c r="L11" s="60">
        <v>877575</v>
      </c>
      <c r="M11" s="60">
        <v>732668</v>
      </c>
      <c r="N11" s="60">
        <v>732668</v>
      </c>
      <c r="O11" s="60"/>
      <c r="P11" s="60"/>
      <c r="Q11" s="60"/>
      <c r="R11" s="60"/>
      <c r="S11" s="60"/>
      <c r="T11" s="60"/>
      <c r="U11" s="60"/>
      <c r="V11" s="60"/>
      <c r="W11" s="60">
        <v>732668</v>
      </c>
      <c r="X11" s="60"/>
      <c r="Y11" s="60">
        <v>732668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43345714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60593986</v>
      </c>
      <c r="H12" s="73">
        <f t="shared" si="0"/>
        <v>-5094239</v>
      </c>
      <c r="I12" s="73">
        <f t="shared" si="0"/>
        <v>-15269613</v>
      </c>
      <c r="J12" s="73">
        <f t="shared" si="0"/>
        <v>-15269613</v>
      </c>
      <c r="K12" s="73">
        <f t="shared" si="0"/>
        <v>-10873008</v>
      </c>
      <c r="L12" s="73">
        <f t="shared" si="0"/>
        <v>89994580</v>
      </c>
      <c r="M12" s="73">
        <f t="shared" si="0"/>
        <v>70003424</v>
      </c>
      <c r="N12" s="73">
        <f t="shared" si="0"/>
        <v>70003424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70003424</v>
      </c>
      <c r="X12" s="73">
        <f t="shared" si="0"/>
        <v>0</v>
      </c>
      <c r="Y12" s="73">
        <f t="shared" si="0"/>
        <v>70003424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21401100</v>
      </c>
      <c r="D17" s="155"/>
      <c r="E17" s="59"/>
      <c r="F17" s="60"/>
      <c r="G17" s="60"/>
      <c r="H17" s="60"/>
      <c r="I17" s="60"/>
      <c r="J17" s="60"/>
      <c r="K17" s="60"/>
      <c r="L17" s="60">
        <v>21401100</v>
      </c>
      <c r="M17" s="60">
        <v>21401100</v>
      </c>
      <c r="N17" s="60">
        <v>21401100</v>
      </c>
      <c r="O17" s="60"/>
      <c r="P17" s="60"/>
      <c r="Q17" s="60"/>
      <c r="R17" s="60"/>
      <c r="S17" s="60"/>
      <c r="T17" s="60"/>
      <c r="U17" s="60"/>
      <c r="V17" s="60"/>
      <c r="W17" s="60">
        <v>21401100</v>
      </c>
      <c r="X17" s="60"/>
      <c r="Y17" s="60">
        <v>21401100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104693251</v>
      </c>
      <c r="D19" s="155"/>
      <c r="E19" s="59"/>
      <c r="F19" s="60"/>
      <c r="G19" s="60">
        <v>698194</v>
      </c>
      <c r="H19" s="60">
        <v>1318129</v>
      </c>
      <c r="I19" s="60">
        <v>3548805</v>
      </c>
      <c r="J19" s="60">
        <v>3548805</v>
      </c>
      <c r="K19" s="60">
        <v>2021046</v>
      </c>
      <c r="L19" s="60">
        <v>112419311</v>
      </c>
      <c r="M19" s="60">
        <v>114574899</v>
      </c>
      <c r="N19" s="60">
        <v>114574899</v>
      </c>
      <c r="O19" s="60"/>
      <c r="P19" s="60"/>
      <c r="Q19" s="60"/>
      <c r="R19" s="60"/>
      <c r="S19" s="60"/>
      <c r="T19" s="60"/>
      <c r="U19" s="60"/>
      <c r="V19" s="60"/>
      <c r="W19" s="60">
        <v>114574899</v>
      </c>
      <c r="X19" s="60"/>
      <c r="Y19" s="60">
        <v>114574899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1030807</v>
      </c>
      <c r="D22" s="155"/>
      <c r="E22" s="59"/>
      <c r="F22" s="60"/>
      <c r="G22" s="60"/>
      <c r="H22" s="60"/>
      <c r="I22" s="60">
        <v>16097</v>
      </c>
      <c r="J22" s="60">
        <v>16097</v>
      </c>
      <c r="K22" s="60"/>
      <c r="L22" s="60">
        <v>1178183</v>
      </c>
      <c r="M22" s="60">
        <v>1178183</v>
      </c>
      <c r="N22" s="60">
        <v>1178183</v>
      </c>
      <c r="O22" s="60"/>
      <c r="P22" s="60"/>
      <c r="Q22" s="60"/>
      <c r="R22" s="60"/>
      <c r="S22" s="60"/>
      <c r="T22" s="60"/>
      <c r="U22" s="60"/>
      <c r="V22" s="60"/>
      <c r="W22" s="60">
        <v>1178183</v>
      </c>
      <c r="X22" s="60"/>
      <c r="Y22" s="60">
        <v>1178183</v>
      </c>
      <c r="Z22" s="140"/>
      <c r="AA22" s="62"/>
    </row>
    <row r="23" spans="1:27" ht="13.5">
      <c r="A23" s="249" t="s">
        <v>158</v>
      </c>
      <c r="B23" s="182"/>
      <c r="C23" s="155">
        <v>119400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127244558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698194</v>
      </c>
      <c r="H24" s="77">
        <f t="shared" si="1"/>
        <v>1318129</v>
      </c>
      <c r="I24" s="77">
        <f t="shared" si="1"/>
        <v>3564902</v>
      </c>
      <c r="J24" s="77">
        <f t="shared" si="1"/>
        <v>3564902</v>
      </c>
      <c r="K24" s="77">
        <f t="shared" si="1"/>
        <v>2021046</v>
      </c>
      <c r="L24" s="77">
        <f t="shared" si="1"/>
        <v>134998594</v>
      </c>
      <c r="M24" s="77">
        <f t="shared" si="1"/>
        <v>137154182</v>
      </c>
      <c r="N24" s="77">
        <f t="shared" si="1"/>
        <v>137154182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137154182</v>
      </c>
      <c r="X24" s="77">
        <f t="shared" si="1"/>
        <v>0</v>
      </c>
      <c r="Y24" s="77">
        <f t="shared" si="1"/>
        <v>137154182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170590272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61292180</v>
      </c>
      <c r="H25" s="73">
        <f t="shared" si="2"/>
        <v>-3776110</v>
      </c>
      <c r="I25" s="73">
        <f t="shared" si="2"/>
        <v>-11704711</v>
      </c>
      <c r="J25" s="73">
        <f t="shared" si="2"/>
        <v>-11704711</v>
      </c>
      <c r="K25" s="73">
        <f t="shared" si="2"/>
        <v>-8851962</v>
      </c>
      <c r="L25" s="73">
        <f t="shared" si="2"/>
        <v>224993174</v>
      </c>
      <c r="M25" s="73">
        <f t="shared" si="2"/>
        <v>207157606</v>
      </c>
      <c r="N25" s="73">
        <f t="shared" si="2"/>
        <v>207157606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207157606</v>
      </c>
      <c r="X25" s="73">
        <f t="shared" si="2"/>
        <v>0</v>
      </c>
      <c r="Y25" s="73">
        <f t="shared" si="2"/>
        <v>207157606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22994933</v>
      </c>
      <c r="D32" s="155"/>
      <c r="E32" s="59"/>
      <c r="F32" s="60"/>
      <c r="G32" s="60">
        <v>10022127</v>
      </c>
      <c r="H32" s="60">
        <v>4984425</v>
      </c>
      <c r="I32" s="60">
        <v>-774687</v>
      </c>
      <c r="J32" s="60">
        <v>-774687</v>
      </c>
      <c r="K32" s="60">
        <v>4151318</v>
      </c>
      <c r="L32" s="60">
        <v>32169067</v>
      </c>
      <c r="M32" s="60">
        <v>28871050</v>
      </c>
      <c r="N32" s="60">
        <v>28871050</v>
      </c>
      <c r="O32" s="60"/>
      <c r="P32" s="60"/>
      <c r="Q32" s="60"/>
      <c r="R32" s="60"/>
      <c r="S32" s="60"/>
      <c r="T32" s="60"/>
      <c r="U32" s="60"/>
      <c r="V32" s="60"/>
      <c r="W32" s="60">
        <v>28871050</v>
      </c>
      <c r="X32" s="60"/>
      <c r="Y32" s="60">
        <v>28871050</v>
      </c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>
        <v>7785957</v>
      </c>
      <c r="M33" s="60">
        <v>7785957</v>
      </c>
      <c r="N33" s="60">
        <v>7785957</v>
      </c>
      <c r="O33" s="60"/>
      <c r="P33" s="60"/>
      <c r="Q33" s="60"/>
      <c r="R33" s="60"/>
      <c r="S33" s="60"/>
      <c r="T33" s="60"/>
      <c r="U33" s="60"/>
      <c r="V33" s="60"/>
      <c r="W33" s="60">
        <v>7785957</v>
      </c>
      <c r="X33" s="60"/>
      <c r="Y33" s="60">
        <v>7785957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22994933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10022127</v>
      </c>
      <c r="H34" s="73">
        <f t="shared" si="3"/>
        <v>4984425</v>
      </c>
      <c r="I34" s="73">
        <f t="shared" si="3"/>
        <v>-774687</v>
      </c>
      <c r="J34" s="73">
        <f t="shared" si="3"/>
        <v>-774687</v>
      </c>
      <c r="K34" s="73">
        <f t="shared" si="3"/>
        <v>4151318</v>
      </c>
      <c r="L34" s="73">
        <f t="shared" si="3"/>
        <v>39955024</v>
      </c>
      <c r="M34" s="73">
        <f t="shared" si="3"/>
        <v>36657007</v>
      </c>
      <c r="N34" s="73">
        <f t="shared" si="3"/>
        <v>36657007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36657007</v>
      </c>
      <c r="X34" s="73">
        <f t="shared" si="3"/>
        <v>0</v>
      </c>
      <c r="Y34" s="73">
        <f t="shared" si="3"/>
        <v>36657007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5031690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5031690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28026623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10022127</v>
      </c>
      <c r="H40" s="73">
        <f t="shared" si="5"/>
        <v>4984425</v>
      </c>
      <c r="I40" s="73">
        <f t="shared" si="5"/>
        <v>-774687</v>
      </c>
      <c r="J40" s="73">
        <f t="shared" si="5"/>
        <v>-774687</v>
      </c>
      <c r="K40" s="73">
        <f t="shared" si="5"/>
        <v>4151318</v>
      </c>
      <c r="L40" s="73">
        <f t="shared" si="5"/>
        <v>39955024</v>
      </c>
      <c r="M40" s="73">
        <f t="shared" si="5"/>
        <v>36657007</v>
      </c>
      <c r="N40" s="73">
        <f t="shared" si="5"/>
        <v>36657007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36657007</v>
      </c>
      <c r="X40" s="73">
        <f t="shared" si="5"/>
        <v>0</v>
      </c>
      <c r="Y40" s="73">
        <f t="shared" si="5"/>
        <v>36657007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142563649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51270053</v>
      </c>
      <c r="H42" s="259">
        <f t="shared" si="6"/>
        <v>-8760535</v>
      </c>
      <c r="I42" s="259">
        <f t="shared" si="6"/>
        <v>-10930024</v>
      </c>
      <c r="J42" s="259">
        <f t="shared" si="6"/>
        <v>-10930024</v>
      </c>
      <c r="K42" s="259">
        <f t="shared" si="6"/>
        <v>-13003280</v>
      </c>
      <c r="L42" s="259">
        <f t="shared" si="6"/>
        <v>185038150</v>
      </c>
      <c r="M42" s="259">
        <f t="shared" si="6"/>
        <v>170500599</v>
      </c>
      <c r="N42" s="259">
        <f t="shared" si="6"/>
        <v>170500599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170500599</v>
      </c>
      <c r="X42" s="259">
        <f t="shared" si="6"/>
        <v>0</v>
      </c>
      <c r="Y42" s="259">
        <f t="shared" si="6"/>
        <v>170500599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142563650</v>
      </c>
      <c r="D45" s="155"/>
      <c r="E45" s="59"/>
      <c r="F45" s="60"/>
      <c r="G45" s="60">
        <v>51270052</v>
      </c>
      <c r="H45" s="60">
        <v>-8760535</v>
      </c>
      <c r="I45" s="60">
        <v>-10929960</v>
      </c>
      <c r="J45" s="60">
        <v>-10929960</v>
      </c>
      <c r="K45" s="60">
        <v>-13003280</v>
      </c>
      <c r="L45" s="60">
        <v>41840266</v>
      </c>
      <c r="M45" s="60">
        <v>28477184</v>
      </c>
      <c r="N45" s="60">
        <v>28477184</v>
      </c>
      <c r="O45" s="60"/>
      <c r="P45" s="60"/>
      <c r="Q45" s="60"/>
      <c r="R45" s="60"/>
      <c r="S45" s="60"/>
      <c r="T45" s="60"/>
      <c r="U45" s="60"/>
      <c r="V45" s="60"/>
      <c r="W45" s="60">
        <v>28477184</v>
      </c>
      <c r="X45" s="60"/>
      <c r="Y45" s="60">
        <v>28477184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>
        <v>-64</v>
      </c>
      <c r="J46" s="60">
        <v>-64</v>
      </c>
      <c r="K46" s="60"/>
      <c r="L46" s="60">
        <v>143197884</v>
      </c>
      <c r="M46" s="60">
        <v>142023415</v>
      </c>
      <c r="N46" s="60">
        <v>142023415</v>
      </c>
      <c r="O46" s="60"/>
      <c r="P46" s="60"/>
      <c r="Q46" s="60"/>
      <c r="R46" s="60"/>
      <c r="S46" s="60"/>
      <c r="T46" s="60"/>
      <c r="U46" s="60"/>
      <c r="V46" s="60"/>
      <c r="W46" s="60">
        <v>142023415</v>
      </c>
      <c r="X46" s="60"/>
      <c r="Y46" s="60">
        <v>142023415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142563650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51270052</v>
      </c>
      <c r="H48" s="219">
        <f t="shared" si="7"/>
        <v>-8760535</v>
      </c>
      <c r="I48" s="219">
        <f t="shared" si="7"/>
        <v>-10930024</v>
      </c>
      <c r="J48" s="219">
        <f t="shared" si="7"/>
        <v>-10930024</v>
      </c>
      <c r="K48" s="219">
        <f t="shared" si="7"/>
        <v>-13003280</v>
      </c>
      <c r="L48" s="219">
        <f t="shared" si="7"/>
        <v>185038150</v>
      </c>
      <c r="M48" s="219">
        <f t="shared" si="7"/>
        <v>170500599</v>
      </c>
      <c r="N48" s="219">
        <f t="shared" si="7"/>
        <v>170500599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170500599</v>
      </c>
      <c r="X48" s="219">
        <f t="shared" si="7"/>
        <v>0</v>
      </c>
      <c r="Y48" s="219">
        <f t="shared" si="7"/>
        <v>170500599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11125913</v>
      </c>
      <c r="D6" s="155"/>
      <c r="E6" s="59">
        <v>22640064</v>
      </c>
      <c r="F6" s="60">
        <v>22640064</v>
      </c>
      <c r="G6" s="60">
        <v>2288924</v>
      </c>
      <c r="H6" s="60">
        <v>1474354</v>
      </c>
      <c r="I6" s="60">
        <v>503784</v>
      </c>
      <c r="J6" s="60">
        <v>4267062</v>
      </c>
      <c r="K6" s="60">
        <v>545110</v>
      </c>
      <c r="L6" s="60">
        <v>1099564</v>
      </c>
      <c r="M6" s="60">
        <v>250546</v>
      </c>
      <c r="N6" s="60">
        <v>1895220</v>
      </c>
      <c r="O6" s="60"/>
      <c r="P6" s="60"/>
      <c r="Q6" s="60"/>
      <c r="R6" s="60"/>
      <c r="S6" s="60"/>
      <c r="T6" s="60"/>
      <c r="U6" s="60"/>
      <c r="V6" s="60"/>
      <c r="W6" s="60">
        <v>6162282</v>
      </c>
      <c r="X6" s="60">
        <v>13698335</v>
      </c>
      <c r="Y6" s="60">
        <v>-7536053</v>
      </c>
      <c r="Z6" s="140">
        <v>-55.01</v>
      </c>
      <c r="AA6" s="62">
        <v>22640064</v>
      </c>
    </row>
    <row r="7" spans="1:27" ht="13.5">
      <c r="A7" s="249" t="s">
        <v>178</v>
      </c>
      <c r="B7" s="182"/>
      <c r="C7" s="155">
        <v>82137751</v>
      </c>
      <c r="D7" s="155"/>
      <c r="E7" s="59">
        <v>134838000</v>
      </c>
      <c r="F7" s="60">
        <v>134838000</v>
      </c>
      <c r="G7" s="60">
        <v>47739000</v>
      </c>
      <c r="H7" s="60">
        <v>6320459</v>
      </c>
      <c r="I7" s="60"/>
      <c r="J7" s="60">
        <v>54059459</v>
      </c>
      <c r="K7" s="60">
        <v>5000000</v>
      </c>
      <c r="L7" s="60">
        <v>35640722</v>
      </c>
      <c r="M7" s="60">
        <v>212700</v>
      </c>
      <c r="N7" s="60">
        <v>40853422</v>
      </c>
      <c r="O7" s="60"/>
      <c r="P7" s="60"/>
      <c r="Q7" s="60"/>
      <c r="R7" s="60"/>
      <c r="S7" s="60"/>
      <c r="T7" s="60"/>
      <c r="U7" s="60"/>
      <c r="V7" s="60"/>
      <c r="W7" s="60">
        <v>94912881</v>
      </c>
      <c r="X7" s="60">
        <v>107870400</v>
      </c>
      <c r="Y7" s="60">
        <v>-12957519</v>
      </c>
      <c r="Z7" s="140">
        <v>-12.01</v>
      </c>
      <c r="AA7" s="62">
        <v>134838000</v>
      </c>
    </row>
    <row r="8" spans="1:27" ht="13.5">
      <c r="A8" s="249" t="s">
        <v>179</v>
      </c>
      <c r="B8" s="182"/>
      <c r="C8" s="155">
        <v>34376000</v>
      </c>
      <c r="D8" s="155"/>
      <c r="E8" s="59">
        <v>37221000</v>
      </c>
      <c r="F8" s="60">
        <v>37221000</v>
      </c>
      <c r="G8" s="60">
        <v>12407000</v>
      </c>
      <c r="H8" s="60"/>
      <c r="I8" s="60"/>
      <c r="J8" s="60">
        <v>12407000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12407000</v>
      </c>
      <c r="X8" s="60">
        <v>24138000</v>
      </c>
      <c r="Y8" s="60">
        <v>-11731000</v>
      </c>
      <c r="Z8" s="140">
        <v>-48.6</v>
      </c>
      <c r="AA8" s="62">
        <v>37221000</v>
      </c>
    </row>
    <row r="9" spans="1:27" ht="13.5">
      <c r="A9" s="249" t="s">
        <v>180</v>
      </c>
      <c r="B9" s="182"/>
      <c r="C9" s="155">
        <v>1575833</v>
      </c>
      <c r="D9" s="155"/>
      <c r="E9" s="59">
        <v>1085076</v>
      </c>
      <c r="F9" s="60">
        <v>1085076</v>
      </c>
      <c r="G9" s="60">
        <v>173076</v>
      </c>
      <c r="H9" s="60">
        <v>187605</v>
      </c>
      <c r="I9" s="60">
        <v>187325</v>
      </c>
      <c r="J9" s="60">
        <v>548006</v>
      </c>
      <c r="K9" s="60">
        <v>150411</v>
      </c>
      <c r="L9" s="60">
        <v>105747</v>
      </c>
      <c r="M9" s="60">
        <v>124541</v>
      </c>
      <c r="N9" s="60">
        <v>380699</v>
      </c>
      <c r="O9" s="60"/>
      <c r="P9" s="60"/>
      <c r="Q9" s="60"/>
      <c r="R9" s="60"/>
      <c r="S9" s="60"/>
      <c r="T9" s="60"/>
      <c r="U9" s="60"/>
      <c r="V9" s="60"/>
      <c r="W9" s="60">
        <v>928705</v>
      </c>
      <c r="X9" s="60">
        <v>542538</v>
      </c>
      <c r="Y9" s="60">
        <v>386167</v>
      </c>
      <c r="Z9" s="140">
        <v>71.18</v>
      </c>
      <c r="AA9" s="62">
        <v>1085076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55110237</v>
      </c>
      <c r="D12" s="155"/>
      <c r="E12" s="59">
        <v>-153120084</v>
      </c>
      <c r="F12" s="60">
        <v>-153120084</v>
      </c>
      <c r="G12" s="60">
        <v>-49165934</v>
      </c>
      <c r="H12" s="60">
        <v>-13914300</v>
      </c>
      <c r="I12" s="60">
        <v>-2363792</v>
      </c>
      <c r="J12" s="60">
        <v>-65444026</v>
      </c>
      <c r="K12" s="60">
        <v>-2070439</v>
      </c>
      <c r="L12" s="60">
        <v>-2532585</v>
      </c>
      <c r="M12" s="60">
        <v>-17362662</v>
      </c>
      <c r="N12" s="60">
        <v>-21965686</v>
      </c>
      <c r="O12" s="60"/>
      <c r="P12" s="60"/>
      <c r="Q12" s="60"/>
      <c r="R12" s="60"/>
      <c r="S12" s="60"/>
      <c r="T12" s="60"/>
      <c r="U12" s="60"/>
      <c r="V12" s="60"/>
      <c r="W12" s="60">
        <v>-87409712</v>
      </c>
      <c r="X12" s="60">
        <v>-76560042</v>
      </c>
      <c r="Y12" s="60">
        <v>-10849670</v>
      </c>
      <c r="Z12" s="140">
        <v>14.17</v>
      </c>
      <c r="AA12" s="62">
        <v>-153120084</v>
      </c>
    </row>
    <row r="13" spans="1:27" ht="13.5">
      <c r="A13" s="249" t="s">
        <v>40</v>
      </c>
      <c r="B13" s="182"/>
      <c r="C13" s="155">
        <v>151169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184476903</v>
      </c>
      <c r="D15" s="168">
        <f>SUM(D6:D14)</f>
        <v>0</v>
      </c>
      <c r="E15" s="72">
        <f t="shared" si="0"/>
        <v>42664056</v>
      </c>
      <c r="F15" s="73">
        <f t="shared" si="0"/>
        <v>42664056</v>
      </c>
      <c r="G15" s="73">
        <f t="shared" si="0"/>
        <v>13442066</v>
      </c>
      <c r="H15" s="73">
        <f t="shared" si="0"/>
        <v>-5931882</v>
      </c>
      <c r="I15" s="73">
        <f t="shared" si="0"/>
        <v>-1672683</v>
      </c>
      <c r="J15" s="73">
        <f t="shared" si="0"/>
        <v>5837501</v>
      </c>
      <c r="K15" s="73">
        <f t="shared" si="0"/>
        <v>3625082</v>
      </c>
      <c r="L15" s="73">
        <f t="shared" si="0"/>
        <v>34313448</v>
      </c>
      <c r="M15" s="73">
        <f t="shared" si="0"/>
        <v>-16774875</v>
      </c>
      <c r="N15" s="73">
        <f t="shared" si="0"/>
        <v>21163655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27001156</v>
      </c>
      <c r="X15" s="73">
        <f t="shared" si="0"/>
        <v>69689231</v>
      </c>
      <c r="Y15" s="73">
        <f t="shared" si="0"/>
        <v>-42688075</v>
      </c>
      <c r="Z15" s="170">
        <f>+IF(X15&lt;&gt;0,+(Y15/X15)*100,0)</f>
        <v>-61.254908954297406</v>
      </c>
      <c r="AA15" s="74">
        <f>SUM(AA6:AA14)</f>
        <v>42664056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156750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25000000</v>
      </c>
      <c r="F22" s="60">
        <v>25000000</v>
      </c>
      <c r="G22" s="60">
        <v>-173376</v>
      </c>
      <c r="H22" s="60">
        <v>-187605</v>
      </c>
      <c r="I22" s="60">
        <v>-187475</v>
      </c>
      <c r="J22" s="60">
        <v>-548456</v>
      </c>
      <c r="K22" s="60">
        <v>-150411</v>
      </c>
      <c r="L22" s="60">
        <v>-105927</v>
      </c>
      <c r="M22" s="60">
        <v>-125051</v>
      </c>
      <c r="N22" s="60">
        <v>-381389</v>
      </c>
      <c r="O22" s="60"/>
      <c r="P22" s="60"/>
      <c r="Q22" s="60"/>
      <c r="R22" s="60"/>
      <c r="S22" s="60"/>
      <c r="T22" s="60"/>
      <c r="U22" s="60"/>
      <c r="V22" s="60"/>
      <c r="W22" s="60">
        <v>-929845</v>
      </c>
      <c r="X22" s="60">
        <v>25000000</v>
      </c>
      <c r="Y22" s="60">
        <v>-25929845</v>
      </c>
      <c r="Z22" s="140">
        <v>-103.72</v>
      </c>
      <c r="AA22" s="62">
        <v>25000000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20113425</v>
      </c>
      <c r="D24" s="155"/>
      <c r="E24" s="59">
        <v>-68046266</v>
      </c>
      <c r="F24" s="60">
        <v>-68046266</v>
      </c>
      <c r="G24" s="60">
        <v>-901926</v>
      </c>
      <c r="H24" s="60">
        <v>-1719107</v>
      </c>
      <c r="I24" s="60">
        <v>-3732271</v>
      </c>
      <c r="J24" s="60">
        <v>-6353304</v>
      </c>
      <c r="K24" s="60">
        <v>-3002462</v>
      </c>
      <c r="L24" s="60">
        <v>-1467058</v>
      </c>
      <c r="M24" s="60">
        <v>-4038647</v>
      </c>
      <c r="N24" s="60">
        <v>-8508167</v>
      </c>
      <c r="O24" s="60"/>
      <c r="P24" s="60"/>
      <c r="Q24" s="60"/>
      <c r="R24" s="60"/>
      <c r="S24" s="60"/>
      <c r="T24" s="60"/>
      <c r="U24" s="60"/>
      <c r="V24" s="60"/>
      <c r="W24" s="60">
        <v>-14861471</v>
      </c>
      <c r="X24" s="60">
        <v>-42523569</v>
      </c>
      <c r="Y24" s="60">
        <v>27662098</v>
      </c>
      <c r="Z24" s="140">
        <v>-65.05</v>
      </c>
      <c r="AA24" s="62">
        <v>-68046266</v>
      </c>
    </row>
    <row r="25" spans="1:27" ht="13.5">
      <c r="A25" s="250" t="s">
        <v>191</v>
      </c>
      <c r="B25" s="251"/>
      <c r="C25" s="168">
        <f aca="true" t="shared" si="1" ref="C25:Y25">SUM(C19:C24)</f>
        <v>20270175</v>
      </c>
      <c r="D25" s="168">
        <f>SUM(D19:D24)</f>
        <v>0</v>
      </c>
      <c r="E25" s="72">
        <f t="shared" si="1"/>
        <v>-43046266</v>
      </c>
      <c r="F25" s="73">
        <f t="shared" si="1"/>
        <v>-43046266</v>
      </c>
      <c r="G25" s="73">
        <f t="shared" si="1"/>
        <v>-1075302</v>
      </c>
      <c r="H25" s="73">
        <f t="shared" si="1"/>
        <v>-1906712</v>
      </c>
      <c r="I25" s="73">
        <f t="shared" si="1"/>
        <v>-3919746</v>
      </c>
      <c r="J25" s="73">
        <f t="shared" si="1"/>
        <v>-6901760</v>
      </c>
      <c r="K25" s="73">
        <f t="shared" si="1"/>
        <v>-3152873</v>
      </c>
      <c r="L25" s="73">
        <f t="shared" si="1"/>
        <v>-1572985</v>
      </c>
      <c r="M25" s="73">
        <f t="shared" si="1"/>
        <v>-4163698</v>
      </c>
      <c r="N25" s="73">
        <f t="shared" si="1"/>
        <v>-8889556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-15791316</v>
      </c>
      <c r="X25" s="73">
        <f t="shared" si="1"/>
        <v>-17523569</v>
      </c>
      <c r="Y25" s="73">
        <f t="shared" si="1"/>
        <v>1732253</v>
      </c>
      <c r="Z25" s="170">
        <f>+IF(X25&lt;&gt;0,+(Y25/X25)*100,0)</f>
        <v>-9.885275082946858</v>
      </c>
      <c r="AA25" s="74">
        <f>SUM(AA19:AA24)</f>
        <v>-43046266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204747078</v>
      </c>
      <c r="D36" s="153">
        <f>+D15+D25+D34</f>
        <v>0</v>
      </c>
      <c r="E36" s="99">
        <f t="shared" si="3"/>
        <v>-382210</v>
      </c>
      <c r="F36" s="100">
        <f t="shared" si="3"/>
        <v>-382210</v>
      </c>
      <c r="G36" s="100">
        <f t="shared" si="3"/>
        <v>12366764</v>
      </c>
      <c r="H36" s="100">
        <f t="shared" si="3"/>
        <v>-7838594</v>
      </c>
      <c r="I36" s="100">
        <f t="shared" si="3"/>
        <v>-5592429</v>
      </c>
      <c r="J36" s="100">
        <f t="shared" si="3"/>
        <v>-1064259</v>
      </c>
      <c r="K36" s="100">
        <f t="shared" si="3"/>
        <v>472209</v>
      </c>
      <c r="L36" s="100">
        <f t="shared" si="3"/>
        <v>32740463</v>
      </c>
      <c r="M36" s="100">
        <f t="shared" si="3"/>
        <v>-20938573</v>
      </c>
      <c r="N36" s="100">
        <f t="shared" si="3"/>
        <v>12274099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11209840</v>
      </c>
      <c r="X36" s="100">
        <f t="shared" si="3"/>
        <v>52165662</v>
      </c>
      <c r="Y36" s="100">
        <f t="shared" si="3"/>
        <v>-40955822</v>
      </c>
      <c r="Z36" s="137">
        <f>+IF(X36&lt;&gt;0,+(Y36/X36)*100,0)</f>
        <v>-78.51107496728403</v>
      </c>
      <c r="AA36" s="102">
        <f>+AA15+AA25+AA34</f>
        <v>-382210</v>
      </c>
    </row>
    <row r="37" spans="1:27" ht="13.5">
      <c r="A37" s="249" t="s">
        <v>199</v>
      </c>
      <c r="B37" s="182"/>
      <c r="C37" s="153"/>
      <c r="D37" s="153"/>
      <c r="E37" s="99">
        <v>4228023</v>
      </c>
      <c r="F37" s="100">
        <v>4228023</v>
      </c>
      <c r="G37" s="100">
        <v>1366435</v>
      </c>
      <c r="H37" s="100">
        <v>13733199</v>
      </c>
      <c r="I37" s="100">
        <v>5894605</v>
      </c>
      <c r="J37" s="100">
        <v>1366435</v>
      </c>
      <c r="K37" s="100">
        <v>302176</v>
      </c>
      <c r="L37" s="100">
        <v>774385</v>
      </c>
      <c r="M37" s="100">
        <v>33514848</v>
      </c>
      <c r="N37" s="100">
        <v>302176</v>
      </c>
      <c r="O37" s="100"/>
      <c r="P37" s="100"/>
      <c r="Q37" s="100"/>
      <c r="R37" s="100"/>
      <c r="S37" s="100"/>
      <c r="T37" s="100"/>
      <c r="U37" s="100"/>
      <c r="V37" s="100"/>
      <c r="W37" s="100">
        <v>1366435</v>
      </c>
      <c r="X37" s="100">
        <v>4228023</v>
      </c>
      <c r="Y37" s="100">
        <v>-2861588</v>
      </c>
      <c r="Z37" s="137">
        <v>-67.68</v>
      </c>
      <c r="AA37" s="102">
        <v>4228023</v>
      </c>
    </row>
    <row r="38" spans="1:27" ht="13.5">
      <c r="A38" s="269" t="s">
        <v>200</v>
      </c>
      <c r="B38" s="256"/>
      <c r="C38" s="257">
        <v>204747078</v>
      </c>
      <c r="D38" s="257"/>
      <c r="E38" s="258">
        <v>3845813</v>
      </c>
      <c r="F38" s="259">
        <v>3845813</v>
      </c>
      <c r="G38" s="259">
        <v>13733199</v>
      </c>
      <c r="H38" s="259">
        <v>5894605</v>
      </c>
      <c r="I38" s="259">
        <v>302176</v>
      </c>
      <c r="J38" s="259">
        <v>302176</v>
      </c>
      <c r="K38" s="259">
        <v>774385</v>
      </c>
      <c r="L38" s="259">
        <v>33514848</v>
      </c>
      <c r="M38" s="259">
        <v>12576275</v>
      </c>
      <c r="N38" s="259">
        <v>12576275</v>
      </c>
      <c r="O38" s="259"/>
      <c r="P38" s="259"/>
      <c r="Q38" s="259"/>
      <c r="R38" s="259"/>
      <c r="S38" s="259"/>
      <c r="T38" s="259"/>
      <c r="U38" s="259"/>
      <c r="V38" s="259"/>
      <c r="W38" s="259">
        <v>12576275</v>
      </c>
      <c r="X38" s="259">
        <v>56393685</v>
      </c>
      <c r="Y38" s="259">
        <v>-43817410</v>
      </c>
      <c r="Z38" s="260">
        <v>-77.7</v>
      </c>
      <c r="AA38" s="261">
        <v>3845813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20554206</v>
      </c>
      <c r="D5" s="200">
        <f t="shared" si="0"/>
        <v>0</v>
      </c>
      <c r="E5" s="106">
        <f t="shared" si="0"/>
        <v>68046266</v>
      </c>
      <c r="F5" s="106">
        <f t="shared" si="0"/>
        <v>68046266</v>
      </c>
      <c r="G5" s="106">
        <f t="shared" si="0"/>
        <v>789406</v>
      </c>
      <c r="H5" s="106">
        <f t="shared" si="0"/>
        <v>1178818</v>
      </c>
      <c r="I5" s="106">
        <f t="shared" si="0"/>
        <v>2800140</v>
      </c>
      <c r="J5" s="106">
        <f t="shared" si="0"/>
        <v>4768364</v>
      </c>
      <c r="K5" s="106">
        <f t="shared" si="0"/>
        <v>2399868</v>
      </c>
      <c r="L5" s="106">
        <f t="shared" si="0"/>
        <v>1300035</v>
      </c>
      <c r="M5" s="106">
        <f t="shared" si="0"/>
        <v>3558247</v>
      </c>
      <c r="N5" s="106">
        <f t="shared" si="0"/>
        <v>7258150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12026514</v>
      </c>
      <c r="X5" s="106">
        <f t="shared" si="0"/>
        <v>34023134</v>
      </c>
      <c r="Y5" s="106">
        <f t="shared" si="0"/>
        <v>-21996620</v>
      </c>
      <c r="Z5" s="201">
        <f>+IF(X5&lt;&gt;0,+(Y5/X5)*100,0)</f>
        <v>-64.6519512282437</v>
      </c>
      <c r="AA5" s="199">
        <f>SUM(AA11:AA18)</f>
        <v>68046266</v>
      </c>
    </row>
    <row r="6" spans="1:27" ht="13.5">
      <c r="A6" s="291" t="s">
        <v>204</v>
      </c>
      <c r="B6" s="142"/>
      <c r="C6" s="62">
        <v>17422761</v>
      </c>
      <c r="D6" s="156"/>
      <c r="E6" s="60">
        <v>26497697</v>
      </c>
      <c r="F6" s="60">
        <v>26497697</v>
      </c>
      <c r="G6" s="60">
        <v>779407</v>
      </c>
      <c r="H6" s="60">
        <v>1154468</v>
      </c>
      <c r="I6" s="60">
        <v>2325382</v>
      </c>
      <c r="J6" s="60">
        <v>4259257</v>
      </c>
      <c r="K6" s="60">
        <v>1638728</v>
      </c>
      <c r="L6" s="60">
        <v>1077638</v>
      </c>
      <c r="M6" s="60">
        <v>3355397</v>
      </c>
      <c r="N6" s="60">
        <v>6071763</v>
      </c>
      <c r="O6" s="60"/>
      <c r="P6" s="60"/>
      <c r="Q6" s="60"/>
      <c r="R6" s="60"/>
      <c r="S6" s="60"/>
      <c r="T6" s="60"/>
      <c r="U6" s="60"/>
      <c r="V6" s="60"/>
      <c r="W6" s="60">
        <v>10331020</v>
      </c>
      <c r="X6" s="60">
        <v>13248849</v>
      </c>
      <c r="Y6" s="60">
        <v>-2917829</v>
      </c>
      <c r="Z6" s="140">
        <v>-22.02</v>
      </c>
      <c r="AA6" s="155">
        <v>26497697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800000</v>
      </c>
      <c r="F10" s="60">
        <v>800000</v>
      </c>
      <c r="G10" s="60"/>
      <c r="H10" s="60"/>
      <c r="I10" s="60"/>
      <c r="J10" s="60"/>
      <c r="K10" s="60">
        <v>196180</v>
      </c>
      <c r="L10" s="60"/>
      <c r="M10" s="60">
        <v>173500</v>
      </c>
      <c r="N10" s="60">
        <v>369680</v>
      </c>
      <c r="O10" s="60"/>
      <c r="P10" s="60"/>
      <c r="Q10" s="60"/>
      <c r="R10" s="60"/>
      <c r="S10" s="60"/>
      <c r="T10" s="60"/>
      <c r="U10" s="60"/>
      <c r="V10" s="60"/>
      <c r="W10" s="60">
        <v>369680</v>
      </c>
      <c r="X10" s="60">
        <v>400000</v>
      </c>
      <c r="Y10" s="60">
        <v>-30320</v>
      </c>
      <c r="Z10" s="140">
        <v>-7.58</v>
      </c>
      <c r="AA10" s="155">
        <v>800000</v>
      </c>
    </row>
    <row r="11" spans="1:27" ht="13.5">
      <c r="A11" s="292" t="s">
        <v>209</v>
      </c>
      <c r="B11" s="142"/>
      <c r="C11" s="293">
        <f aca="true" t="shared" si="1" ref="C11:Y11">SUM(C6:C10)</f>
        <v>17422761</v>
      </c>
      <c r="D11" s="294">
        <f t="shared" si="1"/>
        <v>0</v>
      </c>
      <c r="E11" s="295">
        <f t="shared" si="1"/>
        <v>27297697</v>
      </c>
      <c r="F11" s="295">
        <f t="shared" si="1"/>
        <v>27297697</v>
      </c>
      <c r="G11" s="295">
        <f t="shared" si="1"/>
        <v>779407</v>
      </c>
      <c r="H11" s="295">
        <f t="shared" si="1"/>
        <v>1154468</v>
      </c>
      <c r="I11" s="295">
        <f t="shared" si="1"/>
        <v>2325382</v>
      </c>
      <c r="J11" s="295">
        <f t="shared" si="1"/>
        <v>4259257</v>
      </c>
      <c r="K11" s="295">
        <f t="shared" si="1"/>
        <v>1834908</v>
      </c>
      <c r="L11" s="295">
        <f t="shared" si="1"/>
        <v>1077638</v>
      </c>
      <c r="M11" s="295">
        <f t="shared" si="1"/>
        <v>3528897</v>
      </c>
      <c r="N11" s="295">
        <f t="shared" si="1"/>
        <v>6441443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10700700</v>
      </c>
      <c r="X11" s="295">
        <f t="shared" si="1"/>
        <v>13648849</v>
      </c>
      <c r="Y11" s="295">
        <f t="shared" si="1"/>
        <v>-2948149</v>
      </c>
      <c r="Z11" s="296">
        <f>+IF(X11&lt;&gt;0,+(Y11/X11)*100,0)</f>
        <v>-21.599982533325704</v>
      </c>
      <c r="AA11" s="297">
        <f>SUM(AA6:AA10)</f>
        <v>27297697</v>
      </c>
    </row>
    <row r="12" spans="1:27" ht="13.5">
      <c r="A12" s="298" t="s">
        <v>210</v>
      </c>
      <c r="B12" s="136"/>
      <c r="C12" s="62">
        <v>2104767</v>
      </c>
      <c r="D12" s="156"/>
      <c r="E12" s="60">
        <v>28738000</v>
      </c>
      <c r="F12" s="60">
        <v>28738000</v>
      </c>
      <c r="G12" s="60"/>
      <c r="H12" s="60"/>
      <c r="I12" s="60">
        <v>199003</v>
      </c>
      <c r="J12" s="60">
        <v>199003</v>
      </c>
      <c r="K12" s="60">
        <v>5000</v>
      </c>
      <c r="L12" s="60"/>
      <c r="M12" s="60"/>
      <c r="N12" s="60">
        <v>5000</v>
      </c>
      <c r="O12" s="60"/>
      <c r="P12" s="60"/>
      <c r="Q12" s="60"/>
      <c r="R12" s="60"/>
      <c r="S12" s="60"/>
      <c r="T12" s="60"/>
      <c r="U12" s="60"/>
      <c r="V12" s="60"/>
      <c r="W12" s="60">
        <v>204003</v>
      </c>
      <c r="X12" s="60">
        <v>14369000</v>
      </c>
      <c r="Y12" s="60">
        <v>-14164997</v>
      </c>
      <c r="Z12" s="140">
        <v>-98.58</v>
      </c>
      <c r="AA12" s="155">
        <v>28738000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585898</v>
      </c>
      <c r="D15" s="156"/>
      <c r="E15" s="60">
        <v>11517470</v>
      </c>
      <c r="F15" s="60">
        <v>11517470</v>
      </c>
      <c r="G15" s="60">
        <v>9999</v>
      </c>
      <c r="H15" s="60">
        <v>24350</v>
      </c>
      <c r="I15" s="60">
        <v>275755</v>
      </c>
      <c r="J15" s="60">
        <v>310104</v>
      </c>
      <c r="K15" s="60">
        <v>559960</v>
      </c>
      <c r="L15" s="60">
        <v>54388</v>
      </c>
      <c r="M15" s="60">
        <v>29350</v>
      </c>
      <c r="N15" s="60">
        <v>643698</v>
      </c>
      <c r="O15" s="60"/>
      <c r="P15" s="60"/>
      <c r="Q15" s="60"/>
      <c r="R15" s="60"/>
      <c r="S15" s="60"/>
      <c r="T15" s="60"/>
      <c r="U15" s="60"/>
      <c r="V15" s="60"/>
      <c r="W15" s="60">
        <v>953802</v>
      </c>
      <c r="X15" s="60">
        <v>5758735</v>
      </c>
      <c r="Y15" s="60">
        <v>-4804933</v>
      </c>
      <c r="Z15" s="140">
        <v>-83.44</v>
      </c>
      <c r="AA15" s="155">
        <v>11517470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440780</v>
      </c>
      <c r="D18" s="276"/>
      <c r="E18" s="82">
        <v>493099</v>
      </c>
      <c r="F18" s="82">
        <v>493099</v>
      </c>
      <c r="G18" s="82"/>
      <c r="H18" s="82"/>
      <c r="I18" s="82"/>
      <c r="J18" s="82"/>
      <c r="K18" s="82"/>
      <c r="L18" s="82">
        <v>168009</v>
      </c>
      <c r="M18" s="82"/>
      <c r="N18" s="82">
        <v>168009</v>
      </c>
      <c r="O18" s="82"/>
      <c r="P18" s="82"/>
      <c r="Q18" s="82"/>
      <c r="R18" s="82"/>
      <c r="S18" s="82"/>
      <c r="T18" s="82"/>
      <c r="U18" s="82"/>
      <c r="V18" s="82"/>
      <c r="W18" s="82">
        <v>168009</v>
      </c>
      <c r="X18" s="82">
        <v>246550</v>
      </c>
      <c r="Y18" s="82">
        <v>-78541</v>
      </c>
      <c r="Z18" s="270">
        <v>-31.86</v>
      </c>
      <c r="AA18" s="278">
        <v>493099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17422761</v>
      </c>
      <c r="D36" s="156">
        <f t="shared" si="4"/>
        <v>0</v>
      </c>
      <c r="E36" s="60">
        <f t="shared" si="4"/>
        <v>26497697</v>
      </c>
      <c r="F36" s="60">
        <f t="shared" si="4"/>
        <v>26497697</v>
      </c>
      <c r="G36" s="60">
        <f t="shared" si="4"/>
        <v>779407</v>
      </c>
      <c r="H36" s="60">
        <f t="shared" si="4"/>
        <v>1154468</v>
      </c>
      <c r="I36" s="60">
        <f t="shared" si="4"/>
        <v>2325382</v>
      </c>
      <c r="J36" s="60">
        <f t="shared" si="4"/>
        <v>4259257</v>
      </c>
      <c r="K36" s="60">
        <f t="shared" si="4"/>
        <v>1638728</v>
      </c>
      <c r="L36" s="60">
        <f t="shared" si="4"/>
        <v>1077638</v>
      </c>
      <c r="M36" s="60">
        <f t="shared" si="4"/>
        <v>3355397</v>
      </c>
      <c r="N36" s="60">
        <f t="shared" si="4"/>
        <v>6071763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10331020</v>
      </c>
      <c r="X36" s="60">
        <f t="shared" si="4"/>
        <v>13248849</v>
      </c>
      <c r="Y36" s="60">
        <f t="shared" si="4"/>
        <v>-2917829</v>
      </c>
      <c r="Z36" s="140">
        <f aca="true" t="shared" si="5" ref="Z36:Z49">+IF(X36&lt;&gt;0,+(Y36/X36)*100,0)</f>
        <v>-22.02326405863634</v>
      </c>
      <c r="AA36" s="155">
        <f>AA6+AA21</f>
        <v>26497697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800000</v>
      </c>
      <c r="F40" s="60">
        <f t="shared" si="4"/>
        <v>800000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196180</v>
      </c>
      <c r="L40" s="60">
        <f t="shared" si="4"/>
        <v>0</v>
      </c>
      <c r="M40" s="60">
        <f t="shared" si="4"/>
        <v>173500</v>
      </c>
      <c r="N40" s="60">
        <f t="shared" si="4"/>
        <v>369680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369680</v>
      </c>
      <c r="X40" s="60">
        <f t="shared" si="4"/>
        <v>400000</v>
      </c>
      <c r="Y40" s="60">
        <f t="shared" si="4"/>
        <v>-30320</v>
      </c>
      <c r="Z40" s="140">
        <f t="shared" si="5"/>
        <v>-7.580000000000001</v>
      </c>
      <c r="AA40" s="155">
        <f>AA10+AA25</f>
        <v>800000</v>
      </c>
    </row>
    <row r="41" spans="1:27" ht="13.5">
      <c r="A41" s="292" t="s">
        <v>209</v>
      </c>
      <c r="B41" s="142"/>
      <c r="C41" s="293">
        <f aca="true" t="shared" si="6" ref="C41:Y41">SUM(C36:C40)</f>
        <v>17422761</v>
      </c>
      <c r="D41" s="294">
        <f t="shared" si="6"/>
        <v>0</v>
      </c>
      <c r="E41" s="295">
        <f t="shared" si="6"/>
        <v>27297697</v>
      </c>
      <c r="F41" s="295">
        <f t="shared" si="6"/>
        <v>27297697</v>
      </c>
      <c r="G41" s="295">
        <f t="shared" si="6"/>
        <v>779407</v>
      </c>
      <c r="H41" s="295">
        <f t="shared" si="6"/>
        <v>1154468</v>
      </c>
      <c r="I41" s="295">
        <f t="shared" si="6"/>
        <v>2325382</v>
      </c>
      <c r="J41" s="295">
        <f t="shared" si="6"/>
        <v>4259257</v>
      </c>
      <c r="K41" s="295">
        <f t="shared" si="6"/>
        <v>1834908</v>
      </c>
      <c r="L41" s="295">
        <f t="shared" si="6"/>
        <v>1077638</v>
      </c>
      <c r="M41" s="295">
        <f t="shared" si="6"/>
        <v>3528897</v>
      </c>
      <c r="N41" s="295">
        <f t="shared" si="6"/>
        <v>6441443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10700700</v>
      </c>
      <c r="X41" s="295">
        <f t="shared" si="6"/>
        <v>13648849</v>
      </c>
      <c r="Y41" s="295">
        <f t="shared" si="6"/>
        <v>-2948149</v>
      </c>
      <c r="Z41" s="296">
        <f t="shared" si="5"/>
        <v>-21.599982533325704</v>
      </c>
      <c r="AA41" s="297">
        <f>SUM(AA36:AA40)</f>
        <v>27297697</v>
      </c>
    </row>
    <row r="42" spans="1:27" ht="13.5">
      <c r="A42" s="298" t="s">
        <v>210</v>
      </c>
      <c r="B42" s="136"/>
      <c r="C42" s="95">
        <f aca="true" t="shared" si="7" ref="C42:Y48">C12+C27</f>
        <v>2104767</v>
      </c>
      <c r="D42" s="129">
        <f t="shared" si="7"/>
        <v>0</v>
      </c>
      <c r="E42" s="54">
        <f t="shared" si="7"/>
        <v>28738000</v>
      </c>
      <c r="F42" s="54">
        <f t="shared" si="7"/>
        <v>28738000</v>
      </c>
      <c r="G42" s="54">
        <f t="shared" si="7"/>
        <v>0</v>
      </c>
      <c r="H42" s="54">
        <f t="shared" si="7"/>
        <v>0</v>
      </c>
      <c r="I42" s="54">
        <f t="shared" si="7"/>
        <v>199003</v>
      </c>
      <c r="J42" s="54">
        <f t="shared" si="7"/>
        <v>199003</v>
      </c>
      <c r="K42" s="54">
        <f t="shared" si="7"/>
        <v>5000</v>
      </c>
      <c r="L42" s="54">
        <f t="shared" si="7"/>
        <v>0</v>
      </c>
      <c r="M42" s="54">
        <f t="shared" si="7"/>
        <v>0</v>
      </c>
      <c r="N42" s="54">
        <f t="shared" si="7"/>
        <v>5000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204003</v>
      </c>
      <c r="X42" s="54">
        <f t="shared" si="7"/>
        <v>14369000</v>
      </c>
      <c r="Y42" s="54">
        <f t="shared" si="7"/>
        <v>-14164997</v>
      </c>
      <c r="Z42" s="184">
        <f t="shared" si="5"/>
        <v>-98.5802561068968</v>
      </c>
      <c r="AA42" s="130">
        <f aca="true" t="shared" si="8" ref="AA42:AA48">AA12+AA27</f>
        <v>28738000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585898</v>
      </c>
      <c r="D45" s="129">
        <f t="shared" si="7"/>
        <v>0</v>
      </c>
      <c r="E45" s="54">
        <f t="shared" si="7"/>
        <v>11517470</v>
      </c>
      <c r="F45" s="54">
        <f t="shared" si="7"/>
        <v>11517470</v>
      </c>
      <c r="G45" s="54">
        <f t="shared" si="7"/>
        <v>9999</v>
      </c>
      <c r="H45" s="54">
        <f t="shared" si="7"/>
        <v>24350</v>
      </c>
      <c r="I45" s="54">
        <f t="shared" si="7"/>
        <v>275755</v>
      </c>
      <c r="J45" s="54">
        <f t="shared" si="7"/>
        <v>310104</v>
      </c>
      <c r="K45" s="54">
        <f t="shared" si="7"/>
        <v>559960</v>
      </c>
      <c r="L45" s="54">
        <f t="shared" si="7"/>
        <v>54388</v>
      </c>
      <c r="M45" s="54">
        <f t="shared" si="7"/>
        <v>29350</v>
      </c>
      <c r="N45" s="54">
        <f t="shared" si="7"/>
        <v>643698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953802</v>
      </c>
      <c r="X45" s="54">
        <f t="shared" si="7"/>
        <v>5758735</v>
      </c>
      <c r="Y45" s="54">
        <f t="shared" si="7"/>
        <v>-4804933</v>
      </c>
      <c r="Z45" s="184">
        <f t="shared" si="5"/>
        <v>-83.43730003203828</v>
      </c>
      <c r="AA45" s="130">
        <f t="shared" si="8"/>
        <v>11517470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440780</v>
      </c>
      <c r="D48" s="129">
        <f t="shared" si="7"/>
        <v>0</v>
      </c>
      <c r="E48" s="54">
        <f t="shared" si="7"/>
        <v>493099</v>
      </c>
      <c r="F48" s="54">
        <f t="shared" si="7"/>
        <v>493099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168009</v>
      </c>
      <c r="M48" s="54">
        <f t="shared" si="7"/>
        <v>0</v>
      </c>
      <c r="N48" s="54">
        <f t="shared" si="7"/>
        <v>168009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168009</v>
      </c>
      <c r="X48" s="54">
        <f t="shared" si="7"/>
        <v>246550</v>
      </c>
      <c r="Y48" s="54">
        <f t="shared" si="7"/>
        <v>-78541</v>
      </c>
      <c r="Z48" s="184">
        <f t="shared" si="5"/>
        <v>-31.856012979111743</v>
      </c>
      <c r="AA48" s="130">
        <f t="shared" si="8"/>
        <v>493099</v>
      </c>
    </row>
    <row r="49" spans="1:27" ht="13.5">
      <c r="A49" s="308" t="s">
        <v>219</v>
      </c>
      <c r="B49" s="149"/>
      <c r="C49" s="239">
        <f aca="true" t="shared" si="9" ref="C49:Y49">SUM(C41:C48)</f>
        <v>20554206</v>
      </c>
      <c r="D49" s="218">
        <f t="shared" si="9"/>
        <v>0</v>
      </c>
      <c r="E49" s="220">
        <f t="shared" si="9"/>
        <v>68046266</v>
      </c>
      <c r="F49" s="220">
        <f t="shared" si="9"/>
        <v>68046266</v>
      </c>
      <c r="G49" s="220">
        <f t="shared" si="9"/>
        <v>789406</v>
      </c>
      <c r="H49" s="220">
        <f t="shared" si="9"/>
        <v>1178818</v>
      </c>
      <c r="I49" s="220">
        <f t="shared" si="9"/>
        <v>2800140</v>
      </c>
      <c r="J49" s="220">
        <f t="shared" si="9"/>
        <v>4768364</v>
      </c>
      <c r="K49" s="220">
        <f t="shared" si="9"/>
        <v>2399868</v>
      </c>
      <c r="L49" s="220">
        <f t="shared" si="9"/>
        <v>1300035</v>
      </c>
      <c r="M49" s="220">
        <f t="shared" si="9"/>
        <v>3558247</v>
      </c>
      <c r="N49" s="220">
        <f t="shared" si="9"/>
        <v>7258150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12026514</v>
      </c>
      <c r="X49" s="220">
        <f t="shared" si="9"/>
        <v>34023134</v>
      </c>
      <c r="Y49" s="220">
        <f t="shared" si="9"/>
        <v>-21996620</v>
      </c>
      <c r="Z49" s="221">
        <f t="shared" si="5"/>
        <v>-64.6519512282437</v>
      </c>
      <c r="AA49" s="222">
        <f>SUM(AA41:AA48)</f>
        <v>68046266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235232</v>
      </c>
      <c r="H51" s="54">
        <f t="shared" si="10"/>
        <v>877519</v>
      </c>
      <c r="I51" s="54">
        <f t="shared" si="10"/>
        <v>109034</v>
      </c>
      <c r="J51" s="54">
        <f t="shared" si="10"/>
        <v>1221785</v>
      </c>
      <c r="K51" s="54">
        <f t="shared" si="10"/>
        <v>655141</v>
      </c>
      <c r="L51" s="54">
        <f t="shared" si="10"/>
        <v>372905</v>
      </c>
      <c r="M51" s="54">
        <f t="shared" si="10"/>
        <v>404962</v>
      </c>
      <c r="N51" s="54">
        <f t="shared" si="10"/>
        <v>1433008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2654793</v>
      </c>
      <c r="X51" s="54">
        <f t="shared" si="10"/>
        <v>0</v>
      </c>
      <c r="Y51" s="54">
        <f t="shared" si="10"/>
        <v>2654793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>
        <v>2201</v>
      </c>
      <c r="N52" s="60">
        <v>2201</v>
      </c>
      <c r="O52" s="60"/>
      <c r="P52" s="60"/>
      <c r="Q52" s="60"/>
      <c r="R52" s="60"/>
      <c r="S52" s="60"/>
      <c r="T52" s="60"/>
      <c r="U52" s="60"/>
      <c r="V52" s="60"/>
      <c r="W52" s="60">
        <v>2201</v>
      </c>
      <c r="X52" s="60"/>
      <c r="Y52" s="60">
        <v>2201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>
        <v>199979</v>
      </c>
      <c r="L53" s="60"/>
      <c r="M53" s="60">
        <v>191611</v>
      </c>
      <c r="N53" s="60">
        <v>391590</v>
      </c>
      <c r="O53" s="60"/>
      <c r="P53" s="60"/>
      <c r="Q53" s="60"/>
      <c r="R53" s="60"/>
      <c r="S53" s="60"/>
      <c r="T53" s="60"/>
      <c r="U53" s="60"/>
      <c r="V53" s="60"/>
      <c r="W53" s="60">
        <v>391590</v>
      </c>
      <c r="X53" s="60"/>
      <c r="Y53" s="60">
        <v>391590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199979</v>
      </c>
      <c r="L57" s="295">
        <f t="shared" si="11"/>
        <v>0</v>
      </c>
      <c r="M57" s="295">
        <f t="shared" si="11"/>
        <v>193812</v>
      </c>
      <c r="N57" s="295">
        <f t="shared" si="11"/>
        <v>393791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393791</v>
      </c>
      <c r="X57" s="295">
        <f t="shared" si="11"/>
        <v>0</v>
      </c>
      <c r="Y57" s="295">
        <f t="shared" si="11"/>
        <v>393791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>
        <v>300</v>
      </c>
      <c r="I58" s="60"/>
      <c r="J58" s="60">
        <v>300</v>
      </c>
      <c r="K58" s="60"/>
      <c r="L58" s="60">
        <v>29241</v>
      </c>
      <c r="M58" s="60"/>
      <c r="N58" s="60">
        <v>29241</v>
      </c>
      <c r="O58" s="60"/>
      <c r="P58" s="60"/>
      <c r="Q58" s="60"/>
      <c r="R58" s="60"/>
      <c r="S58" s="60"/>
      <c r="T58" s="60"/>
      <c r="U58" s="60"/>
      <c r="V58" s="60"/>
      <c r="W58" s="60">
        <v>29541</v>
      </c>
      <c r="X58" s="60"/>
      <c r="Y58" s="60">
        <v>29541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235232</v>
      </c>
      <c r="H61" s="60">
        <v>877219</v>
      </c>
      <c r="I61" s="60">
        <v>109034</v>
      </c>
      <c r="J61" s="60">
        <v>1221485</v>
      </c>
      <c r="K61" s="60">
        <v>455162</v>
      </c>
      <c r="L61" s="60">
        <v>343664</v>
      </c>
      <c r="M61" s="60">
        <v>211150</v>
      </c>
      <c r="N61" s="60">
        <v>1009976</v>
      </c>
      <c r="O61" s="60"/>
      <c r="P61" s="60"/>
      <c r="Q61" s="60"/>
      <c r="R61" s="60"/>
      <c r="S61" s="60"/>
      <c r="T61" s="60"/>
      <c r="U61" s="60"/>
      <c r="V61" s="60"/>
      <c r="W61" s="60">
        <v>2231461</v>
      </c>
      <c r="X61" s="60"/>
      <c r="Y61" s="60">
        <v>2231461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235232</v>
      </c>
      <c r="H68" s="60"/>
      <c r="I68" s="60">
        <v>109034</v>
      </c>
      <c r="J68" s="60">
        <v>344266</v>
      </c>
      <c r="K68" s="60">
        <v>655140</v>
      </c>
      <c r="L68" s="60">
        <v>372905</v>
      </c>
      <c r="M68" s="60">
        <v>404963</v>
      </c>
      <c r="N68" s="60">
        <v>1433008</v>
      </c>
      <c r="O68" s="60"/>
      <c r="P68" s="60"/>
      <c r="Q68" s="60"/>
      <c r="R68" s="60"/>
      <c r="S68" s="60"/>
      <c r="T68" s="60"/>
      <c r="U68" s="60"/>
      <c r="V68" s="60"/>
      <c r="W68" s="60">
        <v>1777274</v>
      </c>
      <c r="X68" s="60"/>
      <c r="Y68" s="60">
        <v>1777274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235232</v>
      </c>
      <c r="H69" s="220">
        <f t="shared" si="12"/>
        <v>0</v>
      </c>
      <c r="I69" s="220">
        <f t="shared" si="12"/>
        <v>109034</v>
      </c>
      <c r="J69" s="220">
        <f t="shared" si="12"/>
        <v>344266</v>
      </c>
      <c r="K69" s="220">
        <f t="shared" si="12"/>
        <v>655140</v>
      </c>
      <c r="L69" s="220">
        <f t="shared" si="12"/>
        <v>372905</v>
      </c>
      <c r="M69" s="220">
        <f t="shared" si="12"/>
        <v>404963</v>
      </c>
      <c r="N69" s="220">
        <f t="shared" si="12"/>
        <v>1433008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1777274</v>
      </c>
      <c r="X69" s="220">
        <f t="shared" si="12"/>
        <v>0</v>
      </c>
      <c r="Y69" s="220">
        <f t="shared" si="12"/>
        <v>1777274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17422761</v>
      </c>
      <c r="D5" s="357">
        <f t="shared" si="0"/>
        <v>0</v>
      </c>
      <c r="E5" s="356">
        <f t="shared" si="0"/>
        <v>27297697</v>
      </c>
      <c r="F5" s="358">
        <f t="shared" si="0"/>
        <v>27297697</v>
      </c>
      <c r="G5" s="358">
        <f t="shared" si="0"/>
        <v>779407</v>
      </c>
      <c r="H5" s="356">
        <f t="shared" si="0"/>
        <v>1154468</v>
      </c>
      <c r="I5" s="356">
        <f t="shared" si="0"/>
        <v>2325382</v>
      </c>
      <c r="J5" s="358">
        <f t="shared" si="0"/>
        <v>4259257</v>
      </c>
      <c r="K5" s="358">
        <f t="shared" si="0"/>
        <v>1834908</v>
      </c>
      <c r="L5" s="356">
        <f t="shared" si="0"/>
        <v>1077638</v>
      </c>
      <c r="M5" s="356">
        <f t="shared" si="0"/>
        <v>3528897</v>
      </c>
      <c r="N5" s="358">
        <f t="shared" si="0"/>
        <v>6441443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10700700</v>
      </c>
      <c r="X5" s="356">
        <f t="shared" si="0"/>
        <v>13648849</v>
      </c>
      <c r="Y5" s="358">
        <f t="shared" si="0"/>
        <v>-2948149</v>
      </c>
      <c r="Z5" s="359">
        <f>+IF(X5&lt;&gt;0,+(Y5/X5)*100,0)</f>
        <v>-21.599982533325704</v>
      </c>
      <c r="AA5" s="360">
        <f>+AA6+AA8+AA11+AA13+AA15</f>
        <v>27297697</v>
      </c>
    </row>
    <row r="6" spans="1:27" ht="13.5">
      <c r="A6" s="361" t="s">
        <v>204</v>
      </c>
      <c r="B6" s="142"/>
      <c r="C6" s="60">
        <f>+C7</f>
        <v>17422761</v>
      </c>
      <c r="D6" s="340">
        <f aca="true" t="shared" si="1" ref="D6:AA6">+D7</f>
        <v>0</v>
      </c>
      <c r="E6" s="60">
        <f t="shared" si="1"/>
        <v>26497697</v>
      </c>
      <c r="F6" s="59">
        <f t="shared" si="1"/>
        <v>26497697</v>
      </c>
      <c r="G6" s="59">
        <f t="shared" si="1"/>
        <v>779407</v>
      </c>
      <c r="H6" s="60">
        <f t="shared" si="1"/>
        <v>1154468</v>
      </c>
      <c r="I6" s="60">
        <f t="shared" si="1"/>
        <v>2325382</v>
      </c>
      <c r="J6" s="59">
        <f t="shared" si="1"/>
        <v>4259257</v>
      </c>
      <c r="K6" s="59">
        <f t="shared" si="1"/>
        <v>1638728</v>
      </c>
      <c r="L6" s="60">
        <f t="shared" si="1"/>
        <v>1077638</v>
      </c>
      <c r="M6" s="60">
        <f t="shared" si="1"/>
        <v>3355397</v>
      </c>
      <c r="N6" s="59">
        <f t="shared" si="1"/>
        <v>6071763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10331020</v>
      </c>
      <c r="X6" s="60">
        <f t="shared" si="1"/>
        <v>13248849</v>
      </c>
      <c r="Y6" s="59">
        <f t="shared" si="1"/>
        <v>-2917829</v>
      </c>
      <c r="Z6" s="61">
        <f>+IF(X6&lt;&gt;0,+(Y6/X6)*100,0)</f>
        <v>-22.02326405863634</v>
      </c>
      <c r="AA6" s="62">
        <f t="shared" si="1"/>
        <v>26497697</v>
      </c>
    </row>
    <row r="7" spans="1:27" ht="13.5">
      <c r="A7" s="291" t="s">
        <v>228</v>
      </c>
      <c r="B7" s="142"/>
      <c r="C7" s="60">
        <v>17422761</v>
      </c>
      <c r="D7" s="340"/>
      <c r="E7" s="60">
        <v>26497697</v>
      </c>
      <c r="F7" s="59">
        <v>26497697</v>
      </c>
      <c r="G7" s="59">
        <v>779407</v>
      </c>
      <c r="H7" s="60">
        <v>1154468</v>
      </c>
      <c r="I7" s="60">
        <v>2325382</v>
      </c>
      <c r="J7" s="59">
        <v>4259257</v>
      </c>
      <c r="K7" s="59">
        <v>1638728</v>
      </c>
      <c r="L7" s="60">
        <v>1077638</v>
      </c>
      <c r="M7" s="60">
        <v>3355397</v>
      </c>
      <c r="N7" s="59">
        <v>6071763</v>
      </c>
      <c r="O7" s="59"/>
      <c r="P7" s="60"/>
      <c r="Q7" s="60"/>
      <c r="R7" s="59"/>
      <c r="S7" s="59"/>
      <c r="T7" s="60"/>
      <c r="U7" s="60"/>
      <c r="V7" s="59"/>
      <c r="W7" s="59">
        <v>10331020</v>
      </c>
      <c r="X7" s="60">
        <v>13248849</v>
      </c>
      <c r="Y7" s="59">
        <v>-2917829</v>
      </c>
      <c r="Z7" s="61">
        <v>-22.02</v>
      </c>
      <c r="AA7" s="62">
        <v>26497697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800000</v>
      </c>
      <c r="F15" s="59">
        <f t="shared" si="5"/>
        <v>800000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196180</v>
      </c>
      <c r="L15" s="60">
        <f t="shared" si="5"/>
        <v>0</v>
      </c>
      <c r="M15" s="60">
        <f t="shared" si="5"/>
        <v>173500</v>
      </c>
      <c r="N15" s="59">
        <f t="shared" si="5"/>
        <v>369680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369680</v>
      </c>
      <c r="X15" s="60">
        <f t="shared" si="5"/>
        <v>400000</v>
      </c>
      <c r="Y15" s="59">
        <f t="shared" si="5"/>
        <v>-30320</v>
      </c>
      <c r="Z15" s="61">
        <f>+IF(X15&lt;&gt;0,+(Y15/X15)*100,0)</f>
        <v>-7.580000000000001</v>
      </c>
      <c r="AA15" s="62">
        <f>SUM(AA16:AA20)</f>
        <v>800000</v>
      </c>
    </row>
    <row r="16" spans="1:27" ht="13.5">
      <c r="A16" s="291" t="s">
        <v>233</v>
      </c>
      <c r="B16" s="300"/>
      <c r="C16" s="60"/>
      <c r="D16" s="340"/>
      <c r="E16" s="60">
        <v>800000</v>
      </c>
      <c r="F16" s="59">
        <v>800000</v>
      </c>
      <c r="G16" s="59"/>
      <c r="H16" s="60"/>
      <c r="I16" s="60"/>
      <c r="J16" s="59"/>
      <c r="K16" s="59">
        <v>196180</v>
      </c>
      <c r="L16" s="60"/>
      <c r="M16" s="60">
        <v>173500</v>
      </c>
      <c r="N16" s="59">
        <v>369680</v>
      </c>
      <c r="O16" s="59"/>
      <c r="P16" s="60"/>
      <c r="Q16" s="60"/>
      <c r="R16" s="59"/>
      <c r="S16" s="59"/>
      <c r="T16" s="60"/>
      <c r="U16" s="60"/>
      <c r="V16" s="59"/>
      <c r="W16" s="59">
        <v>369680</v>
      </c>
      <c r="X16" s="60">
        <v>400000</v>
      </c>
      <c r="Y16" s="59">
        <v>-30320</v>
      </c>
      <c r="Z16" s="61">
        <v>-7.58</v>
      </c>
      <c r="AA16" s="62">
        <v>800000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2104767</v>
      </c>
      <c r="D22" s="344">
        <f t="shared" si="6"/>
        <v>0</v>
      </c>
      <c r="E22" s="343">
        <f t="shared" si="6"/>
        <v>28738000</v>
      </c>
      <c r="F22" s="345">
        <f t="shared" si="6"/>
        <v>28738000</v>
      </c>
      <c r="G22" s="345">
        <f t="shared" si="6"/>
        <v>0</v>
      </c>
      <c r="H22" s="343">
        <f t="shared" si="6"/>
        <v>0</v>
      </c>
      <c r="I22" s="343">
        <f t="shared" si="6"/>
        <v>199003</v>
      </c>
      <c r="J22" s="345">
        <f t="shared" si="6"/>
        <v>199003</v>
      </c>
      <c r="K22" s="345">
        <f t="shared" si="6"/>
        <v>5000</v>
      </c>
      <c r="L22" s="343">
        <f t="shared" si="6"/>
        <v>0</v>
      </c>
      <c r="M22" s="343">
        <f t="shared" si="6"/>
        <v>0</v>
      </c>
      <c r="N22" s="345">
        <f t="shared" si="6"/>
        <v>5000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204003</v>
      </c>
      <c r="X22" s="343">
        <f t="shared" si="6"/>
        <v>14369000</v>
      </c>
      <c r="Y22" s="345">
        <f t="shared" si="6"/>
        <v>-14164997</v>
      </c>
      <c r="Z22" s="336">
        <f>+IF(X22&lt;&gt;0,+(Y22/X22)*100,0)</f>
        <v>-98.5802561068968</v>
      </c>
      <c r="AA22" s="350">
        <f>SUM(AA23:AA32)</f>
        <v>28738000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4000000</v>
      </c>
      <c r="F24" s="59">
        <v>4000000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2000000</v>
      </c>
      <c r="Y24" s="59">
        <v>-2000000</v>
      </c>
      <c r="Z24" s="61">
        <v>-100</v>
      </c>
      <c r="AA24" s="62">
        <v>4000000</v>
      </c>
    </row>
    <row r="25" spans="1:27" ht="13.5">
      <c r="A25" s="361" t="s">
        <v>238</v>
      </c>
      <c r="B25" s="142"/>
      <c r="C25" s="60">
        <v>1897648</v>
      </c>
      <c r="D25" s="340"/>
      <c r="E25" s="60">
        <v>23138000</v>
      </c>
      <c r="F25" s="59">
        <v>23138000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11569000</v>
      </c>
      <c r="Y25" s="59">
        <v>-11569000</v>
      </c>
      <c r="Z25" s="61">
        <v>-100</v>
      </c>
      <c r="AA25" s="62">
        <v>23138000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207119</v>
      </c>
      <c r="D32" s="340"/>
      <c r="E32" s="60">
        <v>1600000</v>
      </c>
      <c r="F32" s="59">
        <v>1600000</v>
      </c>
      <c r="G32" s="59"/>
      <c r="H32" s="60"/>
      <c r="I32" s="60">
        <v>199003</v>
      </c>
      <c r="J32" s="59">
        <v>199003</v>
      </c>
      <c r="K32" s="59">
        <v>5000</v>
      </c>
      <c r="L32" s="60"/>
      <c r="M32" s="60"/>
      <c r="N32" s="59">
        <v>5000</v>
      </c>
      <c r="O32" s="59"/>
      <c r="P32" s="60"/>
      <c r="Q32" s="60"/>
      <c r="R32" s="59"/>
      <c r="S32" s="59"/>
      <c r="T32" s="60"/>
      <c r="U32" s="60"/>
      <c r="V32" s="59"/>
      <c r="W32" s="59">
        <v>204003</v>
      </c>
      <c r="X32" s="60">
        <v>800000</v>
      </c>
      <c r="Y32" s="59">
        <v>-595997</v>
      </c>
      <c r="Z32" s="61">
        <v>-74.5</v>
      </c>
      <c r="AA32" s="62">
        <v>1600000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585898</v>
      </c>
      <c r="D40" s="344">
        <f t="shared" si="9"/>
        <v>0</v>
      </c>
      <c r="E40" s="343">
        <f t="shared" si="9"/>
        <v>11517470</v>
      </c>
      <c r="F40" s="345">
        <f t="shared" si="9"/>
        <v>11517470</v>
      </c>
      <c r="G40" s="345">
        <f t="shared" si="9"/>
        <v>9999</v>
      </c>
      <c r="H40" s="343">
        <f t="shared" si="9"/>
        <v>24350</v>
      </c>
      <c r="I40" s="343">
        <f t="shared" si="9"/>
        <v>275755</v>
      </c>
      <c r="J40" s="345">
        <f t="shared" si="9"/>
        <v>310104</v>
      </c>
      <c r="K40" s="345">
        <f t="shared" si="9"/>
        <v>559960</v>
      </c>
      <c r="L40" s="343">
        <f t="shared" si="9"/>
        <v>54388</v>
      </c>
      <c r="M40" s="343">
        <f t="shared" si="9"/>
        <v>29350</v>
      </c>
      <c r="N40" s="345">
        <f t="shared" si="9"/>
        <v>643698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953802</v>
      </c>
      <c r="X40" s="343">
        <f t="shared" si="9"/>
        <v>5758735</v>
      </c>
      <c r="Y40" s="345">
        <f t="shared" si="9"/>
        <v>-4804933</v>
      </c>
      <c r="Z40" s="336">
        <f>+IF(X40&lt;&gt;0,+(Y40/X40)*100,0)</f>
        <v>-83.43730003203828</v>
      </c>
      <c r="AA40" s="350">
        <f>SUM(AA41:AA49)</f>
        <v>11517470</v>
      </c>
    </row>
    <row r="41" spans="1:27" ht="13.5">
      <c r="A41" s="361" t="s">
        <v>247</v>
      </c>
      <c r="B41" s="142"/>
      <c r="C41" s="362">
        <v>462966</v>
      </c>
      <c r="D41" s="363"/>
      <c r="E41" s="362"/>
      <c r="F41" s="364"/>
      <c r="G41" s="364"/>
      <c r="H41" s="362"/>
      <c r="I41" s="362"/>
      <c r="J41" s="364"/>
      <c r="K41" s="364">
        <v>559960</v>
      </c>
      <c r="L41" s="362"/>
      <c r="M41" s="362"/>
      <c r="N41" s="364">
        <v>559960</v>
      </c>
      <c r="O41" s="364"/>
      <c r="P41" s="362"/>
      <c r="Q41" s="362"/>
      <c r="R41" s="364"/>
      <c r="S41" s="364"/>
      <c r="T41" s="362"/>
      <c r="U41" s="362"/>
      <c r="V41" s="364"/>
      <c r="W41" s="364">
        <v>559960</v>
      </c>
      <c r="X41" s="362"/>
      <c r="Y41" s="364">
        <v>559960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1500000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750000</v>
      </c>
      <c r="Y42" s="53">
        <f t="shared" si="10"/>
        <v>-750000</v>
      </c>
      <c r="Z42" s="94">
        <f>+IF(X42&lt;&gt;0,+(Y42/X42)*100,0)</f>
        <v>-100</v>
      </c>
      <c r="AA42" s="95">
        <f>+AA62</f>
        <v>1500000</v>
      </c>
    </row>
    <row r="43" spans="1:27" ht="13.5">
      <c r="A43" s="361" t="s">
        <v>249</v>
      </c>
      <c r="B43" s="136"/>
      <c r="C43" s="275">
        <v>9734</v>
      </c>
      <c r="D43" s="369"/>
      <c r="E43" s="305">
        <v>8000000</v>
      </c>
      <c r="F43" s="370">
        <v>8000000</v>
      </c>
      <c r="G43" s="370"/>
      <c r="H43" s="305"/>
      <c r="I43" s="305"/>
      <c r="J43" s="370"/>
      <c r="K43" s="370"/>
      <c r="L43" s="305">
        <v>54388</v>
      </c>
      <c r="M43" s="305"/>
      <c r="N43" s="370">
        <v>54388</v>
      </c>
      <c r="O43" s="370"/>
      <c r="P43" s="305"/>
      <c r="Q43" s="305"/>
      <c r="R43" s="370"/>
      <c r="S43" s="370"/>
      <c r="T43" s="305"/>
      <c r="U43" s="305"/>
      <c r="V43" s="370"/>
      <c r="W43" s="370">
        <v>54388</v>
      </c>
      <c r="X43" s="305">
        <v>4000000</v>
      </c>
      <c r="Y43" s="370">
        <v>-3945612</v>
      </c>
      <c r="Z43" s="371">
        <v>-98.64</v>
      </c>
      <c r="AA43" s="303">
        <v>8000000</v>
      </c>
    </row>
    <row r="44" spans="1:27" ht="13.5">
      <c r="A44" s="361" t="s">
        <v>250</v>
      </c>
      <c r="B44" s="136"/>
      <c r="C44" s="60">
        <v>8400</v>
      </c>
      <c r="D44" s="368"/>
      <c r="E44" s="54">
        <v>422000</v>
      </c>
      <c r="F44" s="53">
        <v>422000</v>
      </c>
      <c r="G44" s="53">
        <v>9999</v>
      </c>
      <c r="H44" s="54">
        <v>24350</v>
      </c>
      <c r="I44" s="54">
        <v>275755</v>
      </c>
      <c r="J44" s="53">
        <v>310104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310104</v>
      </c>
      <c r="X44" s="54">
        <v>211000</v>
      </c>
      <c r="Y44" s="53">
        <v>99104</v>
      </c>
      <c r="Z44" s="94">
        <v>46.97</v>
      </c>
      <c r="AA44" s="95">
        <v>422000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59998</v>
      </c>
      <c r="D48" s="368"/>
      <c r="E48" s="54">
        <v>1595470</v>
      </c>
      <c r="F48" s="53">
        <v>1595470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797735</v>
      </c>
      <c r="Y48" s="53">
        <v>-797735</v>
      </c>
      <c r="Z48" s="94">
        <v>-100</v>
      </c>
      <c r="AA48" s="95">
        <v>1595470</v>
      </c>
    </row>
    <row r="49" spans="1:27" ht="13.5">
      <c r="A49" s="361" t="s">
        <v>93</v>
      </c>
      <c r="B49" s="136"/>
      <c r="C49" s="54">
        <v>44800</v>
      </c>
      <c r="D49" s="368"/>
      <c r="E49" s="54"/>
      <c r="F49" s="53"/>
      <c r="G49" s="53"/>
      <c r="H49" s="54"/>
      <c r="I49" s="54"/>
      <c r="J49" s="53"/>
      <c r="K49" s="53"/>
      <c r="L49" s="54"/>
      <c r="M49" s="54">
        <v>29350</v>
      </c>
      <c r="N49" s="53">
        <v>29350</v>
      </c>
      <c r="O49" s="53"/>
      <c r="P49" s="54"/>
      <c r="Q49" s="54"/>
      <c r="R49" s="53"/>
      <c r="S49" s="53"/>
      <c r="T49" s="54"/>
      <c r="U49" s="54"/>
      <c r="V49" s="53"/>
      <c r="W49" s="53">
        <v>29350</v>
      </c>
      <c r="X49" s="54"/>
      <c r="Y49" s="53">
        <v>29350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440780</v>
      </c>
      <c r="D57" s="344">
        <f aca="true" t="shared" si="13" ref="D57:AA57">+D58</f>
        <v>0</v>
      </c>
      <c r="E57" s="343">
        <f t="shared" si="13"/>
        <v>493099</v>
      </c>
      <c r="F57" s="345">
        <f t="shared" si="13"/>
        <v>493099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168009</v>
      </c>
      <c r="M57" s="343">
        <f t="shared" si="13"/>
        <v>0</v>
      </c>
      <c r="N57" s="345">
        <f t="shared" si="13"/>
        <v>168009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168009</v>
      </c>
      <c r="X57" s="343">
        <f t="shared" si="13"/>
        <v>246550</v>
      </c>
      <c r="Y57" s="345">
        <f t="shared" si="13"/>
        <v>-78541</v>
      </c>
      <c r="Z57" s="336">
        <f>+IF(X57&lt;&gt;0,+(Y57/X57)*100,0)</f>
        <v>-31.856012979111743</v>
      </c>
      <c r="AA57" s="350">
        <f t="shared" si="13"/>
        <v>493099</v>
      </c>
    </row>
    <row r="58" spans="1:27" ht="13.5">
      <c r="A58" s="361" t="s">
        <v>216</v>
      </c>
      <c r="B58" s="136"/>
      <c r="C58" s="60">
        <v>440780</v>
      </c>
      <c r="D58" s="340"/>
      <c r="E58" s="60">
        <v>493099</v>
      </c>
      <c r="F58" s="59">
        <v>493099</v>
      </c>
      <c r="G58" s="59"/>
      <c r="H58" s="60"/>
      <c r="I58" s="60"/>
      <c r="J58" s="59"/>
      <c r="K58" s="59"/>
      <c r="L58" s="60">
        <v>168009</v>
      </c>
      <c r="M58" s="60"/>
      <c r="N58" s="59">
        <v>168009</v>
      </c>
      <c r="O58" s="59"/>
      <c r="P58" s="60"/>
      <c r="Q58" s="60"/>
      <c r="R58" s="59"/>
      <c r="S58" s="59"/>
      <c r="T58" s="60"/>
      <c r="U58" s="60"/>
      <c r="V58" s="59"/>
      <c r="W58" s="59">
        <v>168009</v>
      </c>
      <c r="X58" s="60">
        <v>246550</v>
      </c>
      <c r="Y58" s="59">
        <v>-78541</v>
      </c>
      <c r="Z58" s="61">
        <v>-31.86</v>
      </c>
      <c r="AA58" s="62">
        <v>493099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20554206</v>
      </c>
      <c r="D60" s="346">
        <f t="shared" si="14"/>
        <v>0</v>
      </c>
      <c r="E60" s="219">
        <f t="shared" si="14"/>
        <v>68046266</v>
      </c>
      <c r="F60" s="264">
        <f t="shared" si="14"/>
        <v>68046266</v>
      </c>
      <c r="G60" s="264">
        <f t="shared" si="14"/>
        <v>789406</v>
      </c>
      <c r="H60" s="219">
        <f t="shared" si="14"/>
        <v>1178818</v>
      </c>
      <c r="I60" s="219">
        <f t="shared" si="14"/>
        <v>2800140</v>
      </c>
      <c r="J60" s="264">
        <f t="shared" si="14"/>
        <v>4768364</v>
      </c>
      <c r="K60" s="264">
        <f t="shared" si="14"/>
        <v>2399868</v>
      </c>
      <c r="L60" s="219">
        <f t="shared" si="14"/>
        <v>1300035</v>
      </c>
      <c r="M60" s="219">
        <f t="shared" si="14"/>
        <v>3558247</v>
      </c>
      <c r="N60" s="264">
        <f t="shared" si="14"/>
        <v>7258150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12026514</v>
      </c>
      <c r="X60" s="219">
        <f t="shared" si="14"/>
        <v>34023134</v>
      </c>
      <c r="Y60" s="264">
        <f t="shared" si="14"/>
        <v>-21996620</v>
      </c>
      <c r="Z60" s="337">
        <f>+IF(X60&lt;&gt;0,+(Y60/X60)*100,0)</f>
        <v>-64.6519512282437</v>
      </c>
      <c r="AA60" s="232">
        <f>+AA57+AA54+AA51+AA40+AA37+AA34+AA22+AA5</f>
        <v>68046266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1500000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750000</v>
      </c>
      <c r="Y62" s="349">
        <f t="shared" si="15"/>
        <v>-750000</v>
      </c>
      <c r="Z62" s="338">
        <f>+IF(X62&lt;&gt;0,+(Y62/X62)*100,0)</f>
        <v>-100</v>
      </c>
      <c r="AA62" s="351">
        <f>SUM(AA63:AA66)</f>
        <v>1500000</v>
      </c>
    </row>
    <row r="63" spans="1:27" ht="13.5">
      <c r="A63" s="361" t="s">
        <v>258</v>
      </c>
      <c r="B63" s="136"/>
      <c r="C63" s="60"/>
      <c r="D63" s="340"/>
      <c r="E63" s="60">
        <v>1500000</v>
      </c>
      <c r="F63" s="59">
        <v>1500000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750000</v>
      </c>
      <c r="Y63" s="59">
        <v>-750000</v>
      </c>
      <c r="Z63" s="61">
        <v>-100</v>
      </c>
      <c r="AA63" s="62">
        <v>1500000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2014-02-04T08:25:57Z</dcterms:created>
  <dcterms:modified xsi:type="dcterms:W3CDTF">2014-02-04T08:26:00Z</dcterms:modified>
  <cp:category/>
  <cp:version/>
  <cp:contentType/>
  <cp:contentStatus/>
</cp:coreProperties>
</file>