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<sst xmlns="http://schemas.openxmlformats.org/spreadsheetml/2006/main" count="855" uniqueCount="302">
  <si>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Ntabankulu(EC444)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</si>
  <si>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</si>
  <si>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</si>
  <si>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</si>
  <si>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</si>
  <si>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</si>
  <si>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</si>
  <si>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</si>
  <si>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</si>
  <si>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</si>
  <si>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</si>
  <si>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</si>
  <si>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</si>
  <si>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</si>
  <si>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</si>
  <si>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</si>
  <si>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</si>
  <si>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</si>
  <si>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</si>
  <si>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</si>
  <si>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</si>
  <si>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</si>
  <si>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</si>
  <si>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</si>
  <si>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</si>
  <si>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</si>
  <si>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</si>
  <si>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</si>
  <si>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</si>
  <si>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</si>
  <si>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</si>
  <si>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</si>
  <si>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</si>
  <si>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</si>
  <si>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</si>
  <si>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</si>
  <si>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</si>
  <si>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</si>
  <si>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</si>
  <si>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</si>
  <si>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</si>
  <si>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</si>
  <si>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</si>
  <si>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</si>
  <si>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</si>
  <si>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</si>
  <si>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</si>
  <si>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</si>
  <si>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</si>
  <si>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</si>
  <si>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</si>
  <si>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</si>
  <si>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</si>
  <si>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</si>
  <si>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</si>
  <si>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</si>
  <si>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</si>
  <si>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</si>
  <si>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</si>
  <si>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</si>
  <si>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</si>
  <si>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</si>
  <si>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</si>
  <si>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</si>
  <si>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</si>
  <si>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</si>
  <si>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</si>
  <si>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</si>
  <si>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</si>
  <si>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</si>
  <si>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Ntabankulu(EC444)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</si>
  <si>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</si>
  <si>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</si>
  <si>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</si>
  <si>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</si>
  <si>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</si>
  <si>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</si>
  <si>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</si>
  <si>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</si>
  <si>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</si>
  <si>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</si>
  <si>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</si>
  <si>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</si>
  <si>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</si>
  <si>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</si>
  <si>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</si>
  <si>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</si>
  <si>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</si>
  <si>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</si>
  <si>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</si>
  <si>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</si>
  <si>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</si>
  <si>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</si>
  <si>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</si>
  <si>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</si>
  <si>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</si>
  <si>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</si>
  <si>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</si>
  <si>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</si>
  <si>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</si>
  <si>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Ntabankulu(EC444)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</si>
  <si>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</si>
  <si>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</si>
  <si>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</si>
  <si>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</si>
  <si>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</si>
  <si>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</si>
  <si>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</si>
  <si>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</si>
  <si>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</si>
  <si>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</si>
  <si>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</si>
  <si>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</si>
  <si>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</si>
  <si>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</si>
  <si>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</si>
  <si>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</si>
  <si>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</si>
  <si>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</si>
  <si>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</si>
  <si>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</si>
  <si>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</si>
  <si>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</si>
  <si>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</si>
  <si>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</si>
  <si>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</si>
  <si>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</si>
  <si>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</si>
  <si>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</si>
  <si>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Ntabankulu(EC444)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</si>
  <si>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</si>
  <si>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</si>
  <si>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</si>
  <si>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</si>
  <si>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</si>
  <si>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</si>
  <si>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</si>
  <si>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</si>
  <si>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</si>
  <si>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</si>
  <si>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Ntabankulu(EC444)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</si>
  <si>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</si>
  <si>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</si>
  <si>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</si>
  <si>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</si>
  <si>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</si>
  <si>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</si>
  <si>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</si>
  <si>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</si>
  <si>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</si>
  <si>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</si>
  <si>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</si>
  <si>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</si>
  <si>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</si>
  <si>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</si>
  <si>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</si>
  <si>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</si>
  <si>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</si>
  <si>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</si>
  <si>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</si>
  <si>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</si>
  <si>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</si>
  <si>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</si>
  <si>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</si>
  <si>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</si>
  <si>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</si>
  <si>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</si>
  <si>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</si>
  <si>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</si>
  <si>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</si>
  <si>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</si>
  <si>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</si>
  <si>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</si>
  <si>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</si>
  <si>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Ntabankulu(EC444)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</si>
  <si>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</si>
  <si>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</si>
  <si>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</si>
  <si>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</si>
  <si>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</si>
  <si>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</si>
  <si>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</si>
  <si>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</si>
  <si>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</si>
  <si>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</si>
  <si>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</si>
  <si>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</si>
  <si>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</si>
  <si>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</si>
  <si>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</si>
  <si>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</si>
  <si>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</si>
  <si>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</si>
  <si>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</si>
  <si>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</si>
  <si>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</si>
  <si>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</si>
  <si>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</si>
  <si>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</si>
  <si>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</si>
  <si>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</si>
  <si>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Ntabankulu(EC444)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</si>
  <si>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</si>
  <si>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</si>
  <si>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</si>
  <si>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</si>
  <si>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</si>
  <si>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</si>
  <si>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</si>
  <si>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</si>
  <si>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</si>
  <si>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</si>
  <si>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</si>
  <si>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</si>
  <si>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</si>
  <si>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</si>
  <si>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</si>
  <si>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</si>
  <si>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</si>
  <si>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</si>
  <si>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</si>
  <si>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</si>
  <si>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</si>
  <si>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</si>
  <si>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</si>
  <si>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</si>
  <si>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Ntabankulu(EC444)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</si>
  <si>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</si>
  <si>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</si>
  <si>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</si>
  <si>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</si>
  <si>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</si>
  <si>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</si>
  <si>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</si>
  <si>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</si>
  <si>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</si>
  <si>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</si>
  <si>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</si>
  <si>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</si>
  <si>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</si>
  <si>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</si>
  <si>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</si>
  <si>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</si>
  <si>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</si>
  <si>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</si>
  <si>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</si>
  <si>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</si>
  <si>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</si>
  <si>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</si>
  <si>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</si>
  <si>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</si>
  <si>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</si>
  <si>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</si>
  <si>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</si>
  <si>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</si>
  <si>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</si>
  <si>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</si>
  <si>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</si>
  <si>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</si>
  <si>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</si>
  <si>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</si>
  <si>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</si>
  <si>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Ntabankulu(EC444)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</si>
  <si>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</si>
  <si>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</si>
  <si>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Ntabankulu(EC444)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</si>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</sst>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2235561</v>
      </c>
      <c r="C5" s="19">
        <v>0</v>
      </c>
      <c r="D5" s="59">
        <v>0</v>
      </c>
      <c r="E5" s="60">
        <v>0</v>
      </c>
      <c r="F5" s="60">
        <v>57054</v>
      </c>
      <c r="G5" s="60">
        <v>115077</v>
      </c>
      <c r="H5" s="60">
        <v>363409</v>
      </c>
      <c r="I5" s="60">
        <v>535540</v>
      </c>
      <c r="J5" s="60">
        <v>240947</v>
      </c>
      <c r="K5" s="60">
        <v>240947</v>
      </c>
      <c r="L5" s="60">
        <v>240947</v>
      </c>
      <c r="M5" s="60">
        <v>722841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1258381</v>
      </c>
      <c r="W5" s="60">
        <v>0</v>
      </c>
      <c r="X5" s="60">
        <v>1258381</v>
      </c>
      <c r="Y5" s="61">
        <v>0</v>
      </c>
      <c r="Z5" s="62">
        <v>0</v>
      </c>
    </row>
    <row r="6" spans="1:26" ht="13.5">
      <c r="A6" s="58" t="s">
        <v>32</v>
      </c>
      <c r="B6" s="19">
        <v>159788</v>
      </c>
      <c r="C6" s="19">
        <v>0</v>
      </c>
      <c r="D6" s="59">
        <v>0</v>
      </c>
      <c r="E6" s="60">
        <v>0</v>
      </c>
      <c r="F6" s="60">
        <v>5730</v>
      </c>
      <c r="G6" s="60">
        <v>2772</v>
      </c>
      <c r="H6" s="60">
        <v>86318</v>
      </c>
      <c r="I6" s="60">
        <v>94820</v>
      </c>
      <c r="J6" s="60">
        <v>15210</v>
      </c>
      <c r="K6" s="60">
        <v>15210</v>
      </c>
      <c r="L6" s="60">
        <v>15210</v>
      </c>
      <c r="M6" s="60">
        <v>45630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140450</v>
      </c>
      <c r="W6" s="60">
        <v>0</v>
      </c>
      <c r="X6" s="60">
        <v>140450</v>
      </c>
      <c r="Y6" s="61">
        <v>0</v>
      </c>
      <c r="Z6" s="62">
        <v>0</v>
      </c>
    </row>
    <row r="7" spans="1:26" ht="13.5">
      <c r="A7" s="58" t="s">
        <v>33</v>
      </c>
      <c r="B7" s="19">
        <v>1558987</v>
      </c>
      <c r="C7" s="19">
        <v>0</v>
      </c>
      <c r="D7" s="59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34748</v>
      </c>
      <c r="K7" s="60">
        <v>34748</v>
      </c>
      <c r="L7" s="60">
        <v>34748</v>
      </c>
      <c r="M7" s="60">
        <v>104244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104244</v>
      </c>
      <c r="W7" s="60">
        <v>0</v>
      </c>
      <c r="X7" s="60">
        <v>104244</v>
      </c>
      <c r="Y7" s="61">
        <v>0</v>
      </c>
      <c r="Z7" s="62">
        <v>0</v>
      </c>
    </row>
    <row r="8" spans="1:26" ht="13.5">
      <c r="A8" s="58" t="s">
        <v>34</v>
      </c>
      <c r="B8" s="19">
        <v>67714820</v>
      </c>
      <c r="C8" s="19">
        <v>0</v>
      </c>
      <c r="D8" s="59">
        <v>0</v>
      </c>
      <c r="E8" s="60">
        <v>0</v>
      </c>
      <c r="F8" s="60">
        <v>30925371</v>
      </c>
      <c r="G8" s="60">
        <v>1290000</v>
      </c>
      <c r="H8" s="60">
        <v>551417</v>
      </c>
      <c r="I8" s="60">
        <v>32766788</v>
      </c>
      <c r="J8" s="60">
        <v>591617</v>
      </c>
      <c r="K8" s="60">
        <v>591617</v>
      </c>
      <c r="L8" s="60">
        <v>591617</v>
      </c>
      <c r="M8" s="60">
        <v>1774851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34541639</v>
      </c>
      <c r="W8" s="60">
        <v>0</v>
      </c>
      <c r="X8" s="60">
        <v>34541639</v>
      </c>
      <c r="Y8" s="61">
        <v>0</v>
      </c>
      <c r="Z8" s="62">
        <v>0</v>
      </c>
    </row>
    <row r="9" spans="1:26" ht="13.5">
      <c r="A9" s="58" t="s">
        <v>35</v>
      </c>
      <c r="B9" s="19">
        <v>2244168</v>
      </c>
      <c r="C9" s="19">
        <v>0</v>
      </c>
      <c r="D9" s="59">
        <v>0</v>
      </c>
      <c r="E9" s="60">
        <v>0</v>
      </c>
      <c r="F9" s="60">
        <v>1197076</v>
      </c>
      <c r="G9" s="60">
        <v>152445</v>
      </c>
      <c r="H9" s="60">
        <v>211261</v>
      </c>
      <c r="I9" s="60">
        <v>1560782</v>
      </c>
      <c r="J9" s="60">
        <v>139629</v>
      </c>
      <c r="K9" s="60">
        <v>139629</v>
      </c>
      <c r="L9" s="60">
        <v>139629</v>
      </c>
      <c r="M9" s="60">
        <v>418887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1979669</v>
      </c>
      <c r="W9" s="60">
        <v>0</v>
      </c>
      <c r="X9" s="60">
        <v>1979669</v>
      </c>
      <c r="Y9" s="61">
        <v>0</v>
      </c>
      <c r="Z9" s="62">
        <v>0</v>
      </c>
    </row>
    <row r="10" spans="1:26" ht="25.5">
      <c r="A10" s="63" t="s">
        <v>277</v>
      </c>
      <c r="B10" s="64">
        <f>SUM(B5:B9)</f>
        <v>73913324</v>
      </c>
      <c r="C10" s="64">
        <f>SUM(C5:C9)</f>
        <v>0</v>
      </c>
      <c r="D10" s="65">
        <f aca="true" t="shared" si="0" ref="D10:Z10">SUM(D5:D9)</f>
        <v>0</v>
      </c>
      <c r="E10" s="66">
        <f t="shared" si="0"/>
        <v>0</v>
      </c>
      <c r="F10" s="66">
        <f t="shared" si="0"/>
        <v>32185231</v>
      </c>
      <c r="G10" s="66">
        <f t="shared" si="0"/>
        <v>1560294</v>
      </c>
      <c r="H10" s="66">
        <f t="shared" si="0"/>
        <v>1212405</v>
      </c>
      <c r="I10" s="66">
        <f t="shared" si="0"/>
        <v>34957930</v>
      </c>
      <c r="J10" s="66">
        <f t="shared" si="0"/>
        <v>1022151</v>
      </c>
      <c r="K10" s="66">
        <f t="shared" si="0"/>
        <v>1022151</v>
      </c>
      <c r="L10" s="66">
        <f t="shared" si="0"/>
        <v>1022151</v>
      </c>
      <c r="M10" s="66">
        <f t="shared" si="0"/>
        <v>3066453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38024383</v>
      </c>
      <c r="W10" s="66">
        <f t="shared" si="0"/>
        <v>0</v>
      </c>
      <c r="X10" s="66">
        <f t="shared" si="0"/>
        <v>38024383</v>
      </c>
      <c r="Y10" s="67">
        <f>+IF(W10&lt;&gt;0,(X10/W10)*100,0)</f>
        <v>0</v>
      </c>
      <c r="Z10" s="68">
        <f t="shared" si="0"/>
        <v>0</v>
      </c>
    </row>
    <row r="11" spans="1:26" ht="13.5">
      <c r="A11" s="58" t="s">
        <v>37</v>
      </c>
      <c r="B11" s="19">
        <v>28441950</v>
      </c>
      <c r="C11" s="19">
        <v>0</v>
      </c>
      <c r="D11" s="59">
        <v>0</v>
      </c>
      <c r="E11" s="60">
        <v>0</v>
      </c>
      <c r="F11" s="60">
        <v>3100033</v>
      </c>
      <c r="G11" s="60">
        <v>3075737</v>
      </c>
      <c r="H11" s="60">
        <v>3632655</v>
      </c>
      <c r="I11" s="60">
        <v>9808425</v>
      </c>
      <c r="J11" s="60">
        <v>3153405</v>
      </c>
      <c r="K11" s="60">
        <v>2412434</v>
      </c>
      <c r="L11" s="60">
        <v>3343376</v>
      </c>
      <c r="M11" s="60">
        <v>8909215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18717640</v>
      </c>
      <c r="W11" s="60">
        <v>0</v>
      </c>
      <c r="X11" s="60">
        <v>18717640</v>
      </c>
      <c r="Y11" s="61">
        <v>0</v>
      </c>
      <c r="Z11" s="62">
        <v>0</v>
      </c>
    </row>
    <row r="12" spans="1:26" ht="13.5">
      <c r="A12" s="58" t="s">
        <v>38</v>
      </c>
      <c r="B12" s="19">
        <v>8113795</v>
      </c>
      <c r="C12" s="19">
        <v>0</v>
      </c>
      <c r="D12" s="59">
        <v>0</v>
      </c>
      <c r="E12" s="60">
        <v>0</v>
      </c>
      <c r="F12" s="60">
        <v>382950</v>
      </c>
      <c r="G12" s="60">
        <v>399757</v>
      </c>
      <c r="H12" s="60">
        <v>434753</v>
      </c>
      <c r="I12" s="60">
        <v>1217460</v>
      </c>
      <c r="J12" s="60">
        <v>385092</v>
      </c>
      <c r="K12" s="60">
        <v>701767</v>
      </c>
      <c r="L12" s="60">
        <v>387227</v>
      </c>
      <c r="M12" s="60">
        <v>1474086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2691546</v>
      </c>
      <c r="W12" s="60">
        <v>0</v>
      </c>
      <c r="X12" s="60">
        <v>2691546</v>
      </c>
      <c r="Y12" s="61">
        <v>0</v>
      </c>
      <c r="Z12" s="62">
        <v>0</v>
      </c>
    </row>
    <row r="13" spans="1:26" ht="13.5">
      <c r="A13" s="58" t="s">
        <v>278</v>
      </c>
      <c r="B13" s="19">
        <v>6091143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29784</v>
      </c>
      <c r="L15" s="60">
        <v>0</v>
      </c>
      <c r="M15" s="60">
        <v>29784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29784</v>
      </c>
      <c r="W15" s="60">
        <v>0</v>
      </c>
      <c r="X15" s="60">
        <v>29784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36846423</v>
      </c>
      <c r="C17" s="19">
        <v>0</v>
      </c>
      <c r="D17" s="59">
        <v>0</v>
      </c>
      <c r="E17" s="60">
        <v>0</v>
      </c>
      <c r="F17" s="60">
        <v>928086</v>
      </c>
      <c r="G17" s="60">
        <v>1367361</v>
      </c>
      <c r="H17" s="60">
        <v>3157537</v>
      </c>
      <c r="I17" s="60">
        <v>5452984</v>
      </c>
      <c r="J17" s="60">
        <v>3356980</v>
      </c>
      <c r="K17" s="60">
        <v>2923634</v>
      </c>
      <c r="L17" s="60">
        <v>3803538</v>
      </c>
      <c r="M17" s="60">
        <v>10084152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15537136</v>
      </c>
      <c r="W17" s="60">
        <v>0</v>
      </c>
      <c r="X17" s="60">
        <v>15537136</v>
      </c>
      <c r="Y17" s="61">
        <v>0</v>
      </c>
      <c r="Z17" s="62">
        <v>0</v>
      </c>
    </row>
    <row r="18" spans="1:26" ht="13.5">
      <c r="A18" s="70" t="s">
        <v>44</v>
      </c>
      <c r="B18" s="71">
        <f>SUM(B11:B17)</f>
        <v>79493311</v>
      </c>
      <c r="C18" s="71">
        <f>SUM(C11:C17)</f>
        <v>0</v>
      </c>
      <c r="D18" s="72">
        <f aca="true" t="shared" si="1" ref="D18:Z18">SUM(D11:D17)</f>
        <v>0</v>
      </c>
      <c r="E18" s="73">
        <f t="shared" si="1"/>
        <v>0</v>
      </c>
      <c r="F18" s="73">
        <f t="shared" si="1"/>
        <v>4411069</v>
      </c>
      <c r="G18" s="73">
        <f t="shared" si="1"/>
        <v>4842855</v>
      </c>
      <c r="H18" s="73">
        <f t="shared" si="1"/>
        <v>7224945</v>
      </c>
      <c r="I18" s="73">
        <f t="shared" si="1"/>
        <v>16478869</v>
      </c>
      <c r="J18" s="73">
        <f t="shared" si="1"/>
        <v>6895477</v>
      </c>
      <c r="K18" s="73">
        <f t="shared" si="1"/>
        <v>6067619</v>
      </c>
      <c r="L18" s="73">
        <f t="shared" si="1"/>
        <v>7534141</v>
      </c>
      <c r="M18" s="73">
        <f t="shared" si="1"/>
        <v>20497237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36976106</v>
      </c>
      <c r="W18" s="73">
        <f t="shared" si="1"/>
        <v>0</v>
      </c>
      <c r="X18" s="73">
        <f t="shared" si="1"/>
        <v>36976106</v>
      </c>
      <c r="Y18" s="67">
        <f>+IF(W18&lt;&gt;0,(X18/W18)*100,0)</f>
        <v>0</v>
      </c>
      <c r="Z18" s="74">
        <f t="shared" si="1"/>
        <v>0</v>
      </c>
    </row>
    <row r="19" spans="1:26" ht="13.5">
      <c r="A19" s="70" t="s">
        <v>45</v>
      </c>
      <c r="B19" s="75">
        <f>+B10-B18</f>
        <v>-5579987</v>
      </c>
      <c r="C19" s="75">
        <f>+C10-C18</f>
        <v>0</v>
      </c>
      <c r="D19" s="76">
        <f aca="true" t="shared" si="2" ref="D19:Z19">+D10-D18</f>
        <v>0</v>
      </c>
      <c r="E19" s="77">
        <f t="shared" si="2"/>
        <v>0</v>
      </c>
      <c r="F19" s="77">
        <f t="shared" si="2"/>
        <v>27774162</v>
      </c>
      <c r="G19" s="77">
        <f t="shared" si="2"/>
        <v>-3282561</v>
      </c>
      <c r="H19" s="77">
        <f t="shared" si="2"/>
        <v>-6012540</v>
      </c>
      <c r="I19" s="77">
        <f t="shared" si="2"/>
        <v>18479061</v>
      </c>
      <c r="J19" s="77">
        <f t="shared" si="2"/>
        <v>-5873326</v>
      </c>
      <c r="K19" s="77">
        <f t="shared" si="2"/>
        <v>-5045468</v>
      </c>
      <c r="L19" s="77">
        <f t="shared" si="2"/>
        <v>-6511990</v>
      </c>
      <c r="M19" s="77">
        <f t="shared" si="2"/>
        <v>-17430784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1048277</v>
      </c>
      <c r="W19" s="77">
        <f>IF(E10=E18,0,W10-W18)</f>
        <v>0</v>
      </c>
      <c r="X19" s="77">
        <f t="shared" si="2"/>
        <v>1048277</v>
      </c>
      <c r="Y19" s="78">
        <f>+IF(W19&lt;&gt;0,(X19/W19)*100,0)</f>
        <v>0</v>
      </c>
      <c r="Z19" s="79">
        <f t="shared" si="2"/>
        <v>0</v>
      </c>
    </row>
    <row r="20" spans="1:26" ht="13.5">
      <c r="A20" s="58" t="s">
        <v>46</v>
      </c>
      <c r="B20" s="19">
        <v>34200545</v>
      </c>
      <c r="C20" s="19">
        <v>0</v>
      </c>
      <c r="D20" s="59">
        <v>0</v>
      </c>
      <c r="E20" s="60">
        <v>0</v>
      </c>
      <c r="F20" s="60">
        <v>10201000</v>
      </c>
      <c r="G20" s="60">
        <v>5000000</v>
      </c>
      <c r="H20" s="60">
        <v>5000000</v>
      </c>
      <c r="I20" s="60">
        <v>20201000</v>
      </c>
      <c r="J20" s="60">
        <v>4736627</v>
      </c>
      <c r="K20" s="60">
        <v>4736627</v>
      </c>
      <c r="L20" s="60">
        <v>4736627</v>
      </c>
      <c r="M20" s="60">
        <v>14209881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34410881</v>
      </c>
      <c r="W20" s="60">
        <v>0</v>
      </c>
      <c r="X20" s="60">
        <v>34410881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28620558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0</v>
      </c>
      <c r="F22" s="88">
        <f t="shared" si="3"/>
        <v>37975162</v>
      </c>
      <c r="G22" s="88">
        <f t="shared" si="3"/>
        <v>1717439</v>
      </c>
      <c r="H22" s="88">
        <f t="shared" si="3"/>
        <v>-1012540</v>
      </c>
      <c r="I22" s="88">
        <f t="shared" si="3"/>
        <v>38680061</v>
      </c>
      <c r="J22" s="88">
        <f t="shared" si="3"/>
        <v>-1136699</v>
      </c>
      <c r="K22" s="88">
        <f t="shared" si="3"/>
        <v>-308841</v>
      </c>
      <c r="L22" s="88">
        <f t="shared" si="3"/>
        <v>-1775363</v>
      </c>
      <c r="M22" s="88">
        <f t="shared" si="3"/>
        <v>-3220903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35459158</v>
      </c>
      <c r="W22" s="88">
        <f t="shared" si="3"/>
        <v>0</v>
      </c>
      <c r="X22" s="88">
        <f t="shared" si="3"/>
        <v>35459158</v>
      </c>
      <c r="Y22" s="89">
        <f>+IF(W22&lt;&gt;0,(X22/W22)*100,0)</f>
        <v>0</v>
      </c>
      <c r="Z22" s="90">
        <f t="shared" si="3"/>
        <v>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28620558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0</v>
      </c>
      <c r="F24" s="77">
        <f t="shared" si="4"/>
        <v>37975162</v>
      </c>
      <c r="G24" s="77">
        <f t="shared" si="4"/>
        <v>1717439</v>
      </c>
      <c r="H24" s="77">
        <f t="shared" si="4"/>
        <v>-1012540</v>
      </c>
      <c r="I24" s="77">
        <f t="shared" si="4"/>
        <v>38680061</v>
      </c>
      <c r="J24" s="77">
        <f t="shared" si="4"/>
        <v>-1136699</v>
      </c>
      <c r="K24" s="77">
        <f t="shared" si="4"/>
        <v>-308841</v>
      </c>
      <c r="L24" s="77">
        <f t="shared" si="4"/>
        <v>-1775363</v>
      </c>
      <c r="M24" s="77">
        <f t="shared" si="4"/>
        <v>-3220903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35459158</v>
      </c>
      <c r="W24" s="77">
        <f t="shared" si="4"/>
        <v>0</v>
      </c>
      <c r="X24" s="77">
        <f t="shared" si="4"/>
        <v>35459158</v>
      </c>
      <c r="Y24" s="78">
        <f>+IF(W24&lt;&gt;0,(X24/W24)*100,0)</f>
        <v>0</v>
      </c>
      <c r="Z24" s="79">
        <f t="shared" si="4"/>
        <v>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292823730</v>
      </c>
      <c r="C27" s="22">
        <v>0</v>
      </c>
      <c r="D27" s="99">
        <v>58807450</v>
      </c>
      <c r="E27" s="100">
        <v>58807450</v>
      </c>
      <c r="F27" s="100">
        <v>10291818</v>
      </c>
      <c r="G27" s="100">
        <v>4212351</v>
      </c>
      <c r="H27" s="100">
        <v>11125733</v>
      </c>
      <c r="I27" s="100">
        <v>25629902</v>
      </c>
      <c r="J27" s="100">
        <v>4757486</v>
      </c>
      <c r="K27" s="100">
        <v>280721</v>
      </c>
      <c r="L27" s="100">
        <v>658892</v>
      </c>
      <c r="M27" s="100">
        <v>5697099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31327001</v>
      </c>
      <c r="W27" s="100">
        <v>29403725</v>
      </c>
      <c r="X27" s="100">
        <v>1923276</v>
      </c>
      <c r="Y27" s="101">
        <v>6.54</v>
      </c>
      <c r="Z27" s="102">
        <v>58807450</v>
      </c>
    </row>
    <row r="28" spans="1:26" ht="13.5">
      <c r="A28" s="103" t="s">
        <v>46</v>
      </c>
      <c r="B28" s="19">
        <v>292823730</v>
      </c>
      <c r="C28" s="19">
        <v>0</v>
      </c>
      <c r="D28" s="59">
        <v>0</v>
      </c>
      <c r="E28" s="60">
        <v>0</v>
      </c>
      <c r="F28" s="60">
        <v>10289282</v>
      </c>
      <c r="G28" s="60">
        <v>4212351</v>
      </c>
      <c r="H28" s="60">
        <v>11123197</v>
      </c>
      <c r="I28" s="60">
        <v>25624830</v>
      </c>
      <c r="J28" s="60">
        <v>4757486</v>
      </c>
      <c r="K28" s="60">
        <v>280721</v>
      </c>
      <c r="L28" s="60">
        <v>658892</v>
      </c>
      <c r="M28" s="60">
        <v>5697099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31321929</v>
      </c>
      <c r="W28" s="60">
        <v>0</v>
      </c>
      <c r="X28" s="60">
        <v>31321929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58807450</v>
      </c>
      <c r="E29" s="60">
        <v>58807450</v>
      </c>
      <c r="F29" s="60">
        <v>2536</v>
      </c>
      <c r="G29" s="60">
        <v>0</v>
      </c>
      <c r="H29" s="60">
        <v>2536</v>
      </c>
      <c r="I29" s="60">
        <v>5072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5072</v>
      </c>
      <c r="W29" s="60">
        <v>29403725</v>
      </c>
      <c r="X29" s="60">
        <v>-29398653</v>
      </c>
      <c r="Y29" s="61">
        <v>-99.98</v>
      </c>
      <c r="Z29" s="62">
        <v>58807450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292823730</v>
      </c>
      <c r="C32" s="22">
        <f>SUM(C28:C31)</f>
        <v>0</v>
      </c>
      <c r="D32" s="99">
        <f aca="true" t="shared" si="5" ref="D32:Z32">SUM(D28:D31)</f>
        <v>58807450</v>
      </c>
      <c r="E32" s="100">
        <f t="shared" si="5"/>
        <v>58807450</v>
      </c>
      <c r="F32" s="100">
        <f t="shared" si="5"/>
        <v>10291818</v>
      </c>
      <c r="G32" s="100">
        <f t="shared" si="5"/>
        <v>4212351</v>
      </c>
      <c r="H32" s="100">
        <f t="shared" si="5"/>
        <v>11125733</v>
      </c>
      <c r="I32" s="100">
        <f t="shared" si="5"/>
        <v>25629902</v>
      </c>
      <c r="J32" s="100">
        <f t="shared" si="5"/>
        <v>4757486</v>
      </c>
      <c r="K32" s="100">
        <f t="shared" si="5"/>
        <v>280721</v>
      </c>
      <c r="L32" s="100">
        <f t="shared" si="5"/>
        <v>658892</v>
      </c>
      <c r="M32" s="100">
        <f t="shared" si="5"/>
        <v>5697099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31327001</v>
      </c>
      <c r="W32" s="100">
        <f t="shared" si="5"/>
        <v>29403725</v>
      </c>
      <c r="X32" s="100">
        <f t="shared" si="5"/>
        <v>1923276</v>
      </c>
      <c r="Y32" s="101">
        <f>+IF(W32&lt;&gt;0,(X32/W32)*100,0)</f>
        <v>6.5409263622211125</v>
      </c>
      <c r="Z32" s="102">
        <f t="shared" si="5"/>
        <v>58807450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28525888</v>
      </c>
      <c r="C35" s="19">
        <v>0</v>
      </c>
      <c r="D35" s="59">
        <v>24021623</v>
      </c>
      <c r="E35" s="60">
        <v>24021623</v>
      </c>
      <c r="F35" s="60">
        <v>64619226</v>
      </c>
      <c r="G35" s="60">
        <v>0</v>
      </c>
      <c r="H35" s="60">
        <v>36049948</v>
      </c>
      <c r="I35" s="60">
        <v>36049948</v>
      </c>
      <c r="J35" s="60">
        <v>0</v>
      </c>
      <c r="K35" s="60">
        <v>49600875</v>
      </c>
      <c r="L35" s="60">
        <v>28351976</v>
      </c>
      <c r="M35" s="60">
        <v>28351976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28351976</v>
      </c>
      <c r="W35" s="60">
        <v>12010812</v>
      </c>
      <c r="X35" s="60">
        <v>16341164</v>
      </c>
      <c r="Y35" s="61">
        <v>136.05</v>
      </c>
      <c r="Z35" s="62">
        <v>24021623</v>
      </c>
    </row>
    <row r="36" spans="1:26" ht="13.5">
      <c r="A36" s="58" t="s">
        <v>57</v>
      </c>
      <c r="B36" s="19">
        <v>152346615</v>
      </c>
      <c r="C36" s="19">
        <v>0</v>
      </c>
      <c r="D36" s="59">
        <v>198520456</v>
      </c>
      <c r="E36" s="60">
        <v>198520456</v>
      </c>
      <c r="F36" s="60">
        <v>2236497</v>
      </c>
      <c r="G36" s="60">
        <v>0</v>
      </c>
      <c r="H36" s="60">
        <v>134073110</v>
      </c>
      <c r="I36" s="60">
        <v>134073110</v>
      </c>
      <c r="J36" s="60">
        <v>0</v>
      </c>
      <c r="K36" s="60">
        <v>150630885</v>
      </c>
      <c r="L36" s="60">
        <v>160182023</v>
      </c>
      <c r="M36" s="60">
        <v>160182023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160182023</v>
      </c>
      <c r="W36" s="60">
        <v>99260228</v>
      </c>
      <c r="X36" s="60">
        <v>60921795</v>
      </c>
      <c r="Y36" s="61">
        <v>61.38</v>
      </c>
      <c r="Z36" s="62">
        <v>198520456</v>
      </c>
    </row>
    <row r="37" spans="1:26" ht="13.5">
      <c r="A37" s="58" t="s">
        <v>58</v>
      </c>
      <c r="B37" s="19">
        <v>12144089</v>
      </c>
      <c r="C37" s="19">
        <v>0</v>
      </c>
      <c r="D37" s="59">
        <v>10128000</v>
      </c>
      <c r="E37" s="60">
        <v>10128000</v>
      </c>
      <c r="F37" s="60">
        <v>327703</v>
      </c>
      <c r="G37" s="60">
        <v>0</v>
      </c>
      <c r="H37" s="60">
        <v>4688944</v>
      </c>
      <c r="I37" s="60">
        <v>4688944</v>
      </c>
      <c r="J37" s="60">
        <v>0</v>
      </c>
      <c r="K37" s="60">
        <v>34797646</v>
      </c>
      <c r="L37" s="60">
        <v>23099885</v>
      </c>
      <c r="M37" s="60">
        <v>23099885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23099885</v>
      </c>
      <c r="W37" s="60">
        <v>5064000</v>
      </c>
      <c r="X37" s="60">
        <v>18035885</v>
      </c>
      <c r="Y37" s="61">
        <v>356.16</v>
      </c>
      <c r="Z37" s="62">
        <v>10128000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168728414</v>
      </c>
      <c r="C39" s="19">
        <v>0</v>
      </c>
      <c r="D39" s="59">
        <v>212414079</v>
      </c>
      <c r="E39" s="60">
        <v>212414079</v>
      </c>
      <c r="F39" s="60">
        <v>66528020</v>
      </c>
      <c r="G39" s="60">
        <v>0</v>
      </c>
      <c r="H39" s="60">
        <v>165434114</v>
      </c>
      <c r="I39" s="60">
        <v>165434114</v>
      </c>
      <c r="J39" s="60">
        <v>0</v>
      </c>
      <c r="K39" s="60">
        <v>165434114</v>
      </c>
      <c r="L39" s="60">
        <v>165434114</v>
      </c>
      <c r="M39" s="60">
        <v>165434114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165434114</v>
      </c>
      <c r="W39" s="60">
        <v>106207040</v>
      </c>
      <c r="X39" s="60">
        <v>59227074</v>
      </c>
      <c r="Y39" s="61">
        <v>55.77</v>
      </c>
      <c r="Z39" s="62">
        <v>212414079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3890473</v>
      </c>
      <c r="C42" s="19">
        <v>0</v>
      </c>
      <c r="D42" s="59">
        <v>72857996</v>
      </c>
      <c r="E42" s="60">
        <v>72857996</v>
      </c>
      <c r="F42" s="60">
        <v>37975162</v>
      </c>
      <c r="G42" s="60">
        <v>1717439</v>
      </c>
      <c r="H42" s="60">
        <v>-1012541</v>
      </c>
      <c r="I42" s="60">
        <v>38680060</v>
      </c>
      <c r="J42" s="60">
        <v>7140069</v>
      </c>
      <c r="K42" s="60">
        <v>24968516</v>
      </c>
      <c r="L42" s="60">
        <v>-7386049</v>
      </c>
      <c r="M42" s="60">
        <v>24722536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63402596</v>
      </c>
      <c r="W42" s="60">
        <v>36428998</v>
      </c>
      <c r="X42" s="60">
        <v>26973598</v>
      </c>
      <c r="Y42" s="61">
        <v>74.04</v>
      </c>
      <c r="Z42" s="62">
        <v>72857996</v>
      </c>
    </row>
    <row r="43" spans="1:26" ht="13.5">
      <c r="A43" s="58" t="s">
        <v>63</v>
      </c>
      <c r="B43" s="19">
        <v>28939267</v>
      </c>
      <c r="C43" s="19">
        <v>0</v>
      </c>
      <c r="D43" s="59">
        <v>-58807450</v>
      </c>
      <c r="E43" s="60">
        <v>-58807450</v>
      </c>
      <c r="F43" s="60">
        <v>-2181783</v>
      </c>
      <c r="G43" s="60">
        <v>-4212351</v>
      </c>
      <c r="H43" s="60">
        <v>-3015698</v>
      </c>
      <c r="I43" s="60">
        <v>-9409832</v>
      </c>
      <c r="J43" s="60">
        <v>-4757486</v>
      </c>
      <c r="K43" s="60">
        <v>-39900</v>
      </c>
      <c r="L43" s="60">
        <v>-658892</v>
      </c>
      <c r="M43" s="60">
        <v>-5456278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-14866110</v>
      </c>
      <c r="W43" s="60">
        <v>-29403724</v>
      </c>
      <c r="X43" s="60">
        <v>14537614</v>
      </c>
      <c r="Y43" s="61">
        <v>-49.44</v>
      </c>
      <c r="Z43" s="62">
        <v>-58807450</v>
      </c>
    </row>
    <row r="44" spans="1:26" ht="13.5">
      <c r="A44" s="58" t="s">
        <v>64</v>
      </c>
      <c r="B44" s="19">
        <v>72405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42709363</v>
      </c>
      <c r="C45" s="22">
        <v>0</v>
      </c>
      <c r="D45" s="99">
        <v>14050546</v>
      </c>
      <c r="E45" s="100">
        <v>14050546</v>
      </c>
      <c r="F45" s="100">
        <v>35793379</v>
      </c>
      <c r="G45" s="100">
        <v>33298467</v>
      </c>
      <c r="H45" s="100">
        <v>29270228</v>
      </c>
      <c r="I45" s="100">
        <v>29270228</v>
      </c>
      <c r="J45" s="100">
        <v>31652811</v>
      </c>
      <c r="K45" s="100">
        <v>56581427</v>
      </c>
      <c r="L45" s="100">
        <v>48536486</v>
      </c>
      <c r="M45" s="100">
        <v>48536486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48536486</v>
      </c>
      <c r="W45" s="100">
        <v>7025274</v>
      </c>
      <c r="X45" s="100">
        <v>41511212</v>
      </c>
      <c r="Y45" s="101">
        <v>590.88</v>
      </c>
      <c r="Z45" s="102">
        <v>14050546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1140837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1140837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100</v>
      </c>
      <c r="G58" s="7">
        <f t="shared" si="6"/>
        <v>100</v>
      </c>
      <c r="H58" s="7">
        <f t="shared" si="6"/>
        <v>81.99031176141551</v>
      </c>
      <c r="I58" s="7">
        <f t="shared" si="6"/>
        <v>87.13009571298113</v>
      </c>
      <c r="J58" s="7">
        <f t="shared" si="6"/>
        <v>17.212881162724422</v>
      </c>
      <c r="K58" s="7">
        <f t="shared" si="6"/>
        <v>14.500091740612204</v>
      </c>
      <c r="L58" s="7">
        <f t="shared" si="6"/>
        <v>8.82466612272942</v>
      </c>
      <c r="M58" s="7">
        <f t="shared" si="6"/>
        <v>13.512546342022013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46.761357352085945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16.32724209058424</v>
      </c>
      <c r="K59" s="10">
        <f t="shared" si="7"/>
        <v>13.584315222849838</v>
      </c>
      <c r="L59" s="10">
        <f t="shared" si="7"/>
        <v>8.262812983768214</v>
      </c>
      <c r="M59" s="10">
        <f t="shared" si="7"/>
        <v>12.724790099067429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49.86725006178574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100</v>
      </c>
      <c r="G60" s="13">
        <f t="shared" si="7"/>
        <v>100</v>
      </c>
      <c r="H60" s="13">
        <f t="shared" si="7"/>
        <v>5.63034361315137</v>
      </c>
      <c r="I60" s="13">
        <f t="shared" si="7"/>
        <v>14.091963720734022</v>
      </c>
      <c r="J60" s="13">
        <f t="shared" si="7"/>
        <v>27.363576594345822</v>
      </c>
      <c r="K60" s="13">
        <f t="shared" si="7"/>
        <v>28.66535174227482</v>
      </c>
      <c r="L60" s="13">
        <f t="shared" si="7"/>
        <v>17.679158448389217</v>
      </c>
      <c r="M60" s="13">
        <f t="shared" si="7"/>
        <v>24.569362261669955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17.495906016375933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5.966264823590071</v>
      </c>
      <c r="I64" s="13">
        <f t="shared" si="7"/>
        <v>5.966264823590071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19.729185592575316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125.21367521367522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2395349</v>
      </c>
      <c r="C67" s="24"/>
      <c r="D67" s="25"/>
      <c r="E67" s="26"/>
      <c r="F67" s="26">
        <v>62784</v>
      </c>
      <c r="G67" s="26">
        <v>117849</v>
      </c>
      <c r="H67" s="26">
        <v>452301</v>
      </c>
      <c r="I67" s="26">
        <v>632934</v>
      </c>
      <c r="J67" s="26">
        <v>256157</v>
      </c>
      <c r="K67" s="26">
        <v>256157</v>
      </c>
      <c r="L67" s="26">
        <v>256157</v>
      </c>
      <c r="M67" s="26">
        <v>768471</v>
      </c>
      <c r="N67" s="26"/>
      <c r="O67" s="26"/>
      <c r="P67" s="26"/>
      <c r="Q67" s="26"/>
      <c r="R67" s="26"/>
      <c r="S67" s="26"/>
      <c r="T67" s="26"/>
      <c r="U67" s="26"/>
      <c r="V67" s="26">
        <v>1401405</v>
      </c>
      <c r="W67" s="26"/>
      <c r="X67" s="26"/>
      <c r="Y67" s="25"/>
      <c r="Z67" s="27"/>
    </row>
    <row r="68" spans="1:26" ht="13.5" hidden="1">
      <c r="A68" s="37" t="s">
        <v>31</v>
      </c>
      <c r="B68" s="19">
        <v>2235561</v>
      </c>
      <c r="C68" s="19"/>
      <c r="D68" s="20"/>
      <c r="E68" s="21"/>
      <c r="F68" s="21">
        <v>57054</v>
      </c>
      <c r="G68" s="21">
        <v>115077</v>
      </c>
      <c r="H68" s="21">
        <v>363409</v>
      </c>
      <c r="I68" s="21">
        <v>535540</v>
      </c>
      <c r="J68" s="21">
        <v>240947</v>
      </c>
      <c r="K68" s="21">
        <v>240947</v>
      </c>
      <c r="L68" s="21">
        <v>240947</v>
      </c>
      <c r="M68" s="21">
        <v>722841</v>
      </c>
      <c r="N68" s="21"/>
      <c r="O68" s="21"/>
      <c r="P68" s="21"/>
      <c r="Q68" s="21"/>
      <c r="R68" s="21"/>
      <c r="S68" s="21"/>
      <c r="T68" s="21"/>
      <c r="U68" s="21"/>
      <c r="V68" s="21">
        <v>1258381</v>
      </c>
      <c r="W68" s="21"/>
      <c r="X68" s="21"/>
      <c r="Y68" s="20"/>
      <c r="Z68" s="23"/>
    </row>
    <row r="69" spans="1:26" ht="13.5" hidden="1">
      <c r="A69" s="38" t="s">
        <v>32</v>
      </c>
      <c r="B69" s="19">
        <v>159788</v>
      </c>
      <c r="C69" s="19"/>
      <c r="D69" s="20"/>
      <c r="E69" s="21"/>
      <c r="F69" s="21">
        <v>5730</v>
      </c>
      <c r="G69" s="21">
        <v>2772</v>
      </c>
      <c r="H69" s="21">
        <v>86318</v>
      </c>
      <c r="I69" s="21">
        <v>94820</v>
      </c>
      <c r="J69" s="21">
        <v>15210</v>
      </c>
      <c r="K69" s="21">
        <v>15210</v>
      </c>
      <c r="L69" s="21">
        <v>15210</v>
      </c>
      <c r="M69" s="21">
        <v>45630</v>
      </c>
      <c r="N69" s="21"/>
      <c r="O69" s="21"/>
      <c r="P69" s="21"/>
      <c r="Q69" s="21"/>
      <c r="R69" s="21"/>
      <c r="S69" s="21"/>
      <c r="T69" s="21"/>
      <c r="U69" s="21"/>
      <c r="V69" s="21">
        <v>140450</v>
      </c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>
        <v>81458</v>
      </c>
      <c r="I73" s="21">
        <v>81458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81458</v>
      </c>
      <c r="W73" s="21"/>
      <c r="X73" s="21"/>
      <c r="Y73" s="20"/>
      <c r="Z73" s="23"/>
    </row>
    <row r="74" spans="1:26" ht="13.5" hidden="1">
      <c r="A74" s="39" t="s">
        <v>107</v>
      </c>
      <c r="B74" s="19">
        <v>159788</v>
      </c>
      <c r="C74" s="19"/>
      <c r="D74" s="20"/>
      <c r="E74" s="21"/>
      <c r="F74" s="21">
        <v>5730</v>
      </c>
      <c r="G74" s="21">
        <v>2772</v>
      </c>
      <c r="H74" s="21">
        <v>4860</v>
      </c>
      <c r="I74" s="21">
        <v>13362</v>
      </c>
      <c r="J74" s="21">
        <v>15210</v>
      </c>
      <c r="K74" s="21">
        <v>15210</v>
      </c>
      <c r="L74" s="21">
        <v>15210</v>
      </c>
      <c r="M74" s="21">
        <v>45630</v>
      </c>
      <c r="N74" s="21"/>
      <c r="O74" s="21"/>
      <c r="P74" s="21"/>
      <c r="Q74" s="21"/>
      <c r="R74" s="21"/>
      <c r="S74" s="21"/>
      <c r="T74" s="21"/>
      <c r="U74" s="21"/>
      <c r="V74" s="21">
        <v>58992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>
        <v>2574</v>
      </c>
      <c r="I75" s="30">
        <v>2574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2574</v>
      </c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23470000</v>
      </c>
      <c r="E76" s="34">
        <v>23470000</v>
      </c>
      <c r="F76" s="34">
        <v>62784</v>
      </c>
      <c r="G76" s="34">
        <v>117849</v>
      </c>
      <c r="H76" s="34">
        <v>370843</v>
      </c>
      <c r="I76" s="34">
        <v>551476</v>
      </c>
      <c r="J76" s="34">
        <v>44092</v>
      </c>
      <c r="K76" s="34">
        <v>37143</v>
      </c>
      <c r="L76" s="34">
        <v>22605</v>
      </c>
      <c r="M76" s="34">
        <v>103840</v>
      </c>
      <c r="N76" s="34"/>
      <c r="O76" s="34"/>
      <c r="P76" s="34"/>
      <c r="Q76" s="34"/>
      <c r="R76" s="34"/>
      <c r="S76" s="34"/>
      <c r="T76" s="34"/>
      <c r="U76" s="34"/>
      <c r="V76" s="34">
        <v>655316</v>
      </c>
      <c r="W76" s="34">
        <v>11734996</v>
      </c>
      <c r="X76" s="34"/>
      <c r="Y76" s="33"/>
      <c r="Z76" s="35">
        <v>23470000</v>
      </c>
    </row>
    <row r="77" spans="1:26" ht="13.5" hidden="1">
      <c r="A77" s="37" t="s">
        <v>31</v>
      </c>
      <c r="B77" s="19"/>
      <c r="C77" s="19"/>
      <c r="D77" s="20">
        <v>23000000</v>
      </c>
      <c r="E77" s="21">
        <v>23000000</v>
      </c>
      <c r="F77" s="21">
        <v>57054</v>
      </c>
      <c r="G77" s="21">
        <v>115077</v>
      </c>
      <c r="H77" s="21">
        <v>363409</v>
      </c>
      <c r="I77" s="21">
        <v>535540</v>
      </c>
      <c r="J77" s="21">
        <v>39340</v>
      </c>
      <c r="K77" s="21">
        <v>32731</v>
      </c>
      <c r="L77" s="21">
        <v>19909</v>
      </c>
      <c r="M77" s="21">
        <v>91980</v>
      </c>
      <c r="N77" s="21"/>
      <c r="O77" s="21"/>
      <c r="P77" s="21"/>
      <c r="Q77" s="21"/>
      <c r="R77" s="21"/>
      <c r="S77" s="21"/>
      <c r="T77" s="21"/>
      <c r="U77" s="21"/>
      <c r="V77" s="21">
        <v>627520</v>
      </c>
      <c r="W77" s="21">
        <v>11499998</v>
      </c>
      <c r="X77" s="21"/>
      <c r="Y77" s="20"/>
      <c r="Z77" s="23">
        <v>23000000</v>
      </c>
    </row>
    <row r="78" spans="1:26" ht="13.5" hidden="1">
      <c r="A78" s="38" t="s">
        <v>32</v>
      </c>
      <c r="B78" s="19"/>
      <c r="C78" s="19"/>
      <c r="D78" s="20">
        <v>120000</v>
      </c>
      <c r="E78" s="21">
        <v>120000</v>
      </c>
      <c r="F78" s="21">
        <v>5730</v>
      </c>
      <c r="G78" s="21">
        <v>2772</v>
      </c>
      <c r="H78" s="21">
        <v>4860</v>
      </c>
      <c r="I78" s="21">
        <v>13362</v>
      </c>
      <c r="J78" s="21">
        <v>4162</v>
      </c>
      <c r="K78" s="21">
        <v>4360</v>
      </c>
      <c r="L78" s="21">
        <v>2689</v>
      </c>
      <c r="M78" s="21">
        <v>11211</v>
      </c>
      <c r="N78" s="21"/>
      <c r="O78" s="21"/>
      <c r="P78" s="21"/>
      <c r="Q78" s="21"/>
      <c r="R78" s="21"/>
      <c r="S78" s="21"/>
      <c r="T78" s="21"/>
      <c r="U78" s="21"/>
      <c r="V78" s="21">
        <v>24573</v>
      </c>
      <c r="W78" s="21">
        <v>60000</v>
      </c>
      <c r="X78" s="21"/>
      <c r="Y78" s="20"/>
      <c r="Z78" s="23">
        <v>120000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>
        <v>5730</v>
      </c>
      <c r="G81" s="21">
        <v>2772</v>
      </c>
      <c r="H81" s="21"/>
      <c r="I81" s="21">
        <v>8502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8502</v>
      </c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120000</v>
      </c>
      <c r="E82" s="21">
        <v>120000</v>
      </c>
      <c r="F82" s="21"/>
      <c r="G82" s="21"/>
      <c r="H82" s="21">
        <v>4860</v>
      </c>
      <c r="I82" s="21">
        <v>4860</v>
      </c>
      <c r="J82" s="21">
        <v>4162</v>
      </c>
      <c r="K82" s="21">
        <v>4360</v>
      </c>
      <c r="L82" s="21">
        <v>2689</v>
      </c>
      <c r="M82" s="21">
        <v>11211</v>
      </c>
      <c r="N82" s="21"/>
      <c r="O82" s="21"/>
      <c r="P82" s="21"/>
      <c r="Q82" s="21"/>
      <c r="R82" s="21"/>
      <c r="S82" s="21"/>
      <c r="T82" s="21"/>
      <c r="U82" s="21"/>
      <c r="V82" s="21">
        <v>16071</v>
      </c>
      <c r="W82" s="21">
        <v>60000</v>
      </c>
      <c r="X82" s="21"/>
      <c r="Y82" s="20"/>
      <c r="Z82" s="23">
        <v>120000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350000</v>
      </c>
      <c r="E84" s="30">
        <v>350000</v>
      </c>
      <c r="F84" s="30"/>
      <c r="G84" s="30"/>
      <c r="H84" s="30">
        <v>2574</v>
      </c>
      <c r="I84" s="30">
        <v>2574</v>
      </c>
      <c r="J84" s="30">
        <v>590</v>
      </c>
      <c r="K84" s="30">
        <v>52</v>
      </c>
      <c r="L84" s="30">
        <v>7</v>
      </c>
      <c r="M84" s="30">
        <v>649</v>
      </c>
      <c r="N84" s="30"/>
      <c r="O84" s="30"/>
      <c r="P84" s="30"/>
      <c r="Q84" s="30"/>
      <c r="R84" s="30"/>
      <c r="S84" s="30"/>
      <c r="T84" s="30"/>
      <c r="U84" s="30"/>
      <c r="V84" s="30">
        <v>3223</v>
      </c>
      <c r="W84" s="30">
        <v>174998</v>
      </c>
      <c r="X84" s="30"/>
      <c r="Y84" s="29"/>
      <c r="Z84" s="31">
        <v>350000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3250000</v>
      </c>
      <c r="F5" s="358">
        <f t="shared" si="0"/>
        <v>3250000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1625000</v>
      </c>
      <c r="Y5" s="358">
        <f t="shared" si="0"/>
        <v>-1625000</v>
      </c>
      <c r="Z5" s="359">
        <f>+IF(X5&lt;&gt;0,+(Y5/X5)*100,0)</f>
        <v>-100</v>
      </c>
      <c r="AA5" s="360">
        <f>+AA6+AA8+AA11+AA13+AA15</f>
        <v>3250000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2950000</v>
      </c>
      <c r="F6" s="59">
        <f t="shared" si="1"/>
        <v>2950000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1475000</v>
      </c>
      <c r="Y6" s="59">
        <f t="shared" si="1"/>
        <v>-1475000</v>
      </c>
      <c r="Z6" s="61">
        <f>+IF(X6&lt;&gt;0,+(Y6/X6)*100,0)</f>
        <v>-100</v>
      </c>
      <c r="AA6" s="62">
        <f t="shared" si="1"/>
        <v>2950000</v>
      </c>
    </row>
    <row r="7" spans="1:27" ht="13.5">
      <c r="A7" s="291" t="s">
        <v>228</v>
      </c>
      <c r="B7" s="142"/>
      <c r="C7" s="60"/>
      <c r="D7" s="340"/>
      <c r="E7" s="60">
        <v>2950000</v>
      </c>
      <c r="F7" s="59">
        <v>2950000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1475000</v>
      </c>
      <c r="Y7" s="59">
        <v>-1475000</v>
      </c>
      <c r="Z7" s="61">
        <v>-100</v>
      </c>
      <c r="AA7" s="62">
        <v>2950000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300000</v>
      </c>
      <c r="F8" s="59">
        <f t="shared" si="2"/>
        <v>300000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150000</v>
      </c>
      <c r="Y8" s="59">
        <f t="shared" si="2"/>
        <v>-150000</v>
      </c>
      <c r="Z8" s="61">
        <f>+IF(X8&lt;&gt;0,+(Y8/X8)*100,0)</f>
        <v>-100</v>
      </c>
      <c r="AA8" s="62">
        <f>SUM(AA9:AA10)</f>
        <v>300000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300000</v>
      </c>
      <c r="F10" s="59">
        <v>300000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150000</v>
      </c>
      <c r="Y10" s="59">
        <v>-150000</v>
      </c>
      <c r="Z10" s="61">
        <v>-100</v>
      </c>
      <c r="AA10" s="62">
        <v>300000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1500000</v>
      </c>
      <c r="F22" s="345">
        <f t="shared" si="6"/>
        <v>1500000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750000</v>
      </c>
      <c r="Y22" s="345">
        <f t="shared" si="6"/>
        <v>-750000</v>
      </c>
      <c r="Z22" s="336">
        <f>+IF(X22&lt;&gt;0,+(Y22/X22)*100,0)</f>
        <v>-100</v>
      </c>
      <c r="AA22" s="350">
        <f>SUM(AA23:AA32)</f>
        <v>1500000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1500000</v>
      </c>
      <c r="F32" s="59">
        <v>1500000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750000</v>
      </c>
      <c r="Y32" s="59">
        <v>-750000</v>
      </c>
      <c r="Z32" s="61">
        <v>-100</v>
      </c>
      <c r="AA32" s="62">
        <v>1500000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650000</v>
      </c>
      <c r="F40" s="345">
        <f t="shared" si="9"/>
        <v>650000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325000</v>
      </c>
      <c r="Y40" s="345">
        <f t="shared" si="9"/>
        <v>-325000</v>
      </c>
      <c r="Z40" s="336">
        <f>+IF(X40&lt;&gt;0,+(Y40/X40)*100,0)</f>
        <v>-100</v>
      </c>
      <c r="AA40" s="350">
        <f>SUM(AA41:AA49)</f>
        <v>650000</v>
      </c>
    </row>
    <row r="41" spans="1:27" ht="13.5">
      <c r="A41" s="361" t="s">
        <v>247</v>
      </c>
      <c r="B41" s="142"/>
      <c r="C41" s="362"/>
      <c r="D41" s="363"/>
      <c r="E41" s="362">
        <v>200000</v>
      </c>
      <c r="F41" s="364">
        <v>200000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100000</v>
      </c>
      <c r="Y41" s="364">
        <v>-100000</v>
      </c>
      <c r="Z41" s="365">
        <v>-100</v>
      </c>
      <c r="AA41" s="366">
        <v>200000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450000</v>
      </c>
      <c r="F44" s="53">
        <v>450000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225000</v>
      </c>
      <c r="Y44" s="53">
        <v>-225000</v>
      </c>
      <c r="Z44" s="94">
        <v>-100</v>
      </c>
      <c r="AA44" s="95">
        <v>450000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5400000</v>
      </c>
      <c r="F60" s="264">
        <f t="shared" si="14"/>
        <v>5400000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2700000</v>
      </c>
      <c r="Y60" s="264">
        <f t="shared" si="14"/>
        <v>-2700000</v>
      </c>
      <c r="Z60" s="337">
        <f>+IF(X60&lt;&gt;0,+(Y60/X60)*100,0)</f>
        <v>-100</v>
      </c>
      <c r="AA60" s="232">
        <f>+AA57+AA54+AA51+AA40+AA37+AA34+AA22+AA5</f>
        <v>5400000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108113869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42386231</v>
      </c>
      <c r="H5" s="100">
        <f t="shared" si="0"/>
        <v>6560294</v>
      </c>
      <c r="I5" s="100">
        <f t="shared" si="0"/>
        <v>5635223</v>
      </c>
      <c r="J5" s="100">
        <f t="shared" si="0"/>
        <v>54581748</v>
      </c>
      <c r="K5" s="100">
        <f t="shared" si="0"/>
        <v>5758778</v>
      </c>
      <c r="L5" s="100">
        <f t="shared" si="0"/>
        <v>5758778</v>
      </c>
      <c r="M5" s="100">
        <f t="shared" si="0"/>
        <v>5758778</v>
      </c>
      <c r="N5" s="100">
        <f t="shared" si="0"/>
        <v>17276334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71858082</v>
      </c>
      <c r="X5" s="100">
        <f t="shared" si="0"/>
        <v>0</v>
      </c>
      <c r="Y5" s="100">
        <f t="shared" si="0"/>
        <v>71858082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108113869</v>
      </c>
      <c r="D7" s="157"/>
      <c r="E7" s="158"/>
      <c r="F7" s="159"/>
      <c r="G7" s="159">
        <v>42386231</v>
      </c>
      <c r="H7" s="159">
        <v>6560294</v>
      </c>
      <c r="I7" s="159">
        <v>5635223</v>
      </c>
      <c r="J7" s="159">
        <v>54581748</v>
      </c>
      <c r="K7" s="159">
        <v>5758778</v>
      </c>
      <c r="L7" s="159">
        <v>5758778</v>
      </c>
      <c r="M7" s="159">
        <v>5758778</v>
      </c>
      <c r="N7" s="159">
        <v>17276334</v>
      </c>
      <c r="O7" s="159"/>
      <c r="P7" s="159"/>
      <c r="Q7" s="159"/>
      <c r="R7" s="159"/>
      <c r="S7" s="159"/>
      <c r="T7" s="159"/>
      <c r="U7" s="159"/>
      <c r="V7" s="159"/>
      <c r="W7" s="159">
        <v>71858082</v>
      </c>
      <c r="X7" s="159"/>
      <c r="Y7" s="159">
        <v>71858082</v>
      </c>
      <c r="Z7" s="141">
        <v>0</v>
      </c>
      <c r="AA7" s="157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577182</v>
      </c>
      <c r="J19" s="100">
        <f t="shared" si="3"/>
        <v>577182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577182</v>
      </c>
      <c r="X19" s="100">
        <f t="shared" si="3"/>
        <v>0</v>
      </c>
      <c r="Y19" s="100">
        <f t="shared" si="3"/>
        <v>577182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>
        <v>577182</v>
      </c>
      <c r="J23" s="60">
        <v>577182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577182</v>
      </c>
      <c r="X23" s="60"/>
      <c r="Y23" s="60">
        <v>577182</v>
      </c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108113869</v>
      </c>
      <c r="D25" s="168">
        <f>+D5+D9+D15+D19+D24</f>
        <v>0</v>
      </c>
      <c r="E25" s="169">
        <f t="shared" si="4"/>
        <v>0</v>
      </c>
      <c r="F25" s="73">
        <f t="shared" si="4"/>
        <v>0</v>
      </c>
      <c r="G25" s="73">
        <f t="shared" si="4"/>
        <v>42386231</v>
      </c>
      <c r="H25" s="73">
        <f t="shared" si="4"/>
        <v>6560294</v>
      </c>
      <c r="I25" s="73">
        <f t="shared" si="4"/>
        <v>6212405</v>
      </c>
      <c r="J25" s="73">
        <f t="shared" si="4"/>
        <v>55158930</v>
      </c>
      <c r="K25" s="73">
        <f t="shared" si="4"/>
        <v>5758778</v>
      </c>
      <c r="L25" s="73">
        <f t="shared" si="4"/>
        <v>5758778</v>
      </c>
      <c r="M25" s="73">
        <f t="shared" si="4"/>
        <v>5758778</v>
      </c>
      <c r="N25" s="73">
        <f t="shared" si="4"/>
        <v>17276334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72435264</v>
      </c>
      <c r="X25" s="73">
        <f t="shared" si="4"/>
        <v>0</v>
      </c>
      <c r="Y25" s="73">
        <f t="shared" si="4"/>
        <v>72435264</v>
      </c>
      <c r="Z25" s="170">
        <f>+IF(X25&lt;&gt;0,+(Y25/X25)*100,0)</f>
        <v>0</v>
      </c>
      <c r="AA25" s="168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79493311</v>
      </c>
      <c r="D28" s="153">
        <f>SUM(D29:D31)</f>
        <v>0</v>
      </c>
      <c r="E28" s="154">
        <f t="shared" si="5"/>
        <v>0</v>
      </c>
      <c r="F28" s="100">
        <f t="shared" si="5"/>
        <v>0</v>
      </c>
      <c r="G28" s="100">
        <f t="shared" si="5"/>
        <v>4411069</v>
      </c>
      <c r="H28" s="100">
        <f t="shared" si="5"/>
        <v>4842855</v>
      </c>
      <c r="I28" s="100">
        <f t="shared" si="5"/>
        <v>6647763</v>
      </c>
      <c r="J28" s="100">
        <f t="shared" si="5"/>
        <v>15901687</v>
      </c>
      <c r="K28" s="100">
        <f t="shared" si="5"/>
        <v>6895477</v>
      </c>
      <c r="L28" s="100">
        <f t="shared" si="5"/>
        <v>6067619</v>
      </c>
      <c r="M28" s="100">
        <f t="shared" si="5"/>
        <v>7534141</v>
      </c>
      <c r="N28" s="100">
        <f t="shared" si="5"/>
        <v>20497237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36398924</v>
      </c>
      <c r="X28" s="100">
        <f t="shared" si="5"/>
        <v>0</v>
      </c>
      <c r="Y28" s="100">
        <f t="shared" si="5"/>
        <v>36398924</v>
      </c>
      <c r="Z28" s="137">
        <f>+IF(X28&lt;&gt;0,+(Y28/X28)*100,0)</f>
        <v>0</v>
      </c>
      <c r="AA28" s="153">
        <f>SUM(AA29:AA31)</f>
        <v>0</v>
      </c>
    </row>
    <row r="29" spans="1:27" ht="13.5">
      <c r="A29" s="138" t="s">
        <v>75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>
        <v>0</v>
      </c>
      <c r="AA29" s="155"/>
    </row>
    <row r="30" spans="1:27" ht="13.5">
      <c r="A30" s="138" t="s">
        <v>76</v>
      </c>
      <c r="B30" s="136"/>
      <c r="C30" s="157">
        <v>79493311</v>
      </c>
      <c r="D30" s="157"/>
      <c r="E30" s="158"/>
      <c r="F30" s="159"/>
      <c r="G30" s="159">
        <v>4411069</v>
      </c>
      <c r="H30" s="159">
        <v>4842855</v>
      </c>
      <c r="I30" s="159">
        <v>6647763</v>
      </c>
      <c r="J30" s="159">
        <v>15901687</v>
      </c>
      <c r="K30" s="159">
        <v>6895477</v>
      </c>
      <c r="L30" s="159">
        <v>6067619</v>
      </c>
      <c r="M30" s="159">
        <v>7534141</v>
      </c>
      <c r="N30" s="159">
        <v>20497237</v>
      </c>
      <c r="O30" s="159"/>
      <c r="P30" s="159"/>
      <c r="Q30" s="159"/>
      <c r="R30" s="159"/>
      <c r="S30" s="159"/>
      <c r="T30" s="159"/>
      <c r="U30" s="159"/>
      <c r="V30" s="159"/>
      <c r="W30" s="159">
        <v>36398924</v>
      </c>
      <c r="X30" s="159"/>
      <c r="Y30" s="159">
        <v>36398924</v>
      </c>
      <c r="Z30" s="141">
        <v>0</v>
      </c>
      <c r="AA30" s="157"/>
    </row>
    <row r="31" spans="1:27" ht="13.5">
      <c r="A31" s="138" t="s">
        <v>77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0</v>
      </c>
      <c r="Y32" s="100">
        <f t="shared" si="6"/>
        <v>0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0</v>
      </c>
      <c r="Y38" s="100">
        <f t="shared" si="7"/>
        <v>0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577182</v>
      </c>
      <c r="J42" s="100">
        <f t="shared" si="8"/>
        <v>577182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577182</v>
      </c>
      <c r="X42" s="100">
        <f t="shared" si="8"/>
        <v>0</v>
      </c>
      <c r="Y42" s="100">
        <f t="shared" si="8"/>
        <v>577182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>
        <v>577182</v>
      </c>
      <c r="J46" s="60">
        <v>577182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577182</v>
      </c>
      <c r="X46" s="60"/>
      <c r="Y46" s="60">
        <v>577182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79493311</v>
      </c>
      <c r="D48" s="168">
        <f>+D28+D32+D38+D42+D47</f>
        <v>0</v>
      </c>
      <c r="E48" s="169">
        <f t="shared" si="9"/>
        <v>0</v>
      </c>
      <c r="F48" s="73">
        <f t="shared" si="9"/>
        <v>0</v>
      </c>
      <c r="G48" s="73">
        <f t="shared" si="9"/>
        <v>4411069</v>
      </c>
      <c r="H48" s="73">
        <f t="shared" si="9"/>
        <v>4842855</v>
      </c>
      <c r="I48" s="73">
        <f t="shared" si="9"/>
        <v>7224945</v>
      </c>
      <c r="J48" s="73">
        <f t="shared" si="9"/>
        <v>16478869</v>
      </c>
      <c r="K48" s="73">
        <f t="shared" si="9"/>
        <v>6895477</v>
      </c>
      <c r="L48" s="73">
        <f t="shared" si="9"/>
        <v>6067619</v>
      </c>
      <c r="M48" s="73">
        <f t="shared" si="9"/>
        <v>7534141</v>
      </c>
      <c r="N48" s="73">
        <f t="shared" si="9"/>
        <v>20497237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36976106</v>
      </c>
      <c r="X48" s="73">
        <f t="shared" si="9"/>
        <v>0</v>
      </c>
      <c r="Y48" s="73">
        <f t="shared" si="9"/>
        <v>36976106</v>
      </c>
      <c r="Z48" s="170">
        <f>+IF(X48&lt;&gt;0,+(Y48/X48)*100,0)</f>
        <v>0</v>
      </c>
      <c r="AA48" s="168">
        <f>+AA28+AA32+AA38+AA42+AA47</f>
        <v>0</v>
      </c>
    </row>
    <row r="49" spans="1:27" ht="13.5">
      <c r="A49" s="148" t="s">
        <v>49</v>
      </c>
      <c r="B49" s="149"/>
      <c r="C49" s="171">
        <f aca="true" t="shared" si="10" ref="C49:Y49">+C25-C48</f>
        <v>28620558</v>
      </c>
      <c r="D49" s="171">
        <f>+D25-D48</f>
        <v>0</v>
      </c>
      <c r="E49" s="172">
        <f t="shared" si="10"/>
        <v>0</v>
      </c>
      <c r="F49" s="173">
        <f t="shared" si="10"/>
        <v>0</v>
      </c>
      <c r="G49" s="173">
        <f t="shared" si="10"/>
        <v>37975162</v>
      </c>
      <c r="H49" s="173">
        <f t="shared" si="10"/>
        <v>1717439</v>
      </c>
      <c r="I49" s="173">
        <f t="shared" si="10"/>
        <v>-1012540</v>
      </c>
      <c r="J49" s="173">
        <f t="shared" si="10"/>
        <v>38680061</v>
      </c>
      <c r="K49" s="173">
        <f t="shared" si="10"/>
        <v>-1136699</v>
      </c>
      <c r="L49" s="173">
        <f t="shared" si="10"/>
        <v>-308841</v>
      </c>
      <c r="M49" s="173">
        <f t="shared" si="10"/>
        <v>-1775363</v>
      </c>
      <c r="N49" s="173">
        <f t="shared" si="10"/>
        <v>-3220903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35459158</v>
      </c>
      <c r="X49" s="173">
        <f>IF(F25=F48,0,X25-X48)</f>
        <v>0</v>
      </c>
      <c r="Y49" s="173">
        <f t="shared" si="10"/>
        <v>35459158</v>
      </c>
      <c r="Z49" s="174">
        <f>+IF(X49&lt;&gt;0,+(Y49/X49)*100,0)</f>
        <v>0</v>
      </c>
      <c r="AA49" s="171">
        <f>+AA25-AA48</f>
        <v>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2235561</v>
      </c>
      <c r="D5" s="155">
        <v>0</v>
      </c>
      <c r="E5" s="156">
        <v>0</v>
      </c>
      <c r="F5" s="60">
        <v>0</v>
      </c>
      <c r="G5" s="60">
        <v>57054</v>
      </c>
      <c r="H5" s="60">
        <v>115077</v>
      </c>
      <c r="I5" s="60">
        <v>363409</v>
      </c>
      <c r="J5" s="60">
        <v>535540</v>
      </c>
      <c r="K5" s="60">
        <v>240947</v>
      </c>
      <c r="L5" s="60">
        <v>240947</v>
      </c>
      <c r="M5" s="60">
        <v>240947</v>
      </c>
      <c r="N5" s="60">
        <v>722841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1258381</v>
      </c>
      <c r="X5" s="60">
        <v>0</v>
      </c>
      <c r="Y5" s="60">
        <v>1258381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81458</v>
      </c>
      <c r="J10" s="54">
        <v>81458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81458</v>
      </c>
      <c r="X10" s="54">
        <v>0</v>
      </c>
      <c r="Y10" s="54">
        <v>81458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159788</v>
      </c>
      <c r="D11" s="155">
        <v>0</v>
      </c>
      <c r="E11" s="156">
        <v>0</v>
      </c>
      <c r="F11" s="60">
        <v>0</v>
      </c>
      <c r="G11" s="60">
        <v>5730</v>
      </c>
      <c r="H11" s="60">
        <v>2772</v>
      </c>
      <c r="I11" s="60">
        <v>4860</v>
      </c>
      <c r="J11" s="60">
        <v>13362</v>
      </c>
      <c r="K11" s="60">
        <v>15210</v>
      </c>
      <c r="L11" s="60">
        <v>15210</v>
      </c>
      <c r="M11" s="60">
        <v>15210</v>
      </c>
      <c r="N11" s="60">
        <v>45630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58992</v>
      </c>
      <c r="X11" s="60">
        <v>0</v>
      </c>
      <c r="Y11" s="60">
        <v>58992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880580</v>
      </c>
      <c r="D12" s="155">
        <v>0</v>
      </c>
      <c r="E12" s="156">
        <v>0</v>
      </c>
      <c r="F12" s="60">
        <v>0</v>
      </c>
      <c r="G12" s="60">
        <v>41672</v>
      </c>
      <c r="H12" s="60">
        <v>29808</v>
      </c>
      <c r="I12" s="60">
        <v>41093</v>
      </c>
      <c r="J12" s="60">
        <v>112573</v>
      </c>
      <c r="K12" s="60">
        <v>73629</v>
      </c>
      <c r="L12" s="60">
        <v>73629</v>
      </c>
      <c r="M12" s="60">
        <v>73629</v>
      </c>
      <c r="N12" s="60">
        <v>220887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333460</v>
      </c>
      <c r="X12" s="60">
        <v>0</v>
      </c>
      <c r="Y12" s="60">
        <v>333460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1558987</v>
      </c>
      <c r="D13" s="155">
        <v>0</v>
      </c>
      <c r="E13" s="156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34748</v>
      </c>
      <c r="L13" s="60">
        <v>34748</v>
      </c>
      <c r="M13" s="60">
        <v>34748</v>
      </c>
      <c r="N13" s="60">
        <v>104244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104244</v>
      </c>
      <c r="X13" s="60">
        <v>0</v>
      </c>
      <c r="Y13" s="60">
        <v>104244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2574</v>
      </c>
      <c r="J14" s="60">
        <v>2574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2574</v>
      </c>
      <c r="X14" s="60">
        <v>0</v>
      </c>
      <c r="Y14" s="60">
        <v>2574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433321</v>
      </c>
      <c r="D16" s="155">
        <v>0</v>
      </c>
      <c r="E16" s="156">
        <v>0</v>
      </c>
      <c r="F16" s="60">
        <v>0</v>
      </c>
      <c r="G16" s="60">
        <v>75348</v>
      </c>
      <c r="H16" s="60">
        <v>67160</v>
      </c>
      <c r="I16" s="60">
        <v>64371</v>
      </c>
      <c r="J16" s="60">
        <v>206879</v>
      </c>
      <c r="K16" s="60">
        <v>66000</v>
      </c>
      <c r="L16" s="60">
        <v>66000</v>
      </c>
      <c r="M16" s="60">
        <v>66000</v>
      </c>
      <c r="N16" s="60">
        <v>198000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404879</v>
      </c>
      <c r="X16" s="60">
        <v>0</v>
      </c>
      <c r="Y16" s="60">
        <v>404879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273698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67714820</v>
      </c>
      <c r="D19" s="155">
        <v>0</v>
      </c>
      <c r="E19" s="156">
        <v>0</v>
      </c>
      <c r="F19" s="60">
        <v>0</v>
      </c>
      <c r="G19" s="60">
        <v>30925371</v>
      </c>
      <c r="H19" s="60">
        <v>1290000</v>
      </c>
      <c r="I19" s="60">
        <v>551417</v>
      </c>
      <c r="J19" s="60">
        <v>32766788</v>
      </c>
      <c r="K19" s="60">
        <v>591617</v>
      </c>
      <c r="L19" s="60">
        <v>591617</v>
      </c>
      <c r="M19" s="60">
        <v>591617</v>
      </c>
      <c r="N19" s="60">
        <v>1774851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34541639</v>
      </c>
      <c r="X19" s="60">
        <v>0</v>
      </c>
      <c r="Y19" s="60">
        <v>34541639</v>
      </c>
      <c r="Z19" s="140">
        <v>0</v>
      </c>
      <c r="AA19" s="155">
        <v>0</v>
      </c>
    </row>
    <row r="20" spans="1:27" ht="13.5">
      <c r="A20" s="181" t="s">
        <v>35</v>
      </c>
      <c r="B20" s="185"/>
      <c r="C20" s="155">
        <v>656569</v>
      </c>
      <c r="D20" s="155">
        <v>0</v>
      </c>
      <c r="E20" s="156">
        <v>0</v>
      </c>
      <c r="F20" s="54">
        <v>0</v>
      </c>
      <c r="G20" s="54">
        <v>1080056</v>
      </c>
      <c r="H20" s="54">
        <v>55477</v>
      </c>
      <c r="I20" s="54">
        <v>103223</v>
      </c>
      <c r="J20" s="54">
        <v>1238756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1238756</v>
      </c>
      <c r="X20" s="54">
        <v>0</v>
      </c>
      <c r="Y20" s="54">
        <v>1238756</v>
      </c>
      <c r="Z20" s="184">
        <v>0</v>
      </c>
      <c r="AA20" s="130">
        <v>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73913324</v>
      </c>
      <c r="D22" s="188">
        <f>SUM(D5:D21)</f>
        <v>0</v>
      </c>
      <c r="E22" s="189">
        <f t="shared" si="0"/>
        <v>0</v>
      </c>
      <c r="F22" s="190">
        <f t="shared" si="0"/>
        <v>0</v>
      </c>
      <c r="G22" s="190">
        <f t="shared" si="0"/>
        <v>32185231</v>
      </c>
      <c r="H22" s="190">
        <f t="shared" si="0"/>
        <v>1560294</v>
      </c>
      <c r="I22" s="190">
        <f t="shared" si="0"/>
        <v>1212405</v>
      </c>
      <c r="J22" s="190">
        <f t="shared" si="0"/>
        <v>34957930</v>
      </c>
      <c r="K22" s="190">
        <f t="shared" si="0"/>
        <v>1022151</v>
      </c>
      <c r="L22" s="190">
        <f t="shared" si="0"/>
        <v>1022151</v>
      </c>
      <c r="M22" s="190">
        <f t="shared" si="0"/>
        <v>1022151</v>
      </c>
      <c r="N22" s="190">
        <f t="shared" si="0"/>
        <v>3066453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38024383</v>
      </c>
      <c r="X22" s="190">
        <f t="shared" si="0"/>
        <v>0</v>
      </c>
      <c r="Y22" s="190">
        <f t="shared" si="0"/>
        <v>38024383</v>
      </c>
      <c r="Z22" s="191">
        <f>+IF(X22&lt;&gt;0,+(Y22/X22)*100,0)</f>
        <v>0</v>
      </c>
      <c r="AA22" s="188">
        <f>SUM(AA5:AA21)</f>
        <v>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28441950</v>
      </c>
      <c r="D25" s="155">
        <v>0</v>
      </c>
      <c r="E25" s="156">
        <v>0</v>
      </c>
      <c r="F25" s="60">
        <v>0</v>
      </c>
      <c r="G25" s="60">
        <v>3100033</v>
      </c>
      <c r="H25" s="60">
        <v>3075737</v>
      </c>
      <c r="I25" s="60">
        <v>3632655</v>
      </c>
      <c r="J25" s="60">
        <v>9808425</v>
      </c>
      <c r="K25" s="60">
        <v>3153405</v>
      </c>
      <c r="L25" s="60">
        <v>2412434</v>
      </c>
      <c r="M25" s="60">
        <v>3343376</v>
      </c>
      <c r="N25" s="60">
        <v>8909215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18717640</v>
      </c>
      <c r="X25" s="60">
        <v>0</v>
      </c>
      <c r="Y25" s="60">
        <v>18717640</v>
      </c>
      <c r="Z25" s="140">
        <v>0</v>
      </c>
      <c r="AA25" s="155">
        <v>0</v>
      </c>
    </row>
    <row r="26" spans="1:27" ht="13.5">
      <c r="A26" s="183" t="s">
        <v>38</v>
      </c>
      <c r="B26" s="182"/>
      <c r="C26" s="155">
        <v>8113795</v>
      </c>
      <c r="D26" s="155">
        <v>0</v>
      </c>
      <c r="E26" s="156">
        <v>0</v>
      </c>
      <c r="F26" s="60">
        <v>0</v>
      </c>
      <c r="G26" s="60">
        <v>382950</v>
      </c>
      <c r="H26" s="60">
        <v>399757</v>
      </c>
      <c r="I26" s="60">
        <v>434753</v>
      </c>
      <c r="J26" s="60">
        <v>1217460</v>
      </c>
      <c r="K26" s="60">
        <v>385092</v>
      </c>
      <c r="L26" s="60">
        <v>701767</v>
      </c>
      <c r="M26" s="60">
        <v>387227</v>
      </c>
      <c r="N26" s="60">
        <v>1474086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2691546</v>
      </c>
      <c r="X26" s="60">
        <v>0</v>
      </c>
      <c r="Y26" s="60">
        <v>2691546</v>
      </c>
      <c r="Z26" s="140">
        <v>0</v>
      </c>
      <c r="AA26" s="155">
        <v>0</v>
      </c>
    </row>
    <row r="27" spans="1:27" ht="13.5">
      <c r="A27" s="183" t="s">
        <v>118</v>
      </c>
      <c r="B27" s="182"/>
      <c r="C27" s="155">
        <v>4756547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6091143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29784</v>
      </c>
      <c r="M31" s="60">
        <v>0</v>
      </c>
      <c r="N31" s="60">
        <v>29784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29784</v>
      </c>
      <c r="X31" s="60">
        <v>0</v>
      </c>
      <c r="Y31" s="60">
        <v>29784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2083289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29468984</v>
      </c>
      <c r="D34" s="155">
        <v>0</v>
      </c>
      <c r="E34" s="156">
        <v>0</v>
      </c>
      <c r="F34" s="60">
        <v>0</v>
      </c>
      <c r="G34" s="60">
        <v>928086</v>
      </c>
      <c r="H34" s="60">
        <v>1367361</v>
      </c>
      <c r="I34" s="60">
        <v>3157537</v>
      </c>
      <c r="J34" s="60">
        <v>5452984</v>
      </c>
      <c r="K34" s="60">
        <v>3356980</v>
      </c>
      <c r="L34" s="60">
        <v>2923634</v>
      </c>
      <c r="M34" s="60">
        <v>3803538</v>
      </c>
      <c r="N34" s="60">
        <v>10084152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15537136</v>
      </c>
      <c r="X34" s="60">
        <v>0</v>
      </c>
      <c r="Y34" s="60">
        <v>15537136</v>
      </c>
      <c r="Z34" s="140">
        <v>0</v>
      </c>
      <c r="AA34" s="155">
        <v>0</v>
      </c>
    </row>
    <row r="35" spans="1:27" ht="13.5">
      <c r="A35" s="181" t="s">
        <v>122</v>
      </c>
      <c r="B35" s="185"/>
      <c r="C35" s="155">
        <v>537603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79493311</v>
      </c>
      <c r="D36" s="188">
        <f>SUM(D25:D35)</f>
        <v>0</v>
      </c>
      <c r="E36" s="189">
        <f t="shared" si="1"/>
        <v>0</v>
      </c>
      <c r="F36" s="190">
        <f t="shared" si="1"/>
        <v>0</v>
      </c>
      <c r="G36" s="190">
        <f t="shared" si="1"/>
        <v>4411069</v>
      </c>
      <c r="H36" s="190">
        <f t="shared" si="1"/>
        <v>4842855</v>
      </c>
      <c r="I36" s="190">
        <f t="shared" si="1"/>
        <v>7224945</v>
      </c>
      <c r="J36" s="190">
        <f t="shared" si="1"/>
        <v>16478869</v>
      </c>
      <c r="K36" s="190">
        <f t="shared" si="1"/>
        <v>6895477</v>
      </c>
      <c r="L36" s="190">
        <f t="shared" si="1"/>
        <v>6067619</v>
      </c>
      <c r="M36" s="190">
        <f t="shared" si="1"/>
        <v>7534141</v>
      </c>
      <c r="N36" s="190">
        <f t="shared" si="1"/>
        <v>20497237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36976106</v>
      </c>
      <c r="X36" s="190">
        <f t="shared" si="1"/>
        <v>0</v>
      </c>
      <c r="Y36" s="190">
        <f t="shared" si="1"/>
        <v>36976106</v>
      </c>
      <c r="Z36" s="191">
        <f>+IF(X36&lt;&gt;0,+(Y36/X36)*100,0)</f>
        <v>0</v>
      </c>
      <c r="AA36" s="188">
        <f>SUM(AA25:AA35)</f>
        <v>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-5579987</v>
      </c>
      <c r="D38" s="199">
        <f>+D22-D36</f>
        <v>0</v>
      </c>
      <c r="E38" s="200">
        <f t="shared" si="2"/>
        <v>0</v>
      </c>
      <c r="F38" s="106">
        <f t="shared" si="2"/>
        <v>0</v>
      </c>
      <c r="G38" s="106">
        <f t="shared" si="2"/>
        <v>27774162</v>
      </c>
      <c r="H38" s="106">
        <f t="shared" si="2"/>
        <v>-3282561</v>
      </c>
      <c r="I38" s="106">
        <f t="shared" si="2"/>
        <v>-6012540</v>
      </c>
      <c r="J38" s="106">
        <f t="shared" si="2"/>
        <v>18479061</v>
      </c>
      <c r="K38" s="106">
        <f t="shared" si="2"/>
        <v>-5873326</v>
      </c>
      <c r="L38" s="106">
        <f t="shared" si="2"/>
        <v>-5045468</v>
      </c>
      <c r="M38" s="106">
        <f t="shared" si="2"/>
        <v>-6511990</v>
      </c>
      <c r="N38" s="106">
        <f t="shared" si="2"/>
        <v>-17430784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1048277</v>
      </c>
      <c r="X38" s="106">
        <f>IF(F22=F36,0,X22-X36)</f>
        <v>0</v>
      </c>
      <c r="Y38" s="106">
        <f t="shared" si="2"/>
        <v>1048277</v>
      </c>
      <c r="Z38" s="201">
        <f>+IF(X38&lt;&gt;0,+(Y38/X38)*100,0)</f>
        <v>0</v>
      </c>
      <c r="AA38" s="199">
        <f>+AA22-AA36</f>
        <v>0</v>
      </c>
    </row>
    <row r="39" spans="1:27" ht="13.5">
      <c r="A39" s="181" t="s">
        <v>46</v>
      </c>
      <c r="B39" s="185"/>
      <c r="C39" s="155">
        <v>34200545</v>
      </c>
      <c r="D39" s="155">
        <v>0</v>
      </c>
      <c r="E39" s="156">
        <v>0</v>
      </c>
      <c r="F39" s="60">
        <v>0</v>
      </c>
      <c r="G39" s="60">
        <v>10201000</v>
      </c>
      <c r="H39" s="60">
        <v>5000000</v>
      </c>
      <c r="I39" s="60">
        <v>5000000</v>
      </c>
      <c r="J39" s="60">
        <v>20201000</v>
      </c>
      <c r="K39" s="60">
        <v>4736627</v>
      </c>
      <c r="L39" s="60">
        <v>4736627</v>
      </c>
      <c r="M39" s="60">
        <v>4736627</v>
      </c>
      <c r="N39" s="60">
        <v>14209881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34410881</v>
      </c>
      <c r="X39" s="60">
        <v>0</v>
      </c>
      <c r="Y39" s="60">
        <v>34410881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28620558</v>
      </c>
      <c r="D42" s="206">
        <f>SUM(D38:D41)</f>
        <v>0</v>
      </c>
      <c r="E42" s="207">
        <f t="shared" si="3"/>
        <v>0</v>
      </c>
      <c r="F42" s="88">
        <f t="shared" si="3"/>
        <v>0</v>
      </c>
      <c r="G42" s="88">
        <f t="shared" si="3"/>
        <v>37975162</v>
      </c>
      <c r="H42" s="88">
        <f t="shared" si="3"/>
        <v>1717439</v>
      </c>
      <c r="I42" s="88">
        <f t="shared" si="3"/>
        <v>-1012540</v>
      </c>
      <c r="J42" s="88">
        <f t="shared" si="3"/>
        <v>38680061</v>
      </c>
      <c r="K42" s="88">
        <f t="shared" si="3"/>
        <v>-1136699</v>
      </c>
      <c r="L42" s="88">
        <f t="shared" si="3"/>
        <v>-308841</v>
      </c>
      <c r="M42" s="88">
        <f t="shared" si="3"/>
        <v>-1775363</v>
      </c>
      <c r="N42" s="88">
        <f t="shared" si="3"/>
        <v>-3220903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35459158</v>
      </c>
      <c r="X42" s="88">
        <f t="shared" si="3"/>
        <v>0</v>
      </c>
      <c r="Y42" s="88">
        <f t="shared" si="3"/>
        <v>35459158</v>
      </c>
      <c r="Z42" s="208">
        <f>+IF(X42&lt;&gt;0,+(Y42/X42)*100,0)</f>
        <v>0</v>
      </c>
      <c r="AA42" s="206">
        <f>SUM(AA38:AA41)</f>
        <v>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28620558</v>
      </c>
      <c r="D44" s="210">
        <f>+D42-D43</f>
        <v>0</v>
      </c>
      <c r="E44" s="211">
        <f t="shared" si="4"/>
        <v>0</v>
      </c>
      <c r="F44" s="77">
        <f t="shared" si="4"/>
        <v>0</v>
      </c>
      <c r="G44" s="77">
        <f t="shared" si="4"/>
        <v>37975162</v>
      </c>
      <c r="H44" s="77">
        <f t="shared" si="4"/>
        <v>1717439</v>
      </c>
      <c r="I44" s="77">
        <f t="shared" si="4"/>
        <v>-1012540</v>
      </c>
      <c r="J44" s="77">
        <f t="shared" si="4"/>
        <v>38680061</v>
      </c>
      <c r="K44" s="77">
        <f t="shared" si="4"/>
        <v>-1136699</v>
      </c>
      <c r="L44" s="77">
        <f t="shared" si="4"/>
        <v>-308841</v>
      </c>
      <c r="M44" s="77">
        <f t="shared" si="4"/>
        <v>-1775363</v>
      </c>
      <c r="N44" s="77">
        <f t="shared" si="4"/>
        <v>-3220903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35459158</v>
      </c>
      <c r="X44" s="77">
        <f t="shared" si="4"/>
        <v>0</v>
      </c>
      <c r="Y44" s="77">
        <f t="shared" si="4"/>
        <v>35459158</v>
      </c>
      <c r="Z44" s="212">
        <f>+IF(X44&lt;&gt;0,+(Y44/X44)*100,0)</f>
        <v>0</v>
      </c>
      <c r="AA44" s="210">
        <f>+AA42-AA43</f>
        <v>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28620558</v>
      </c>
      <c r="D46" s="206">
        <f>SUM(D44:D45)</f>
        <v>0</v>
      </c>
      <c r="E46" s="207">
        <f t="shared" si="5"/>
        <v>0</v>
      </c>
      <c r="F46" s="88">
        <f t="shared" si="5"/>
        <v>0</v>
      </c>
      <c r="G46" s="88">
        <f t="shared" si="5"/>
        <v>37975162</v>
      </c>
      <c r="H46" s="88">
        <f t="shared" si="5"/>
        <v>1717439</v>
      </c>
      <c r="I46" s="88">
        <f t="shared" si="5"/>
        <v>-1012540</v>
      </c>
      <c r="J46" s="88">
        <f t="shared" si="5"/>
        <v>38680061</v>
      </c>
      <c r="K46" s="88">
        <f t="shared" si="5"/>
        <v>-1136699</v>
      </c>
      <c r="L46" s="88">
        <f t="shared" si="5"/>
        <v>-308841</v>
      </c>
      <c r="M46" s="88">
        <f t="shared" si="5"/>
        <v>-1775363</v>
      </c>
      <c r="N46" s="88">
        <f t="shared" si="5"/>
        <v>-3220903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35459158</v>
      </c>
      <c r="X46" s="88">
        <f t="shared" si="5"/>
        <v>0</v>
      </c>
      <c r="Y46" s="88">
        <f t="shared" si="5"/>
        <v>35459158</v>
      </c>
      <c r="Z46" s="208">
        <f>+IF(X46&lt;&gt;0,+(Y46/X46)*100,0)</f>
        <v>0</v>
      </c>
      <c r="AA46" s="206">
        <f>SUM(AA44:AA45)</f>
        <v>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28620558</v>
      </c>
      <c r="D48" s="217">
        <f>SUM(D46:D47)</f>
        <v>0</v>
      </c>
      <c r="E48" s="218">
        <f t="shared" si="6"/>
        <v>0</v>
      </c>
      <c r="F48" s="219">
        <f t="shared" si="6"/>
        <v>0</v>
      </c>
      <c r="G48" s="219">
        <f t="shared" si="6"/>
        <v>37975162</v>
      </c>
      <c r="H48" s="220">
        <f t="shared" si="6"/>
        <v>1717439</v>
      </c>
      <c r="I48" s="220">
        <f t="shared" si="6"/>
        <v>-1012540</v>
      </c>
      <c r="J48" s="220">
        <f t="shared" si="6"/>
        <v>38680061</v>
      </c>
      <c r="K48" s="220">
        <f t="shared" si="6"/>
        <v>-1136699</v>
      </c>
      <c r="L48" s="220">
        <f t="shared" si="6"/>
        <v>-308841</v>
      </c>
      <c r="M48" s="219">
        <f t="shared" si="6"/>
        <v>-1775363</v>
      </c>
      <c r="N48" s="219">
        <f t="shared" si="6"/>
        <v>-3220903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35459158</v>
      </c>
      <c r="X48" s="220">
        <f t="shared" si="6"/>
        <v>0</v>
      </c>
      <c r="Y48" s="220">
        <f t="shared" si="6"/>
        <v>35459158</v>
      </c>
      <c r="Z48" s="221">
        <f>+IF(X48&lt;&gt;0,+(Y48/X48)*100,0)</f>
        <v>0</v>
      </c>
      <c r="AA48" s="222">
        <f>SUM(AA46:AA47)</f>
        <v>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126901798</v>
      </c>
      <c r="D5" s="153">
        <f>SUM(D6:D8)</f>
        <v>0</v>
      </c>
      <c r="E5" s="154">
        <f t="shared" si="0"/>
        <v>58807450</v>
      </c>
      <c r="F5" s="100">
        <f t="shared" si="0"/>
        <v>58807450</v>
      </c>
      <c r="G5" s="100">
        <f t="shared" si="0"/>
        <v>2207283</v>
      </c>
      <c r="H5" s="100">
        <f t="shared" si="0"/>
        <v>4212351</v>
      </c>
      <c r="I5" s="100">
        <f t="shared" si="0"/>
        <v>3041198</v>
      </c>
      <c r="J5" s="100">
        <f t="shared" si="0"/>
        <v>9460832</v>
      </c>
      <c r="K5" s="100">
        <f t="shared" si="0"/>
        <v>20859</v>
      </c>
      <c r="L5" s="100">
        <f t="shared" si="0"/>
        <v>240821</v>
      </c>
      <c r="M5" s="100">
        <f t="shared" si="0"/>
        <v>59329</v>
      </c>
      <c r="N5" s="100">
        <f t="shared" si="0"/>
        <v>321009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9781841</v>
      </c>
      <c r="X5" s="100">
        <f t="shared" si="0"/>
        <v>29403725</v>
      </c>
      <c r="Y5" s="100">
        <f t="shared" si="0"/>
        <v>-19621884</v>
      </c>
      <c r="Z5" s="137">
        <f>+IF(X5&lt;&gt;0,+(Y5/X5)*100,0)</f>
        <v>-66.73264696904899</v>
      </c>
      <c r="AA5" s="153">
        <f>SUM(AA6:AA8)</f>
        <v>58807450</v>
      </c>
    </row>
    <row r="6" spans="1:27" ht="13.5">
      <c r="A6" s="138" t="s">
        <v>75</v>
      </c>
      <c r="B6" s="136"/>
      <c r="C6" s="155"/>
      <c r="D6" s="155"/>
      <c r="E6" s="156">
        <v>58807450</v>
      </c>
      <c r="F6" s="60">
        <v>58807450</v>
      </c>
      <c r="G6" s="60"/>
      <c r="H6" s="60">
        <v>4212351</v>
      </c>
      <c r="I6" s="60"/>
      <c r="J6" s="60">
        <v>4212351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4212351</v>
      </c>
      <c r="X6" s="60">
        <v>29403725</v>
      </c>
      <c r="Y6" s="60">
        <v>-25191374</v>
      </c>
      <c r="Z6" s="140">
        <v>-85.67</v>
      </c>
      <c r="AA6" s="62">
        <v>58807450</v>
      </c>
    </row>
    <row r="7" spans="1:27" ht="13.5">
      <c r="A7" s="138" t="s">
        <v>76</v>
      </c>
      <c r="B7" s="136"/>
      <c r="C7" s="157">
        <v>126901798</v>
      </c>
      <c r="D7" s="157"/>
      <c r="E7" s="158"/>
      <c r="F7" s="159"/>
      <c r="G7" s="159">
        <v>2181783</v>
      </c>
      <c r="H7" s="159"/>
      <c r="I7" s="159">
        <v>3015698</v>
      </c>
      <c r="J7" s="159">
        <v>5197481</v>
      </c>
      <c r="K7" s="159">
        <v>20859</v>
      </c>
      <c r="L7" s="159">
        <v>240821</v>
      </c>
      <c r="M7" s="159">
        <v>59329</v>
      </c>
      <c r="N7" s="159">
        <v>321009</v>
      </c>
      <c r="O7" s="159"/>
      <c r="P7" s="159"/>
      <c r="Q7" s="159"/>
      <c r="R7" s="159"/>
      <c r="S7" s="159"/>
      <c r="T7" s="159"/>
      <c r="U7" s="159"/>
      <c r="V7" s="159"/>
      <c r="W7" s="159">
        <v>5518490</v>
      </c>
      <c r="X7" s="159"/>
      <c r="Y7" s="159">
        <v>5518490</v>
      </c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>
        <v>25500</v>
      </c>
      <c r="H8" s="60"/>
      <c r="I8" s="60">
        <v>25500</v>
      </c>
      <c r="J8" s="60">
        <v>51000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51000</v>
      </c>
      <c r="X8" s="60"/>
      <c r="Y8" s="60">
        <v>51000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2536</v>
      </c>
      <c r="H9" s="100">
        <f t="shared" si="1"/>
        <v>0</v>
      </c>
      <c r="I9" s="100">
        <f t="shared" si="1"/>
        <v>2536</v>
      </c>
      <c r="J9" s="100">
        <f t="shared" si="1"/>
        <v>5072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5072</v>
      </c>
      <c r="X9" s="100">
        <f t="shared" si="1"/>
        <v>0</v>
      </c>
      <c r="Y9" s="100">
        <f t="shared" si="1"/>
        <v>5072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2536</v>
      </c>
      <c r="H10" s="60"/>
      <c r="I10" s="60">
        <v>2536</v>
      </c>
      <c r="J10" s="60">
        <v>5072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5072</v>
      </c>
      <c r="X10" s="60"/>
      <c r="Y10" s="60">
        <v>5072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165921932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1990723</v>
      </c>
      <c r="H15" s="100">
        <f t="shared" si="2"/>
        <v>0</v>
      </c>
      <c r="I15" s="100">
        <f t="shared" si="2"/>
        <v>1990723</v>
      </c>
      <c r="J15" s="100">
        <f t="shared" si="2"/>
        <v>3981446</v>
      </c>
      <c r="K15" s="100">
        <f t="shared" si="2"/>
        <v>789259</v>
      </c>
      <c r="L15" s="100">
        <f t="shared" si="2"/>
        <v>39900</v>
      </c>
      <c r="M15" s="100">
        <f t="shared" si="2"/>
        <v>599563</v>
      </c>
      <c r="N15" s="100">
        <f t="shared" si="2"/>
        <v>1428722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5410168</v>
      </c>
      <c r="X15" s="100">
        <f t="shared" si="2"/>
        <v>0</v>
      </c>
      <c r="Y15" s="100">
        <f t="shared" si="2"/>
        <v>5410168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1990723</v>
      </c>
      <c r="H16" s="60"/>
      <c r="I16" s="60">
        <v>1990723</v>
      </c>
      <c r="J16" s="60">
        <v>3981446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3981446</v>
      </c>
      <c r="X16" s="60"/>
      <c r="Y16" s="60">
        <v>3981446</v>
      </c>
      <c r="Z16" s="140"/>
      <c r="AA16" s="62"/>
    </row>
    <row r="17" spans="1:27" ht="13.5">
      <c r="A17" s="138" t="s">
        <v>86</v>
      </c>
      <c r="B17" s="136"/>
      <c r="C17" s="155">
        <v>165921932</v>
      </c>
      <c r="D17" s="155"/>
      <c r="E17" s="156"/>
      <c r="F17" s="60"/>
      <c r="G17" s="60"/>
      <c r="H17" s="60"/>
      <c r="I17" s="60"/>
      <c r="J17" s="60"/>
      <c r="K17" s="60">
        <v>789259</v>
      </c>
      <c r="L17" s="60">
        <v>39900</v>
      </c>
      <c r="M17" s="60">
        <v>599563</v>
      </c>
      <c r="N17" s="60">
        <v>1428722</v>
      </c>
      <c r="O17" s="60"/>
      <c r="P17" s="60"/>
      <c r="Q17" s="60"/>
      <c r="R17" s="60"/>
      <c r="S17" s="60"/>
      <c r="T17" s="60"/>
      <c r="U17" s="60"/>
      <c r="V17" s="60"/>
      <c r="W17" s="60">
        <v>1428722</v>
      </c>
      <c r="X17" s="60"/>
      <c r="Y17" s="60">
        <v>1428722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6091276</v>
      </c>
      <c r="H19" s="100">
        <f t="shared" si="3"/>
        <v>0</v>
      </c>
      <c r="I19" s="100">
        <f t="shared" si="3"/>
        <v>6091276</v>
      </c>
      <c r="J19" s="100">
        <f t="shared" si="3"/>
        <v>12182552</v>
      </c>
      <c r="K19" s="100">
        <f t="shared" si="3"/>
        <v>3947368</v>
      </c>
      <c r="L19" s="100">
        <f t="shared" si="3"/>
        <v>0</v>
      </c>
      <c r="M19" s="100">
        <f t="shared" si="3"/>
        <v>0</v>
      </c>
      <c r="N19" s="100">
        <f t="shared" si="3"/>
        <v>3947368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16129920</v>
      </c>
      <c r="X19" s="100">
        <f t="shared" si="3"/>
        <v>0</v>
      </c>
      <c r="Y19" s="100">
        <f t="shared" si="3"/>
        <v>16129920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>
        <v>6041855</v>
      </c>
      <c r="H20" s="60"/>
      <c r="I20" s="60">
        <v>6041855</v>
      </c>
      <c r="J20" s="60">
        <v>12083710</v>
      </c>
      <c r="K20" s="60">
        <v>3947368</v>
      </c>
      <c r="L20" s="60"/>
      <c r="M20" s="60"/>
      <c r="N20" s="60">
        <v>3947368</v>
      </c>
      <c r="O20" s="60"/>
      <c r="P20" s="60"/>
      <c r="Q20" s="60"/>
      <c r="R20" s="60"/>
      <c r="S20" s="60"/>
      <c r="T20" s="60"/>
      <c r="U20" s="60"/>
      <c r="V20" s="60"/>
      <c r="W20" s="60">
        <v>16031078</v>
      </c>
      <c r="X20" s="60"/>
      <c r="Y20" s="60">
        <v>16031078</v>
      </c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>
        <v>49421</v>
      </c>
      <c r="H23" s="60"/>
      <c r="I23" s="60">
        <v>49421</v>
      </c>
      <c r="J23" s="60">
        <v>98842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98842</v>
      </c>
      <c r="X23" s="60"/>
      <c r="Y23" s="60">
        <v>98842</v>
      </c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292823730</v>
      </c>
      <c r="D25" s="217">
        <f>+D5+D9+D15+D19+D24</f>
        <v>0</v>
      </c>
      <c r="E25" s="230">
        <f t="shared" si="4"/>
        <v>58807450</v>
      </c>
      <c r="F25" s="219">
        <f t="shared" si="4"/>
        <v>58807450</v>
      </c>
      <c r="G25" s="219">
        <f t="shared" si="4"/>
        <v>10291818</v>
      </c>
      <c r="H25" s="219">
        <f t="shared" si="4"/>
        <v>4212351</v>
      </c>
      <c r="I25" s="219">
        <f t="shared" si="4"/>
        <v>11125733</v>
      </c>
      <c r="J25" s="219">
        <f t="shared" si="4"/>
        <v>25629902</v>
      </c>
      <c r="K25" s="219">
        <f t="shared" si="4"/>
        <v>4757486</v>
      </c>
      <c r="L25" s="219">
        <f t="shared" si="4"/>
        <v>280721</v>
      </c>
      <c r="M25" s="219">
        <f t="shared" si="4"/>
        <v>658892</v>
      </c>
      <c r="N25" s="219">
        <f t="shared" si="4"/>
        <v>5697099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31327001</v>
      </c>
      <c r="X25" s="219">
        <f t="shared" si="4"/>
        <v>29403725</v>
      </c>
      <c r="Y25" s="219">
        <f t="shared" si="4"/>
        <v>1923276</v>
      </c>
      <c r="Z25" s="231">
        <f>+IF(X25&lt;&gt;0,+(Y25/X25)*100,0)</f>
        <v>6.5409263622211125</v>
      </c>
      <c r="AA25" s="232">
        <f>+AA5+AA9+AA15+AA19+AA24</f>
        <v>58807450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165921932</v>
      </c>
      <c r="D28" s="155"/>
      <c r="E28" s="156"/>
      <c r="F28" s="60"/>
      <c r="G28" s="60">
        <v>10289282</v>
      </c>
      <c r="H28" s="60">
        <v>4212351</v>
      </c>
      <c r="I28" s="60">
        <v>11123197</v>
      </c>
      <c r="J28" s="60">
        <v>25624830</v>
      </c>
      <c r="K28" s="60">
        <v>4757486</v>
      </c>
      <c r="L28" s="60">
        <v>280721</v>
      </c>
      <c r="M28" s="60">
        <v>658892</v>
      </c>
      <c r="N28" s="60">
        <v>5697099</v>
      </c>
      <c r="O28" s="60"/>
      <c r="P28" s="60"/>
      <c r="Q28" s="60"/>
      <c r="R28" s="60"/>
      <c r="S28" s="60"/>
      <c r="T28" s="60"/>
      <c r="U28" s="60"/>
      <c r="V28" s="60"/>
      <c r="W28" s="60">
        <v>31321929</v>
      </c>
      <c r="X28" s="60"/>
      <c r="Y28" s="60">
        <v>31321929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126901798</v>
      </c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292823730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10289282</v>
      </c>
      <c r="H32" s="77">
        <f t="shared" si="5"/>
        <v>4212351</v>
      </c>
      <c r="I32" s="77">
        <f t="shared" si="5"/>
        <v>11123197</v>
      </c>
      <c r="J32" s="77">
        <f t="shared" si="5"/>
        <v>25624830</v>
      </c>
      <c r="K32" s="77">
        <f t="shared" si="5"/>
        <v>4757486</v>
      </c>
      <c r="L32" s="77">
        <f t="shared" si="5"/>
        <v>280721</v>
      </c>
      <c r="M32" s="77">
        <f t="shared" si="5"/>
        <v>658892</v>
      </c>
      <c r="N32" s="77">
        <f t="shared" si="5"/>
        <v>5697099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31321929</v>
      </c>
      <c r="X32" s="77">
        <f t="shared" si="5"/>
        <v>0</v>
      </c>
      <c r="Y32" s="77">
        <f t="shared" si="5"/>
        <v>31321929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58807450</v>
      </c>
      <c r="F33" s="60">
        <v>58807450</v>
      </c>
      <c r="G33" s="60">
        <v>2536</v>
      </c>
      <c r="H33" s="60"/>
      <c r="I33" s="60">
        <v>2536</v>
      </c>
      <c r="J33" s="60">
        <v>5072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5072</v>
      </c>
      <c r="X33" s="60">
        <v>29403725</v>
      </c>
      <c r="Y33" s="60">
        <v>-29398653</v>
      </c>
      <c r="Z33" s="140">
        <v>-99.98</v>
      </c>
      <c r="AA33" s="62">
        <v>58807450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292823730</v>
      </c>
      <c r="D36" s="222">
        <f>SUM(D32:D35)</f>
        <v>0</v>
      </c>
      <c r="E36" s="218">
        <f t="shared" si="6"/>
        <v>58807450</v>
      </c>
      <c r="F36" s="220">
        <f t="shared" si="6"/>
        <v>58807450</v>
      </c>
      <c r="G36" s="220">
        <f t="shared" si="6"/>
        <v>10291818</v>
      </c>
      <c r="H36" s="220">
        <f t="shared" si="6"/>
        <v>4212351</v>
      </c>
      <c r="I36" s="220">
        <f t="shared" si="6"/>
        <v>11125733</v>
      </c>
      <c r="J36" s="220">
        <f t="shared" si="6"/>
        <v>25629902</v>
      </c>
      <c r="K36" s="220">
        <f t="shared" si="6"/>
        <v>4757486</v>
      </c>
      <c r="L36" s="220">
        <f t="shared" si="6"/>
        <v>280721</v>
      </c>
      <c r="M36" s="220">
        <f t="shared" si="6"/>
        <v>658892</v>
      </c>
      <c r="N36" s="220">
        <f t="shared" si="6"/>
        <v>5697099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31327001</v>
      </c>
      <c r="X36" s="220">
        <f t="shared" si="6"/>
        <v>29403725</v>
      </c>
      <c r="Y36" s="220">
        <f t="shared" si="6"/>
        <v>1923276</v>
      </c>
      <c r="Z36" s="221">
        <f>+IF(X36&lt;&gt;0,+(Y36/X36)*100,0)</f>
        <v>6.5409263622211125</v>
      </c>
      <c r="AA36" s="239">
        <f>SUM(AA32:AA35)</f>
        <v>58807450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7975880</v>
      </c>
      <c r="D6" s="155"/>
      <c r="E6" s="59">
        <v>2084357</v>
      </c>
      <c r="F6" s="60">
        <v>2084357</v>
      </c>
      <c r="G6" s="60">
        <v>10369779</v>
      </c>
      <c r="H6" s="60"/>
      <c r="I6" s="60">
        <v>744582</v>
      </c>
      <c r="J6" s="60">
        <v>744582</v>
      </c>
      <c r="K6" s="60"/>
      <c r="L6" s="60">
        <v>24120811</v>
      </c>
      <c r="M6" s="60">
        <v>2583907</v>
      </c>
      <c r="N6" s="60">
        <v>2583907</v>
      </c>
      <c r="O6" s="60"/>
      <c r="P6" s="60"/>
      <c r="Q6" s="60"/>
      <c r="R6" s="60"/>
      <c r="S6" s="60"/>
      <c r="T6" s="60"/>
      <c r="U6" s="60"/>
      <c r="V6" s="60"/>
      <c r="W6" s="60">
        <v>2583907</v>
      </c>
      <c r="X6" s="60">
        <v>1042179</v>
      </c>
      <c r="Y6" s="60">
        <v>1541728</v>
      </c>
      <c r="Z6" s="140">
        <v>147.93</v>
      </c>
      <c r="AA6" s="62">
        <v>2084357</v>
      </c>
    </row>
    <row r="7" spans="1:27" ht="13.5">
      <c r="A7" s="249" t="s">
        <v>144</v>
      </c>
      <c r="B7" s="182"/>
      <c r="C7" s="155"/>
      <c r="D7" s="155"/>
      <c r="E7" s="59"/>
      <c r="F7" s="60"/>
      <c r="G7" s="60">
        <v>29144748</v>
      </c>
      <c r="H7" s="60"/>
      <c r="I7" s="60">
        <v>9554809</v>
      </c>
      <c r="J7" s="60">
        <v>9554809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585218</v>
      </c>
      <c r="D8" s="155"/>
      <c r="E8" s="59">
        <v>1905053</v>
      </c>
      <c r="F8" s="60">
        <v>1905053</v>
      </c>
      <c r="G8" s="60">
        <v>8357302</v>
      </c>
      <c r="H8" s="60"/>
      <c r="I8" s="60">
        <v>8891174</v>
      </c>
      <c r="J8" s="60">
        <v>8891174</v>
      </c>
      <c r="K8" s="60"/>
      <c r="L8" s="60">
        <v>8597995</v>
      </c>
      <c r="M8" s="60">
        <v>8819000</v>
      </c>
      <c r="N8" s="60">
        <v>8819000</v>
      </c>
      <c r="O8" s="60"/>
      <c r="P8" s="60"/>
      <c r="Q8" s="60"/>
      <c r="R8" s="60"/>
      <c r="S8" s="60"/>
      <c r="T8" s="60"/>
      <c r="U8" s="60"/>
      <c r="V8" s="60"/>
      <c r="W8" s="60">
        <v>8819000</v>
      </c>
      <c r="X8" s="60">
        <v>952527</v>
      </c>
      <c r="Y8" s="60">
        <v>7866473</v>
      </c>
      <c r="Z8" s="140">
        <v>825.85</v>
      </c>
      <c r="AA8" s="62">
        <v>1905053</v>
      </c>
    </row>
    <row r="9" spans="1:27" ht="13.5">
      <c r="A9" s="249" t="s">
        <v>146</v>
      </c>
      <c r="B9" s="182"/>
      <c r="C9" s="155">
        <v>3550499</v>
      </c>
      <c r="D9" s="155"/>
      <c r="E9" s="59">
        <v>3901284</v>
      </c>
      <c r="F9" s="60">
        <v>3901284</v>
      </c>
      <c r="G9" s="60">
        <v>616328</v>
      </c>
      <c r="H9" s="60"/>
      <c r="I9" s="60">
        <v>728314</v>
      </c>
      <c r="J9" s="60">
        <v>728314</v>
      </c>
      <c r="K9" s="60"/>
      <c r="L9" s="60">
        <v>751000</v>
      </c>
      <c r="M9" s="60">
        <v>818000</v>
      </c>
      <c r="N9" s="60">
        <v>818000</v>
      </c>
      <c r="O9" s="60"/>
      <c r="P9" s="60"/>
      <c r="Q9" s="60"/>
      <c r="R9" s="60"/>
      <c r="S9" s="60"/>
      <c r="T9" s="60"/>
      <c r="U9" s="60"/>
      <c r="V9" s="60"/>
      <c r="W9" s="60">
        <v>818000</v>
      </c>
      <c r="X9" s="60">
        <v>1950642</v>
      </c>
      <c r="Y9" s="60">
        <v>-1132642</v>
      </c>
      <c r="Z9" s="140">
        <v>-58.07</v>
      </c>
      <c r="AA9" s="62">
        <v>3901284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16414291</v>
      </c>
      <c r="D11" s="155"/>
      <c r="E11" s="59">
        <v>16130929</v>
      </c>
      <c r="F11" s="60">
        <v>16130929</v>
      </c>
      <c r="G11" s="60">
        <v>16131069</v>
      </c>
      <c r="H11" s="60"/>
      <c r="I11" s="60">
        <v>16131069</v>
      </c>
      <c r="J11" s="60">
        <v>16131069</v>
      </c>
      <c r="K11" s="60"/>
      <c r="L11" s="60">
        <v>16131069</v>
      </c>
      <c r="M11" s="60">
        <v>16131069</v>
      </c>
      <c r="N11" s="60">
        <v>16131069</v>
      </c>
      <c r="O11" s="60"/>
      <c r="P11" s="60"/>
      <c r="Q11" s="60"/>
      <c r="R11" s="60"/>
      <c r="S11" s="60"/>
      <c r="T11" s="60"/>
      <c r="U11" s="60"/>
      <c r="V11" s="60"/>
      <c r="W11" s="60">
        <v>16131069</v>
      </c>
      <c r="X11" s="60">
        <v>8065465</v>
      </c>
      <c r="Y11" s="60">
        <v>8065604</v>
      </c>
      <c r="Z11" s="140">
        <v>100</v>
      </c>
      <c r="AA11" s="62">
        <v>16130929</v>
      </c>
    </row>
    <row r="12" spans="1:27" ht="13.5">
      <c r="A12" s="250" t="s">
        <v>56</v>
      </c>
      <c r="B12" s="251"/>
      <c r="C12" s="168">
        <f aca="true" t="shared" si="0" ref="C12:Y12">SUM(C6:C11)</f>
        <v>28525888</v>
      </c>
      <c r="D12" s="168">
        <f>SUM(D6:D11)</f>
        <v>0</v>
      </c>
      <c r="E12" s="72">
        <f t="shared" si="0"/>
        <v>24021623</v>
      </c>
      <c r="F12" s="73">
        <f t="shared" si="0"/>
        <v>24021623</v>
      </c>
      <c r="G12" s="73">
        <f t="shared" si="0"/>
        <v>64619226</v>
      </c>
      <c r="H12" s="73">
        <f t="shared" si="0"/>
        <v>0</v>
      </c>
      <c r="I12" s="73">
        <f t="shared" si="0"/>
        <v>36049948</v>
      </c>
      <c r="J12" s="73">
        <f t="shared" si="0"/>
        <v>36049948</v>
      </c>
      <c r="K12" s="73">
        <f t="shared" si="0"/>
        <v>0</v>
      </c>
      <c r="L12" s="73">
        <f t="shared" si="0"/>
        <v>49600875</v>
      </c>
      <c r="M12" s="73">
        <f t="shared" si="0"/>
        <v>28351976</v>
      </c>
      <c r="N12" s="73">
        <f t="shared" si="0"/>
        <v>28351976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28351976</v>
      </c>
      <c r="X12" s="73">
        <f t="shared" si="0"/>
        <v>12010813</v>
      </c>
      <c r="Y12" s="73">
        <f t="shared" si="0"/>
        <v>16341163</v>
      </c>
      <c r="Z12" s="170">
        <f>+IF(X12&lt;&gt;0,+(Y12/X12)*100,0)</f>
        <v>136.05376255545733</v>
      </c>
      <c r="AA12" s="74">
        <f>SUM(AA6:AA11)</f>
        <v>24021623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8119787</v>
      </c>
      <c r="D17" s="155"/>
      <c r="E17" s="59">
        <v>9025986</v>
      </c>
      <c r="F17" s="60">
        <v>9025986</v>
      </c>
      <c r="G17" s="60"/>
      <c r="H17" s="60"/>
      <c r="I17" s="60">
        <v>9025986</v>
      </c>
      <c r="J17" s="60">
        <v>9025986</v>
      </c>
      <c r="K17" s="60"/>
      <c r="L17" s="60">
        <v>9025986</v>
      </c>
      <c r="M17" s="60">
        <v>9025986</v>
      </c>
      <c r="N17" s="60">
        <v>9025986</v>
      </c>
      <c r="O17" s="60"/>
      <c r="P17" s="60"/>
      <c r="Q17" s="60"/>
      <c r="R17" s="60"/>
      <c r="S17" s="60"/>
      <c r="T17" s="60"/>
      <c r="U17" s="60"/>
      <c r="V17" s="60"/>
      <c r="W17" s="60">
        <v>9025986</v>
      </c>
      <c r="X17" s="60">
        <v>4512993</v>
      </c>
      <c r="Y17" s="60">
        <v>4512993</v>
      </c>
      <c r="Z17" s="140">
        <v>100</v>
      </c>
      <c r="AA17" s="62">
        <v>9025986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144079564</v>
      </c>
      <c r="D19" s="155"/>
      <c r="E19" s="59">
        <v>189314297</v>
      </c>
      <c r="F19" s="60">
        <v>189314297</v>
      </c>
      <c r="G19" s="60">
        <v>1941335</v>
      </c>
      <c r="H19" s="60"/>
      <c r="I19" s="60">
        <v>124751962</v>
      </c>
      <c r="J19" s="60">
        <v>124751962</v>
      </c>
      <c r="K19" s="60"/>
      <c r="L19" s="60">
        <v>141309737</v>
      </c>
      <c r="M19" s="60">
        <v>150860875</v>
      </c>
      <c r="N19" s="60">
        <v>150860875</v>
      </c>
      <c r="O19" s="60"/>
      <c r="P19" s="60"/>
      <c r="Q19" s="60"/>
      <c r="R19" s="60"/>
      <c r="S19" s="60"/>
      <c r="T19" s="60"/>
      <c r="U19" s="60"/>
      <c r="V19" s="60"/>
      <c r="W19" s="60">
        <v>150860875</v>
      </c>
      <c r="X19" s="60">
        <v>94657149</v>
      </c>
      <c r="Y19" s="60">
        <v>56203726</v>
      </c>
      <c r="Z19" s="140">
        <v>59.38</v>
      </c>
      <c r="AA19" s="62">
        <v>189314297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147264</v>
      </c>
      <c r="D22" s="155"/>
      <c r="E22" s="59">
        <v>180173</v>
      </c>
      <c r="F22" s="60">
        <v>180173</v>
      </c>
      <c r="G22" s="60">
        <v>295162</v>
      </c>
      <c r="H22" s="60"/>
      <c r="I22" s="60">
        <v>295162</v>
      </c>
      <c r="J22" s="60">
        <v>295162</v>
      </c>
      <c r="K22" s="60"/>
      <c r="L22" s="60">
        <v>295162</v>
      </c>
      <c r="M22" s="60">
        <v>295162</v>
      </c>
      <c r="N22" s="60">
        <v>295162</v>
      </c>
      <c r="O22" s="60"/>
      <c r="P22" s="60"/>
      <c r="Q22" s="60"/>
      <c r="R22" s="60"/>
      <c r="S22" s="60"/>
      <c r="T22" s="60"/>
      <c r="U22" s="60"/>
      <c r="V22" s="60"/>
      <c r="W22" s="60">
        <v>295162</v>
      </c>
      <c r="X22" s="60">
        <v>90087</v>
      </c>
      <c r="Y22" s="60">
        <v>205075</v>
      </c>
      <c r="Z22" s="140">
        <v>227.64</v>
      </c>
      <c r="AA22" s="62">
        <v>180173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152346615</v>
      </c>
      <c r="D24" s="168">
        <f>SUM(D15:D23)</f>
        <v>0</v>
      </c>
      <c r="E24" s="76">
        <f t="shared" si="1"/>
        <v>198520456</v>
      </c>
      <c r="F24" s="77">
        <f t="shared" si="1"/>
        <v>198520456</v>
      </c>
      <c r="G24" s="77">
        <f t="shared" si="1"/>
        <v>2236497</v>
      </c>
      <c r="H24" s="77">
        <f t="shared" si="1"/>
        <v>0</v>
      </c>
      <c r="I24" s="77">
        <f t="shared" si="1"/>
        <v>134073110</v>
      </c>
      <c r="J24" s="77">
        <f t="shared" si="1"/>
        <v>134073110</v>
      </c>
      <c r="K24" s="77">
        <f t="shared" si="1"/>
        <v>0</v>
      </c>
      <c r="L24" s="77">
        <f t="shared" si="1"/>
        <v>150630885</v>
      </c>
      <c r="M24" s="77">
        <f t="shared" si="1"/>
        <v>160182023</v>
      </c>
      <c r="N24" s="77">
        <f t="shared" si="1"/>
        <v>160182023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160182023</v>
      </c>
      <c r="X24" s="77">
        <f t="shared" si="1"/>
        <v>99260229</v>
      </c>
      <c r="Y24" s="77">
        <f t="shared" si="1"/>
        <v>60921794</v>
      </c>
      <c r="Z24" s="212">
        <f>+IF(X24&lt;&gt;0,+(Y24/X24)*100,0)</f>
        <v>61.37583462556792</v>
      </c>
      <c r="AA24" s="79">
        <f>SUM(AA15:AA23)</f>
        <v>198520456</v>
      </c>
    </row>
    <row r="25" spans="1:27" ht="13.5">
      <c r="A25" s="250" t="s">
        <v>159</v>
      </c>
      <c r="B25" s="251"/>
      <c r="C25" s="168">
        <f aca="true" t="shared" si="2" ref="C25:Y25">+C12+C24</f>
        <v>180872503</v>
      </c>
      <c r="D25" s="168">
        <f>+D12+D24</f>
        <v>0</v>
      </c>
      <c r="E25" s="72">
        <f t="shared" si="2"/>
        <v>222542079</v>
      </c>
      <c r="F25" s="73">
        <f t="shared" si="2"/>
        <v>222542079</v>
      </c>
      <c r="G25" s="73">
        <f t="shared" si="2"/>
        <v>66855723</v>
      </c>
      <c r="H25" s="73">
        <f t="shared" si="2"/>
        <v>0</v>
      </c>
      <c r="I25" s="73">
        <f t="shared" si="2"/>
        <v>170123058</v>
      </c>
      <c r="J25" s="73">
        <f t="shared" si="2"/>
        <v>170123058</v>
      </c>
      <c r="K25" s="73">
        <f t="shared" si="2"/>
        <v>0</v>
      </c>
      <c r="L25" s="73">
        <f t="shared" si="2"/>
        <v>200231760</v>
      </c>
      <c r="M25" s="73">
        <f t="shared" si="2"/>
        <v>188533999</v>
      </c>
      <c r="N25" s="73">
        <f t="shared" si="2"/>
        <v>188533999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188533999</v>
      </c>
      <c r="X25" s="73">
        <f t="shared" si="2"/>
        <v>111271042</v>
      </c>
      <c r="Y25" s="73">
        <f t="shared" si="2"/>
        <v>77262957</v>
      </c>
      <c r="Z25" s="170">
        <f>+IF(X25&lt;&gt;0,+(Y25/X25)*100,0)</f>
        <v>69.43671561914555</v>
      </c>
      <c r="AA25" s="74">
        <f>+AA12+AA24</f>
        <v>222542079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>
        <v>1043348</v>
      </c>
      <c r="J31" s="60">
        <v>1043348</v>
      </c>
      <c r="K31" s="60"/>
      <c r="L31" s="60">
        <v>1725456</v>
      </c>
      <c r="M31" s="60">
        <v>1725456</v>
      </c>
      <c r="N31" s="60">
        <v>1725456</v>
      </c>
      <c r="O31" s="60"/>
      <c r="P31" s="60"/>
      <c r="Q31" s="60"/>
      <c r="R31" s="60"/>
      <c r="S31" s="60"/>
      <c r="T31" s="60"/>
      <c r="U31" s="60"/>
      <c r="V31" s="60"/>
      <c r="W31" s="60">
        <v>1725456</v>
      </c>
      <c r="X31" s="60"/>
      <c r="Y31" s="60">
        <v>1725456</v>
      </c>
      <c r="Z31" s="140"/>
      <c r="AA31" s="62"/>
    </row>
    <row r="32" spans="1:27" ht="13.5">
      <c r="A32" s="249" t="s">
        <v>164</v>
      </c>
      <c r="B32" s="182"/>
      <c r="C32" s="155">
        <v>8786862</v>
      </c>
      <c r="D32" s="155"/>
      <c r="E32" s="59">
        <v>7700000</v>
      </c>
      <c r="F32" s="60">
        <v>7700000</v>
      </c>
      <c r="G32" s="60">
        <v>327703</v>
      </c>
      <c r="H32" s="60"/>
      <c r="I32" s="60">
        <v>464596</v>
      </c>
      <c r="J32" s="60">
        <v>464596</v>
      </c>
      <c r="K32" s="60"/>
      <c r="L32" s="60">
        <v>29891190</v>
      </c>
      <c r="M32" s="60">
        <v>18193429</v>
      </c>
      <c r="N32" s="60">
        <v>18193429</v>
      </c>
      <c r="O32" s="60"/>
      <c r="P32" s="60"/>
      <c r="Q32" s="60"/>
      <c r="R32" s="60"/>
      <c r="S32" s="60"/>
      <c r="T32" s="60"/>
      <c r="U32" s="60"/>
      <c r="V32" s="60"/>
      <c r="W32" s="60">
        <v>18193429</v>
      </c>
      <c r="X32" s="60">
        <v>3850000</v>
      </c>
      <c r="Y32" s="60">
        <v>14343429</v>
      </c>
      <c r="Z32" s="140">
        <v>372.56</v>
      </c>
      <c r="AA32" s="62">
        <v>7700000</v>
      </c>
    </row>
    <row r="33" spans="1:27" ht="13.5">
      <c r="A33" s="249" t="s">
        <v>165</v>
      </c>
      <c r="B33" s="182"/>
      <c r="C33" s="155">
        <v>3357227</v>
      </c>
      <c r="D33" s="155"/>
      <c r="E33" s="59">
        <v>2428000</v>
      </c>
      <c r="F33" s="60">
        <v>2428000</v>
      </c>
      <c r="G33" s="60"/>
      <c r="H33" s="60"/>
      <c r="I33" s="60">
        <v>3181000</v>
      </c>
      <c r="J33" s="60">
        <v>3181000</v>
      </c>
      <c r="K33" s="60"/>
      <c r="L33" s="60">
        <v>3181000</v>
      </c>
      <c r="M33" s="60">
        <v>3181000</v>
      </c>
      <c r="N33" s="60">
        <v>3181000</v>
      </c>
      <c r="O33" s="60"/>
      <c r="P33" s="60"/>
      <c r="Q33" s="60"/>
      <c r="R33" s="60"/>
      <c r="S33" s="60"/>
      <c r="T33" s="60"/>
      <c r="U33" s="60"/>
      <c r="V33" s="60"/>
      <c r="W33" s="60">
        <v>3181000</v>
      </c>
      <c r="X33" s="60">
        <v>1214000</v>
      </c>
      <c r="Y33" s="60">
        <v>1967000</v>
      </c>
      <c r="Z33" s="140">
        <v>162.03</v>
      </c>
      <c r="AA33" s="62">
        <v>2428000</v>
      </c>
    </row>
    <row r="34" spans="1:27" ht="13.5">
      <c r="A34" s="250" t="s">
        <v>58</v>
      </c>
      <c r="B34" s="251"/>
      <c r="C34" s="168">
        <f aca="true" t="shared" si="3" ref="C34:Y34">SUM(C29:C33)</f>
        <v>12144089</v>
      </c>
      <c r="D34" s="168">
        <f>SUM(D29:D33)</f>
        <v>0</v>
      </c>
      <c r="E34" s="72">
        <f t="shared" si="3"/>
        <v>10128000</v>
      </c>
      <c r="F34" s="73">
        <f t="shared" si="3"/>
        <v>10128000</v>
      </c>
      <c r="G34" s="73">
        <f t="shared" si="3"/>
        <v>327703</v>
      </c>
      <c r="H34" s="73">
        <f t="shared" si="3"/>
        <v>0</v>
      </c>
      <c r="I34" s="73">
        <f t="shared" si="3"/>
        <v>4688944</v>
      </c>
      <c r="J34" s="73">
        <f t="shared" si="3"/>
        <v>4688944</v>
      </c>
      <c r="K34" s="73">
        <f t="shared" si="3"/>
        <v>0</v>
      </c>
      <c r="L34" s="73">
        <f t="shared" si="3"/>
        <v>34797646</v>
      </c>
      <c r="M34" s="73">
        <f t="shared" si="3"/>
        <v>23099885</v>
      </c>
      <c r="N34" s="73">
        <f t="shared" si="3"/>
        <v>23099885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23099885</v>
      </c>
      <c r="X34" s="73">
        <f t="shared" si="3"/>
        <v>5064000</v>
      </c>
      <c r="Y34" s="73">
        <f t="shared" si="3"/>
        <v>18035885</v>
      </c>
      <c r="Z34" s="170">
        <f>+IF(X34&lt;&gt;0,+(Y34/X34)*100,0)</f>
        <v>356.1588665086888</v>
      </c>
      <c r="AA34" s="74">
        <f>SUM(AA29:AA33)</f>
        <v>10128000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12144089</v>
      </c>
      <c r="D40" s="168">
        <f>+D34+D39</f>
        <v>0</v>
      </c>
      <c r="E40" s="72">
        <f t="shared" si="5"/>
        <v>10128000</v>
      </c>
      <c r="F40" s="73">
        <f t="shared" si="5"/>
        <v>10128000</v>
      </c>
      <c r="G40" s="73">
        <f t="shared" si="5"/>
        <v>327703</v>
      </c>
      <c r="H40" s="73">
        <f t="shared" si="5"/>
        <v>0</v>
      </c>
      <c r="I40" s="73">
        <f t="shared" si="5"/>
        <v>4688944</v>
      </c>
      <c r="J40" s="73">
        <f t="shared" si="5"/>
        <v>4688944</v>
      </c>
      <c r="K40" s="73">
        <f t="shared" si="5"/>
        <v>0</v>
      </c>
      <c r="L40" s="73">
        <f t="shared" si="5"/>
        <v>34797646</v>
      </c>
      <c r="M40" s="73">
        <f t="shared" si="5"/>
        <v>23099885</v>
      </c>
      <c r="N40" s="73">
        <f t="shared" si="5"/>
        <v>23099885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23099885</v>
      </c>
      <c r="X40" s="73">
        <f t="shared" si="5"/>
        <v>5064000</v>
      </c>
      <c r="Y40" s="73">
        <f t="shared" si="5"/>
        <v>18035885</v>
      </c>
      <c r="Z40" s="170">
        <f>+IF(X40&lt;&gt;0,+(Y40/X40)*100,0)</f>
        <v>356.1588665086888</v>
      </c>
      <c r="AA40" s="74">
        <f>+AA34+AA39</f>
        <v>10128000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168728414</v>
      </c>
      <c r="D42" s="257">
        <f>+D25-D40</f>
        <v>0</v>
      </c>
      <c r="E42" s="258">
        <f t="shared" si="6"/>
        <v>212414079</v>
      </c>
      <c r="F42" s="259">
        <f t="shared" si="6"/>
        <v>212414079</v>
      </c>
      <c r="G42" s="259">
        <f t="shared" si="6"/>
        <v>66528020</v>
      </c>
      <c r="H42" s="259">
        <f t="shared" si="6"/>
        <v>0</v>
      </c>
      <c r="I42" s="259">
        <f t="shared" si="6"/>
        <v>165434114</v>
      </c>
      <c r="J42" s="259">
        <f t="shared" si="6"/>
        <v>165434114</v>
      </c>
      <c r="K42" s="259">
        <f t="shared" si="6"/>
        <v>0</v>
      </c>
      <c r="L42" s="259">
        <f t="shared" si="6"/>
        <v>165434114</v>
      </c>
      <c r="M42" s="259">
        <f t="shared" si="6"/>
        <v>165434114</v>
      </c>
      <c r="N42" s="259">
        <f t="shared" si="6"/>
        <v>165434114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165434114</v>
      </c>
      <c r="X42" s="259">
        <f t="shared" si="6"/>
        <v>106207042</v>
      </c>
      <c r="Y42" s="259">
        <f t="shared" si="6"/>
        <v>59227072</v>
      </c>
      <c r="Z42" s="260">
        <f>+IF(X42&lt;&gt;0,+(Y42/X42)*100,0)</f>
        <v>55.76567324038645</v>
      </c>
      <c r="AA42" s="261">
        <f>+AA25-AA40</f>
        <v>212414079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168728414</v>
      </c>
      <c r="D45" s="155"/>
      <c r="E45" s="59"/>
      <c r="F45" s="60"/>
      <c r="G45" s="60"/>
      <c r="H45" s="60"/>
      <c r="I45" s="60">
        <v>165434114</v>
      </c>
      <c r="J45" s="60">
        <v>165434114</v>
      </c>
      <c r="K45" s="60"/>
      <c r="L45" s="60">
        <v>165434114</v>
      </c>
      <c r="M45" s="60">
        <v>165434114</v>
      </c>
      <c r="N45" s="60">
        <v>165434114</v>
      </c>
      <c r="O45" s="60"/>
      <c r="P45" s="60"/>
      <c r="Q45" s="60"/>
      <c r="R45" s="60"/>
      <c r="S45" s="60"/>
      <c r="T45" s="60"/>
      <c r="U45" s="60"/>
      <c r="V45" s="60"/>
      <c r="W45" s="60">
        <v>165434114</v>
      </c>
      <c r="X45" s="60"/>
      <c r="Y45" s="60">
        <v>165434114</v>
      </c>
      <c r="Z45" s="139"/>
      <c r="AA45" s="62"/>
    </row>
    <row r="46" spans="1:27" ht="13.5">
      <c r="A46" s="249" t="s">
        <v>171</v>
      </c>
      <c r="B46" s="182"/>
      <c r="C46" s="155"/>
      <c r="D46" s="155"/>
      <c r="E46" s="59">
        <v>212414079</v>
      </c>
      <c r="F46" s="60">
        <v>212414079</v>
      </c>
      <c r="G46" s="60">
        <v>66528020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106207040</v>
      </c>
      <c r="Y46" s="60">
        <v>-106207040</v>
      </c>
      <c r="Z46" s="139">
        <v>-100</v>
      </c>
      <c r="AA46" s="62">
        <v>212414079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168728414</v>
      </c>
      <c r="D48" s="217">
        <f>SUM(D45:D47)</f>
        <v>0</v>
      </c>
      <c r="E48" s="264">
        <f t="shared" si="7"/>
        <v>212414079</v>
      </c>
      <c r="F48" s="219">
        <f t="shared" si="7"/>
        <v>212414079</v>
      </c>
      <c r="G48" s="219">
        <f t="shared" si="7"/>
        <v>66528020</v>
      </c>
      <c r="H48" s="219">
        <f t="shared" si="7"/>
        <v>0</v>
      </c>
      <c r="I48" s="219">
        <f t="shared" si="7"/>
        <v>165434114</v>
      </c>
      <c r="J48" s="219">
        <f t="shared" si="7"/>
        <v>165434114</v>
      </c>
      <c r="K48" s="219">
        <f t="shared" si="7"/>
        <v>0</v>
      </c>
      <c r="L48" s="219">
        <f t="shared" si="7"/>
        <v>165434114</v>
      </c>
      <c r="M48" s="219">
        <f t="shared" si="7"/>
        <v>165434114</v>
      </c>
      <c r="N48" s="219">
        <f t="shared" si="7"/>
        <v>165434114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165434114</v>
      </c>
      <c r="X48" s="219">
        <f t="shared" si="7"/>
        <v>106207040</v>
      </c>
      <c r="Y48" s="219">
        <f t="shared" si="7"/>
        <v>59227074</v>
      </c>
      <c r="Z48" s="265">
        <f>+IF(X48&lt;&gt;0,+(Y48/X48)*100,0)</f>
        <v>55.76567617363219</v>
      </c>
      <c r="AA48" s="232">
        <f>SUM(AA45:AA47)</f>
        <v>212414079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2235561</v>
      </c>
      <c r="D6" s="155"/>
      <c r="E6" s="59">
        <v>25236072</v>
      </c>
      <c r="F6" s="60">
        <v>25236072</v>
      </c>
      <c r="G6" s="60">
        <v>1259860</v>
      </c>
      <c r="H6" s="60">
        <v>270294</v>
      </c>
      <c r="I6" s="60">
        <v>576956</v>
      </c>
      <c r="J6" s="60">
        <v>2107110</v>
      </c>
      <c r="K6" s="60">
        <v>333700</v>
      </c>
      <c r="L6" s="60">
        <v>1972241</v>
      </c>
      <c r="M6" s="60">
        <v>148085</v>
      </c>
      <c r="N6" s="60">
        <v>2454026</v>
      </c>
      <c r="O6" s="60"/>
      <c r="P6" s="60"/>
      <c r="Q6" s="60"/>
      <c r="R6" s="60"/>
      <c r="S6" s="60"/>
      <c r="T6" s="60"/>
      <c r="U6" s="60"/>
      <c r="V6" s="60"/>
      <c r="W6" s="60">
        <v>4561136</v>
      </c>
      <c r="X6" s="60">
        <v>12618032</v>
      </c>
      <c r="Y6" s="60">
        <v>-8056896</v>
      </c>
      <c r="Z6" s="140">
        <v>-63.85</v>
      </c>
      <c r="AA6" s="62">
        <v>25236072</v>
      </c>
    </row>
    <row r="7" spans="1:27" ht="13.5">
      <c r="A7" s="249" t="s">
        <v>178</v>
      </c>
      <c r="B7" s="182"/>
      <c r="C7" s="155"/>
      <c r="D7" s="155"/>
      <c r="E7" s="59">
        <v>73634000</v>
      </c>
      <c r="F7" s="60">
        <v>73634000</v>
      </c>
      <c r="G7" s="60">
        <v>30925371</v>
      </c>
      <c r="H7" s="60">
        <v>1290000</v>
      </c>
      <c r="I7" s="60">
        <v>55693</v>
      </c>
      <c r="J7" s="60">
        <v>32271064</v>
      </c>
      <c r="K7" s="60">
        <v>206256</v>
      </c>
      <c r="L7" s="60">
        <v>24034058</v>
      </c>
      <c r="M7" s="60"/>
      <c r="N7" s="60">
        <v>24240314</v>
      </c>
      <c r="O7" s="60"/>
      <c r="P7" s="60"/>
      <c r="Q7" s="60"/>
      <c r="R7" s="60"/>
      <c r="S7" s="60"/>
      <c r="T7" s="60"/>
      <c r="U7" s="60"/>
      <c r="V7" s="60"/>
      <c r="W7" s="60">
        <v>56511378</v>
      </c>
      <c r="X7" s="60">
        <v>36816998</v>
      </c>
      <c r="Y7" s="60">
        <v>19694380</v>
      </c>
      <c r="Z7" s="140">
        <v>53.49</v>
      </c>
      <c r="AA7" s="62">
        <v>73634000</v>
      </c>
    </row>
    <row r="8" spans="1:27" ht="13.5">
      <c r="A8" s="249" t="s">
        <v>179</v>
      </c>
      <c r="B8" s="182"/>
      <c r="C8" s="155"/>
      <c r="D8" s="155"/>
      <c r="E8" s="59">
        <v>59271000</v>
      </c>
      <c r="F8" s="60">
        <v>59271000</v>
      </c>
      <c r="G8" s="60">
        <v>10201000</v>
      </c>
      <c r="H8" s="60">
        <v>5000000</v>
      </c>
      <c r="I8" s="60">
        <v>5000000</v>
      </c>
      <c r="J8" s="60">
        <v>20201000</v>
      </c>
      <c r="K8" s="60">
        <v>13495000</v>
      </c>
      <c r="L8" s="60">
        <v>5000000</v>
      </c>
      <c r="M8" s="60"/>
      <c r="N8" s="60">
        <v>18495000</v>
      </c>
      <c r="O8" s="60"/>
      <c r="P8" s="60"/>
      <c r="Q8" s="60"/>
      <c r="R8" s="60"/>
      <c r="S8" s="60"/>
      <c r="T8" s="60"/>
      <c r="U8" s="60"/>
      <c r="V8" s="60"/>
      <c r="W8" s="60">
        <v>38696000</v>
      </c>
      <c r="X8" s="60">
        <v>29635500</v>
      </c>
      <c r="Y8" s="60">
        <v>9060500</v>
      </c>
      <c r="Z8" s="140">
        <v>30.57</v>
      </c>
      <c r="AA8" s="62">
        <v>59271000</v>
      </c>
    </row>
    <row r="9" spans="1:27" ht="13.5">
      <c r="A9" s="249" t="s">
        <v>180</v>
      </c>
      <c r="B9" s="182"/>
      <c r="C9" s="155">
        <v>1558987</v>
      </c>
      <c r="D9" s="155"/>
      <c r="E9" s="59">
        <v>1550000</v>
      </c>
      <c r="F9" s="60">
        <v>1550000</v>
      </c>
      <c r="G9" s="60"/>
      <c r="H9" s="60"/>
      <c r="I9" s="60">
        <v>2574</v>
      </c>
      <c r="J9" s="60">
        <v>2574</v>
      </c>
      <c r="K9" s="60">
        <v>590</v>
      </c>
      <c r="L9" s="60">
        <v>52</v>
      </c>
      <c r="M9" s="60">
        <v>7</v>
      </c>
      <c r="N9" s="60">
        <v>649</v>
      </c>
      <c r="O9" s="60"/>
      <c r="P9" s="60"/>
      <c r="Q9" s="60"/>
      <c r="R9" s="60"/>
      <c r="S9" s="60"/>
      <c r="T9" s="60"/>
      <c r="U9" s="60"/>
      <c r="V9" s="60"/>
      <c r="W9" s="60">
        <v>3223</v>
      </c>
      <c r="X9" s="60">
        <v>774998</v>
      </c>
      <c r="Y9" s="60">
        <v>-771775</v>
      </c>
      <c r="Z9" s="140">
        <v>-99.58</v>
      </c>
      <c r="AA9" s="62">
        <v>1550000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-749</v>
      </c>
      <c r="D12" s="155"/>
      <c r="E12" s="59">
        <v>-86633076</v>
      </c>
      <c r="F12" s="60">
        <v>-86633076</v>
      </c>
      <c r="G12" s="60">
        <v>-4411069</v>
      </c>
      <c r="H12" s="60">
        <v>-4842855</v>
      </c>
      <c r="I12" s="60">
        <v>-6647764</v>
      </c>
      <c r="J12" s="60">
        <v>-15901688</v>
      </c>
      <c r="K12" s="60">
        <v>-6895477</v>
      </c>
      <c r="L12" s="60">
        <v>-6037835</v>
      </c>
      <c r="M12" s="60">
        <v>-7534141</v>
      </c>
      <c r="N12" s="60">
        <v>-20467453</v>
      </c>
      <c r="O12" s="60"/>
      <c r="P12" s="60"/>
      <c r="Q12" s="60"/>
      <c r="R12" s="60"/>
      <c r="S12" s="60"/>
      <c r="T12" s="60"/>
      <c r="U12" s="60"/>
      <c r="V12" s="60"/>
      <c r="W12" s="60">
        <v>-36369141</v>
      </c>
      <c r="X12" s="60">
        <v>-43316532</v>
      </c>
      <c r="Y12" s="60">
        <v>6947391</v>
      </c>
      <c r="Z12" s="140">
        <v>-16.04</v>
      </c>
      <c r="AA12" s="62">
        <v>-86633076</v>
      </c>
    </row>
    <row r="13" spans="1:27" ht="13.5">
      <c r="A13" s="249" t="s">
        <v>40</v>
      </c>
      <c r="B13" s="182"/>
      <c r="C13" s="155">
        <v>96674</v>
      </c>
      <c r="D13" s="155"/>
      <c r="E13" s="59">
        <v>-200000</v>
      </c>
      <c r="F13" s="60">
        <v>-200000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-99998</v>
      </c>
      <c r="Y13" s="60">
        <v>99998</v>
      </c>
      <c r="Z13" s="140">
        <v>-100</v>
      </c>
      <c r="AA13" s="62">
        <v>-200000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3890473</v>
      </c>
      <c r="D15" s="168">
        <f>SUM(D6:D14)</f>
        <v>0</v>
      </c>
      <c r="E15" s="72">
        <f t="shared" si="0"/>
        <v>72857996</v>
      </c>
      <c r="F15" s="73">
        <f t="shared" si="0"/>
        <v>72857996</v>
      </c>
      <c r="G15" s="73">
        <f t="shared" si="0"/>
        <v>37975162</v>
      </c>
      <c r="H15" s="73">
        <f t="shared" si="0"/>
        <v>1717439</v>
      </c>
      <c r="I15" s="73">
        <f t="shared" si="0"/>
        <v>-1012541</v>
      </c>
      <c r="J15" s="73">
        <f t="shared" si="0"/>
        <v>38680060</v>
      </c>
      <c r="K15" s="73">
        <f t="shared" si="0"/>
        <v>7140069</v>
      </c>
      <c r="L15" s="73">
        <f t="shared" si="0"/>
        <v>24968516</v>
      </c>
      <c r="M15" s="73">
        <f t="shared" si="0"/>
        <v>-7386049</v>
      </c>
      <c r="N15" s="73">
        <f t="shared" si="0"/>
        <v>24722536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63402596</v>
      </c>
      <c r="X15" s="73">
        <f t="shared" si="0"/>
        <v>36428998</v>
      </c>
      <c r="Y15" s="73">
        <f t="shared" si="0"/>
        <v>26973598</v>
      </c>
      <c r="Z15" s="170">
        <f>+IF(X15&lt;&gt;0,+(Y15/X15)*100,0)</f>
        <v>74.04430393611156</v>
      </c>
      <c r="AA15" s="74">
        <f>SUM(AA6:AA14)</f>
        <v>72857996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28939267</v>
      </c>
      <c r="D24" s="155"/>
      <c r="E24" s="59">
        <v>-58807450</v>
      </c>
      <c r="F24" s="60">
        <v>-58807450</v>
      </c>
      <c r="G24" s="60">
        <v>-2181783</v>
      </c>
      <c r="H24" s="60">
        <v>-4212351</v>
      </c>
      <c r="I24" s="60">
        <v>-3015698</v>
      </c>
      <c r="J24" s="60">
        <v>-9409832</v>
      </c>
      <c r="K24" s="60">
        <v>-4757486</v>
      </c>
      <c r="L24" s="60">
        <v>-39900</v>
      </c>
      <c r="M24" s="60">
        <v>-658892</v>
      </c>
      <c r="N24" s="60">
        <v>-5456278</v>
      </c>
      <c r="O24" s="60"/>
      <c r="P24" s="60"/>
      <c r="Q24" s="60"/>
      <c r="R24" s="60"/>
      <c r="S24" s="60"/>
      <c r="T24" s="60"/>
      <c r="U24" s="60"/>
      <c r="V24" s="60"/>
      <c r="W24" s="60">
        <v>-14866110</v>
      </c>
      <c r="X24" s="60">
        <v>-29403724</v>
      </c>
      <c r="Y24" s="60">
        <v>14537614</v>
      </c>
      <c r="Z24" s="140">
        <v>-49.44</v>
      </c>
      <c r="AA24" s="62">
        <v>-58807450</v>
      </c>
    </row>
    <row r="25" spans="1:27" ht="13.5">
      <c r="A25" s="250" t="s">
        <v>191</v>
      </c>
      <c r="B25" s="251"/>
      <c r="C25" s="168">
        <f aca="true" t="shared" si="1" ref="C25:Y25">SUM(C19:C24)</f>
        <v>28939267</v>
      </c>
      <c r="D25" s="168">
        <f>SUM(D19:D24)</f>
        <v>0</v>
      </c>
      <c r="E25" s="72">
        <f t="shared" si="1"/>
        <v>-58807450</v>
      </c>
      <c r="F25" s="73">
        <f t="shared" si="1"/>
        <v>-58807450</v>
      </c>
      <c r="G25" s="73">
        <f t="shared" si="1"/>
        <v>-2181783</v>
      </c>
      <c r="H25" s="73">
        <f t="shared" si="1"/>
        <v>-4212351</v>
      </c>
      <c r="I25" s="73">
        <f t="shared" si="1"/>
        <v>-3015698</v>
      </c>
      <c r="J25" s="73">
        <f t="shared" si="1"/>
        <v>-9409832</v>
      </c>
      <c r="K25" s="73">
        <f t="shared" si="1"/>
        <v>-4757486</v>
      </c>
      <c r="L25" s="73">
        <f t="shared" si="1"/>
        <v>-39900</v>
      </c>
      <c r="M25" s="73">
        <f t="shared" si="1"/>
        <v>-658892</v>
      </c>
      <c r="N25" s="73">
        <f t="shared" si="1"/>
        <v>-5456278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-14866110</v>
      </c>
      <c r="X25" s="73">
        <f t="shared" si="1"/>
        <v>-29403724</v>
      </c>
      <c r="Y25" s="73">
        <f t="shared" si="1"/>
        <v>14537614</v>
      </c>
      <c r="Z25" s="170">
        <f>+IF(X25&lt;&gt;0,+(Y25/X25)*100,0)</f>
        <v>-49.44140408881542</v>
      </c>
      <c r="AA25" s="74">
        <f>SUM(AA19:AA24)</f>
        <v>-58807450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72405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72405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32902145</v>
      </c>
      <c r="D36" s="153">
        <f>+D15+D25+D34</f>
        <v>0</v>
      </c>
      <c r="E36" s="99">
        <f t="shared" si="3"/>
        <v>14050546</v>
      </c>
      <c r="F36" s="100">
        <f t="shared" si="3"/>
        <v>14050546</v>
      </c>
      <c r="G36" s="100">
        <f t="shared" si="3"/>
        <v>35793379</v>
      </c>
      <c r="H36" s="100">
        <f t="shared" si="3"/>
        <v>-2494912</v>
      </c>
      <c r="I36" s="100">
        <f t="shared" si="3"/>
        <v>-4028239</v>
      </c>
      <c r="J36" s="100">
        <f t="shared" si="3"/>
        <v>29270228</v>
      </c>
      <c r="K36" s="100">
        <f t="shared" si="3"/>
        <v>2382583</v>
      </c>
      <c r="L36" s="100">
        <f t="shared" si="3"/>
        <v>24928616</v>
      </c>
      <c r="M36" s="100">
        <f t="shared" si="3"/>
        <v>-8044941</v>
      </c>
      <c r="N36" s="100">
        <f t="shared" si="3"/>
        <v>19266258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48536486</v>
      </c>
      <c r="X36" s="100">
        <f t="shared" si="3"/>
        <v>7025274</v>
      </c>
      <c r="Y36" s="100">
        <f t="shared" si="3"/>
        <v>41511212</v>
      </c>
      <c r="Z36" s="137">
        <f>+IF(X36&lt;&gt;0,+(Y36/X36)*100,0)</f>
        <v>590.8838858100055</v>
      </c>
      <c r="AA36" s="102">
        <f>+AA15+AA25+AA34</f>
        <v>14050546</v>
      </c>
    </row>
    <row r="37" spans="1:27" ht="13.5">
      <c r="A37" s="249" t="s">
        <v>199</v>
      </c>
      <c r="B37" s="182"/>
      <c r="C37" s="153">
        <v>9807218</v>
      </c>
      <c r="D37" s="153"/>
      <c r="E37" s="99"/>
      <c r="F37" s="100"/>
      <c r="G37" s="100"/>
      <c r="H37" s="100">
        <v>35793379</v>
      </c>
      <c r="I37" s="100">
        <v>33298467</v>
      </c>
      <c r="J37" s="100"/>
      <c r="K37" s="100">
        <v>29270228</v>
      </c>
      <c r="L37" s="100">
        <v>31652811</v>
      </c>
      <c r="M37" s="100">
        <v>56581427</v>
      </c>
      <c r="N37" s="100">
        <v>29270228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42709363</v>
      </c>
      <c r="D38" s="257"/>
      <c r="E38" s="258">
        <v>14050546</v>
      </c>
      <c r="F38" s="259">
        <v>14050546</v>
      </c>
      <c r="G38" s="259">
        <v>35793379</v>
      </c>
      <c r="H38" s="259">
        <v>33298467</v>
      </c>
      <c r="I38" s="259">
        <v>29270228</v>
      </c>
      <c r="J38" s="259">
        <v>29270228</v>
      </c>
      <c r="K38" s="259">
        <v>31652811</v>
      </c>
      <c r="L38" s="259">
        <v>56581427</v>
      </c>
      <c r="M38" s="259">
        <v>48536486</v>
      </c>
      <c r="N38" s="259">
        <v>48536486</v>
      </c>
      <c r="O38" s="259"/>
      <c r="P38" s="259"/>
      <c r="Q38" s="259"/>
      <c r="R38" s="259"/>
      <c r="S38" s="259"/>
      <c r="T38" s="259"/>
      <c r="U38" s="259"/>
      <c r="V38" s="259"/>
      <c r="W38" s="259">
        <v>48536486</v>
      </c>
      <c r="X38" s="259">
        <v>7025274</v>
      </c>
      <c r="Y38" s="259">
        <v>41511212</v>
      </c>
      <c r="Z38" s="260">
        <v>590.88</v>
      </c>
      <c r="AA38" s="261">
        <v>14050546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292823730</v>
      </c>
      <c r="D5" s="200">
        <f t="shared" si="0"/>
        <v>0</v>
      </c>
      <c r="E5" s="106">
        <f t="shared" si="0"/>
        <v>58807450</v>
      </c>
      <c r="F5" s="106">
        <f t="shared" si="0"/>
        <v>58807450</v>
      </c>
      <c r="G5" s="106">
        <f t="shared" si="0"/>
        <v>10291818</v>
      </c>
      <c r="H5" s="106">
        <f t="shared" si="0"/>
        <v>4212351</v>
      </c>
      <c r="I5" s="106">
        <f t="shared" si="0"/>
        <v>11125733</v>
      </c>
      <c r="J5" s="106">
        <f t="shared" si="0"/>
        <v>25629902</v>
      </c>
      <c r="K5" s="106">
        <f t="shared" si="0"/>
        <v>4757486</v>
      </c>
      <c r="L5" s="106">
        <f t="shared" si="0"/>
        <v>280721</v>
      </c>
      <c r="M5" s="106">
        <f t="shared" si="0"/>
        <v>658892</v>
      </c>
      <c r="N5" s="106">
        <f t="shared" si="0"/>
        <v>5697099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31327001</v>
      </c>
      <c r="X5" s="106">
        <f t="shared" si="0"/>
        <v>29403725</v>
      </c>
      <c r="Y5" s="106">
        <f t="shared" si="0"/>
        <v>1923276</v>
      </c>
      <c r="Z5" s="201">
        <f>+IF(X5&lt;&gt;0,+(Y5/X5)*100,0)</f>
        <v>6.5409263622211125</v>
      </c>
      <c r="AA5" s="199">
        <f>SUM(AA11:AA18)</f>
        <v>58807450</v>
      </c>
    </row>
    <row r="6" spans="1:27" ht="13.5">
      <c r="A6" s="291" t="s">
        <v>204</v>
      </c>
      <c r="B6" s="142"/>
      <c r="C6" s="62">
        <v>165921932</v>
      </c>
      <c r="D6" s="156"/>
      <c r="E6" s="60">
        <v>16989700</v>
      </c>
      <c r="F6" s="60">
        <v>16989700</v>
      </c>
      <c r="G6" s="60">
        <v>4172506</v>
      </c>
      <c r="H6" s="60">
        <v>4212351</v>
      </c>
      <c r="I6" s="60">
        <v>5006421</v>
      </c>
      <c r="J6" s="60">
        <v>13391278</v>
      </c>
      <c r="K6" s="60">
        <v>789259</v>
      </c>
      <c r="L6" s="60">
        <v>39900</v>
      </c>
      <c r="M6" s="60">
        <v>599563</v>
      </c>
      <c r="N6" s="60">
        <v>1428722</v>
      </c>
      <c r="O6" s="60"/>
      <c r="P6" s="60"/>
      <c r="Q6" s="60"/>
      <c r="R6" s="60"/>
      <c r="S6" s="60"/>
      <c r="T6" s="60"/>
      <c r="U6" s="60"/>
      <c r="V6" s="60"/>
      <c r="W6" s="60">
        <v>14820000</v>
      </c>
      <c r="X6" s="60">
        <v>8494850</v>
      </c>
      <c r="Y6" s="60">
        <v>6325150</v>
      </c>
      <c r="Z6" s="140">
        <v>74.46</v>
      </c>
      <c r="AA6" s="155">
        <v>16989700</v>
      </c>
    </row>
    <row r="7" spans="1:27" ht="13.5">
      <c r="A7" s="291" t="s">
        <v>205</v>
      </c>
      <c r="B7" s="142"/>
      <c r="C7" s="62"/>
      <c r="D7" s="156"/>
      <c r="E7" s="60">
        <v>35000000</v>
      </c>
      <c r="F7" s="60">
        <v>35000000</v>
      </c>
      <c r="G7" s="60">
        <v>6041855</v>
      </c>
      <c r="H7" s="60"/>
      <c r="I7" s="60">
        <v>6041855</v>
      </c>
      <c r="J7" s="60">
        <v>12083710</v>
      </c>
      <c r="K7" s="60">
        <v>3947368</v>
      </c>
      <c r="L7" s="60"/>
      <c r="M7" s="60"/>
      <c r="N7" s="60">
        <v>3947368</v>
      </c>
      <c r="O7" s="60"/>
      <c r="P7" s="60"/>
      <c r="Q7" s="60"/>
      <c r="R7" s="60"/>
      <c r="S7" s="60"/>
      <c r="T7" s="60"/>
      <c r="U7" s="60"/>
      <c r="V7" s="60"/>
      <c r="W7" s="60">
        <v>16031078</v>
      </c>
      <c r="X7" s="60">
        <v>17500000</v>
      </c>
      <c r="Y7" s="60">
        <v>-1468922</v>
      </c>
      <c r="Z7" s="140">
        <v>-8.39</v>
      </c>
      <c r="AA7" s="155">
        <v>35000000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126901798</v>
      </c>
      <c r="D10" s="156"/>
      <c r="E10" s="60">
        <v>300000</v>
      </c>
      <c r="F10" s="60">
        <v>300000</v>
      </c>
      <c r="G10" s="60">
        <v>49421</v>
      </c>
      <c r="H10" s="60"/>
      <c r="I10" s="60">
        <v>49421</v>
      </c>
      <c r="J10" s="60">
        <v>98842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98842</v>
      </c>
      <c r="X10" s="60">
        <v>150000</v>
      </c>
      <c r="Y10" s="60">
        <v>-51158</v>
      </c>
      <c r="Z10" s="140">
        <v>-34.11</v>
      </c>
      <c r="AA10" s="155">
        <v>300000</v>
      </c>
    </row>
    <row r="11" spans="1:27" ht="13.5">
      <c r="A11" s="292" t="s">
        <v>209</v>
      </c>
      <c r="B11" s="142"/>
      <c r="C11" s="293">
        <f aca="true" t="shared" si="1" ref="C11:Y11">SUM(C6:C10)</f>
        <v>292823730</v>
      </c>
      <c r="D11" s="294">
        <f t="shared" si="1"/>
        <v>0</v>
      </c>
      <c r="E11" s="295">
        <f t="shared" si="1"/>
        <v>52289700</v>
      </c>
      <c r="F11" s="295">
        <f t="shared" si="1"/>
        <v>52289700</v>
      </c>
      <c r="G11" s="295">
        <f t="shared" si="1"/>
        <v>10263782</v>
      </c>
      <c r="H11" s="295">
        <f t="shared" si="1"/>
        <v>4212351</v>
      </c>
      <c r="I11" s="295">
        <f t="shared" si="1"/>
        <v>11097697</v>
      </c>
      <c r="J11" s="295">
        <f t="shared" si="1"/>
        <v>25573830</v>
      </c>
      <c r="K11" s="295">
        <f t="shared" si="1"/>
        <v>4736627</v>
      </c>
      <c r="L11" s="295">
        <f t="shared" si="1"/>
        <v>39900</v>
      </c>
      <c r="M11" s="295">
        <f t="shared" si="1"/>
        <v>599563</v>
      </c>
      <c r="N11" s="295">
        <f t="shared" si="1"/>
        <v>5376090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30949920</v>
      </c>
      <c r="X11" s="295">
        <f t="shared" si="1"/>
        <v>26144850</v>
      </c>
      <c r="Y11" s="295">
        <f t="shared" si="1"/>
        <v>4805070</v>
      </c>
      <c r="Z11" s="296">
        <f>+IF(X11&lt;&gt;0,+(Y11/X11)*100,0)</f>
        <v>18.378648185015404</v>
      </c>
      <c r="AA11" s="297">
        <f>SUM(AA6:AA10)</f>
        <v>52289700</v>
      </c>
    </row>
    <row r="12" spans="1:27" ht="13.5">
      <c r="A12" s="298" t="s">
        <v>210</v>
      </c>
      <c r="B12" s="136"/>
      <c r="C12" s="62"/>
      <c r="D12" s="156"/>
      <c r="E12" s="60">
        <v>6067750</v>
      </c>
      <c r="F12" s="60">
        <v>6067750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3033875</v>
      </c>
      <c r="Y12" s="60">
        <v>-3033875</v>
      </c>
      <c r="Z12" s="140">
        <v>-100</v>
      </c>
      <c r="AA12" s="155">
        <v>6067750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450000</v>
      </c>
      <c r="F15" s="60">
        <v>450000</v>
      </c>
      <c r="G15" s="60">
        <v>28036</v>
      </c>
      <c r="H15" s="60"/>
      <c r="I15" s="60">
        <v>28036</v>
      </c>
      <c r="J15" s="60">
        <v>56072</v>
      </c>
      <c r="K15" s="60">
        <v>20859</v>
      </c>
      <c r="L15" s="60">
        <v>240821</v>
      </c>
      <c r="M15" s="60">
        <v>59329</v>
      </c>
      <c r="N15" s="60">
        <v>321009</v>
      </c>
      <c r="O15" s="60"/>
      <c r="P15" s="60"/>
      <c r="Q15" s="60"/>
      <c r="R15" s="60"/>
      <c r="S15" s="60"/>
      <c r="T15" s="60"/>
      <c r="U15" s="60"/>
      <c r="V15" s="60"/>
      <c r="W15" s="60">
        <v>377081</v>
      </c>
      <c r="X15" s="60">
        <v>225000</v>
      </c>
      <c r="Y15" s="60">
        <v>152081</v>
      </c>
      <c r="Z15" s="140">
        <v>67.59</v>
      </c>
      <c r="AA15" s="155">
        <v>450000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165921932</v>
      </c>
      <c r="D36" s="156">
        <f t="shared" si="4"/>
        <v>0</v>
      </c>
      <c r="E36" s="60">
        <f t="shared" si="4"/>
        <v>16989700</v>
      </c>
      <c r="F36" s="60">
        <f t="shared" si="4"/>
        <v>16989700</v>
      </c>
      <c r="G36" s="60">
        <f t="shared" si="4"/>
        <v>4172506</v>
      </c>
      <c r="H36" s="60">
        <f t="shared" si="4"/>
        <v>4212351</v>
      </c>
      <c r="I36" s="60">
        <f t="shared" si="4"/>
        <v>5006421</v>
      </c>
      <c r="J36" s="60">
        <f t="shared" si="4"/>
        <v>13391278</v>
      </c>
      <c r="K36" s="60">
        <f t="shared" si="4"/>
        <v>789259</v>
      </c>
      <c r="L36" s="60">
        <f t="shared" si="4"/>
        <v>39900</v>
      </c>
      <c r="M36" s="60">
        <f t="shared" si="4"/>
        <v>599563</v>
      </c>
      <c r="N36" s="60">
        <f t="shared" si="4"/>
        <v>1428722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14820000</v>
      </c>
      <c r="X36" s="60">
        <f t="shared" si="4"/>
        <v>8494850</v>
      </c>
      <c r="Y36" s="60">
        <f t="shared" si="4"/>
        <v>6325150</v>
      </c>
      <c r="Z36" s="140">
        <f aca="true" t="shared" si="5" ref="Z36:Z49">+IF(X36&lt;&gt;0,+(Y36/X36)*100,0)</f>
        <v>74.45864258933354</v>
      </c>
      <c r="AA36" s="155">
        <f>AA6+AA21</f>
        <v>16989700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35000000</v>
      </c>
      <c r="F37" s="60">
        <f t="shared" si="4"/>
        <v>35000000</v>
      </c>
      <c r="G37" s="60">
        <f t="shared" si="4"/>
        <v>6041855</v>
      </c>
      <c r="H37" s="60">
        <f t="shared" si="4"/>
        <v>0</v>
      </c>
      <c r="I37" s="60">
        <f t="shared" si="4"/>
        <v>6041855</v>
      </c>
      <c r="J37" s="60">
        <f t="shared" si="4"/>
        <v>12083710</v>
      </c>
      <c r="K37" s="60">
        <f t="shared" si="4"/>
        <v>3947368</v>
      </c>
      <c r="L37" s="60">
        <f t="shared" si="4"/>
        <v>0</v>
      </c>
      <c r="M37" s="60">
        <f t="shared" si="4"/>
        <v>0</v>
      </c>
      <c r="N37" s="60">
        <f t="shared" si="4"/>
        <v>3947368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16031078</v>
      </c>
      <c r="X37" s="60">
        <f t="shared" si="4"/>
        <v>17500000</v>
      </c>
      <c r="Y37" s="60">
        <f t="shared" si="4"/>
        <v>-1468922</v>
      </c>
      <c r="Z37" s="140">
        <f t="shared" si="5"/>
        <v>-8.393839999999999</v>
      </c>
      <c r="AA37" s="155">
        <f>AA7+AA22</f>
        <v>35000000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126901798</v>
      </c>
      <c r="D40" s="156">
        <f t="shared" si="4"/>
        <v>0</v>
      </c>
      <c r="E40" s="60">
        <f t="shared" si="4"/>
        <v>300000</v>
      </c>
      <c r="F40" s="60">
        <f t="shared" si="4"/>
        <v>300000</v>
      </c>
      <c r="G40" s="60">
        <f t="shared" si="4"/>
        <v>49421</v>
      </c>
      <c r="H40" s="60">
        <f t="shared" si="4"/>
        <v>0</v>
      </c>
      <c r="I40" s="60">
        <f t="shared" si="4"/>
        <v>49421</v>
      </c>
      <c r="J40" s="60">
        <f t="shared" si="4"/>
        <v>98842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98842</v>
      </c>
      <c r="X40" s="60">
        <f t="shared" si="4"/>
        <v>150000</v>
      </c>
      <c r="Y40" s="60">
        <f t="shared" si="4"/>
        <v>-51158</v>
      </c>
      <c r="Z40" s="140">
        <f t="shared" si="5"/>
        <v>-34.105333333333334</v>
      </c>
      <c r="AA40" s="155">
        <f>AA10+AA25</f>
        <v>300000</v>
      </c>
    </row>
    <row r="41" spans="1:27" ht="13.5">
      <c r="A41" s="292" t="s">
        <v>209</v>
      </c>
      <c r="B41" s="142"/>
      <c r="C41" s="293">
        <f aca="true" t="shared" si="6" ref="C41:Y41">SUM(C36:C40)</f>
        <v>292823730</v>
      </c>
      <c r="D41" s="294">
        <f t="shared" si="6"/>
        <v>0</v>
      </c>
      <c r="E41" s="295">
        <f t="shared" si="6"/>
        <v>52289700</v>
      </c>
      <c r="F41" s="295">
        <f t="shared" si="6"/>
        <v>52289700</v>
      </c>
      <c r="G41" s="295">
        <f t="shared" si="6"/>
        <v>10263782</v>
      </c>
      <c r="H41" s="295">
        <f t="shared" si="6"/>
        <v>4212351</v>
      </c>
      <c r="I41" s="295">
        <f t="shared" si="6"/>
        <v>11097697</v>
      </c>
      <c r="J41" s="295">
        <f t="shared" si="6"/>
        <v>25573830</v>
      </c>
      <c r="K41" s="295">
        <f t="shared" si="6"/>
        <v>4736627</v>
      </c>
      <c r="L41" s="295">
        <f t="shared" si="6"/>
        <v>39900</v>
      </c>
      <c r="M41" s="295">
        <f t="shared" si="6"/>
        <v>599563</v>
      </c>
      <c r="N41" s="295">
        <f t="shared" si="6"/>
        <v>5376090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30949920</v>
      </c>
      <c r="X41" s="295">
        <f t="shared" si="6"/>
        <v>26144850</v>
      </c>
      <c r="Y41" s="295">
        <f t="shared" si="6"/>
        <v>4805070</v>
      </c>
      <c r="Z41" s="296">
        <f t="shared" si="5"/>
        <v>18.378648185015404</v>
      </c>
      <c r="AA41" s="297">
        <f>SUM(AA36:AA40)</f>
        <v>52289700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6067750</v>
      </c>
      <c r="F42" s="54">
        <f t="shared" si="7"/>
        <v>6067750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3033875</v>
      </c>
      <c r="Y42" s="54">
        <f t="shared" si="7"/>
        <v>-3033875</v>
      </c>
      <c r="Z42" s="184">
        <f t="shared" si="5"/>
        <v>-100</v>
      </c>
      <c r="AA42" s="130">
        <f aca="true" t="shared" si="8" ref="AA42:AA48">AA12+AA27</f>
        <v>6067750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450000</v>
      </c>
      <c r="F45" s="54">
        <f t="shared" si="7"/>
        <v>450000</v>
      </c>
      <c r="G45" s="54">
        <f t="shared" si="7"/>
        <v>28036</v>
      </c>
      <c r="H45" s="54">
        <f t="shared" si="7"/>
        <v>0</v>
      </c>
      <c r="I45" s="54">
        <f t="shared" si="7"/>
        <v>28036</v>
      </c>
      <c r="J45" s="54">
        <f t="shared" si="7"/>
        <v>56072</v>
      </c>
      <c r="K45" s="54">
        <f t="shared" si="7"/>
        <v>20859</v>
      </c>
      <c r="L45" s="54">
        <f t="shared" si="7"/>
        <v>240821</v>
      </c>
      <c r="M45" s="54">
        <f t="shared" si="7"/>
        <v>59329</v>
      </c>
      <c r="N45" s="54">
        <f t="shared" si="7"/>
        <v>321009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377081</v>
      </c>
      <c r="X45" s="54">
        <f t="shared" si="7"/>
        <v>225000</v>
      </c>
      <c r="Y45" s="54">
        <f t="shared" si="7"/>
        <v>152081</v>
      </c>
      <c r="Z45" s="184">
        <f t="shared" si="5"/>
        <v>67.59155555555556</v>
      </c>
      <c r="AA45" s="130">
        <f t="shared" si="8"/>
        <v>450000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292823730</v>
      </c>
      <c r="D49" s="218">
        <f t="shared" si="9"/>
        <v>0</v>
      </c>
      <c r="E49" s="220">
        <f t="shared" si="9"/>
        <v>58807450</v>
      </c>
      <c r="F49" s="220">
        <f t="shared" si="9"/>
        <v>58807450</v>
      </c>
      <c r="G49" s="220">
        <f t="shared" si="9"/>
        <v>10291818</v>
      </c>
      <c r="H49" s="220">
        <f t="shared" si="9"/>
        <v>4212351</v>
      </c>
      <c r="I49" s="220">
        <f t="shared" si="9"/>
        <v>11125733</v>
      </c>
      <c r="J49" s="220">
        <f t="shared" si="9"/>
        <v>25629902</v>
      </c>
      <c r="K49" s="220">
        <f t="shared" si="9"/>
        <v>4757486</v>
      </c>
      <c r="L49" s="220">
        <f t="shared" si="9"/>
        <v>280721</v>
      </c>
      <c r="M49" s="220">
        <f t="shared" si="9"/>
        <v>658892</v>
      </c>
      <c r="N49" s="220">
        <f t="shared" si="9"/>
        <v>5697099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31327001</v>
      </c>
      <c r="X49" s="220">
        <f t="shared" si="9"/>
        <v>29403725</v>
      </c>
      <c r="Y49" s="220">
        <f t="shared" si="9"/>
        <v>1923276</v>
      </c>
      <c r="Z49" s="221">
        <f t="shared" si="5"/>
        <v>6.5409263622211125</v>
      </c>
      <c r="AA49" s="222">
        <f>SUM(AA41:AA48)</f>
        <v>58807450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5400000</v>
      </c>
      <c r="F51" s="54">
        <f t="shared" si="10"/>
        <v>5400000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2700000</v>
      </c>
      <c r="Y51" s="54">
        <f t="shared" si="10"/>
        <v>-2700000</v>
      </c>
      <c r="Z51" s="184">
        <f>+IF(X51&lt;&gt;0,+(Y51/X51)*100,0)</f>
        <v>-100</v>
      </c>
      <c r="AA51" s="130">
        <f>SUM(AA57:AA61)</f>
        <v>5400000</v>
      </c>
    </row>
    <row r="52" spans="1:27" ht="13.5">
      <c r="A52" s="310" t="s">
        <v>204</v>
      </c>
      <c r="B52" s="142"/>
      <c r="C52" s="62"/>
      <c r="D52" s="156"/>
      <c r="E52" s="60">
        <v>2950000</v>
      </c>
      <c r="F52" s="60">
        <v>2950000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1475000</v>
      </c>
      <c r="Y52" s="60">
        <v>-1475000</v>
      </c>
      <c r="Z52" s="140">
        <v>-100</v>
      </c>
      <c r="AA52" s="155">
        <v>2950000</v>
      </c>
    </row>
    <row r="53" spans="1:27" ht="13.5">
      <c r="A53" s="310" t="s">
        <v>205</v>
      </c>
      <c r="B53" s="142"/>
      <c r="C53" s="62"/>
      <c r="D53" s="156"/>
      <c r="E53" s="60">
        <v>300000</v>
      </c>
      <c r="F53" s="60">
        <v>300000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150000</v>
      </c>
      <c r="Y53" s="60">
        <v>-150000</v>
      </c>
      <c r="Z53" s="140">
        <v>-100</v>
      </c>
      <c r="AA53" s="155">
        <v>300000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3250000</v>
      </c>
      <c r="F57" s="295">
        <f t="shared" si="11"/>
        <v>3250000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1625000</v>
      </c>
      <c r="Y57" s="295">
        <f t="shared" si="11"/>
        <v>-1625000</v>
      </c>
      <c r="Z57" s="296">
        <f>+IF(X57&lt;&gt;0,+(Y57/X57)*100,0)</f>
        <v>-100</v>
      </c>
      <c r="AA57" s="297">
        <f>SUM(AA52:AA56)</f>
        <v>3250000</v>
      </c>
    </row>
    <row r="58" spans="1:27" ht="13.5">
      <c r="A58" s="311" t="s">
        <v>210</v>
      </c>
      <c r="B58" s="136"/>
      <c r="C58" s="62"/>
      <c r="D58" s="156"/>
      <c r="E58" s="60">
        <v>1500000</v>
      </c>
      <c r="F58" s="60">
        <v>1500000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750000</v>
      </c>
      <c r="Y58" s="60">
        <v>-750000</v>
      </c>
      <c r="Z58" s="140">
        <v>-100</v>
      </c>
      <c r="AA58" s="155">
        <v>1500000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650000</v>
      </c>
      <c r="F61" s="60">
        <v>650000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325000</v>
      </c>
      <c r="Y61" s="60">
        <v>-325000</v>
      </c>
      <c r="Z61" s="140">
        <v>-100</v>
      </c>
      <c r="AA61" s="155">
        <v>650000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3483583</v>
      </c>
      <c r="H65" s="60">
        <v>3475494</v>
      </c>
      <c r="I65" s="60">
        <v>3603435</v>
      </c>
      <c r="J65" s="60">
        <v>10562512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10562512</v>
      </c>
      <c r="X65" s="60"/>
      <c r="Y65" s="60">
        <v>10562512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928086</v>
      </c>
      <c r="H68" s="60">
        <v>1367361</v>
      </c>
      <c r="I68" s="60">
        <v>3044329</v>
      </c>
      <c r="J68" s="60">
        <v>5339776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5339776</v>
      </c>
      <c r="X68" s="60"/>
      <c r="Y68" s="60">
        <v>5339776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4411669</v>
      </c>
      <c r="H69" s="220">
        <f t="shared" si="12"/>
        <v>4842855</v>
      </c>
      <c r="I69" s="220">
        <f t="shared" si="12"/>
        <v>6647764</v>
      </c>
      <c r="J69" s="220">
        <f t="shared" si="12"/>
        <v>15902288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15902288</v>
      </c>
      <c r="X69" s="220">
        <f t="shared" si="12"/>
        <v>0</v>
      </c>
      <c r="Y69" s="220">
        <f t="shared" si="12"/>
        <v>15902288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292823730</v>
      </c>
      <c r="D5" s="357">
        <f t="shared" si="0"/>
        <v>0</v>
      </c>
      <c r="E5" s="356">
        <f t="shared" si="0"/>
        <v>52289700</v>
      </c>
      <c r="F5" s="358">
        <f t="shared" si="0"/>
        <v>52289700</v>
      </c>
      <c r="G5" s="358">
        <f t="shared" si="0"/>
        <v>10263782</v>
      </c>
      <c r="H5" s="356">
        <f t="shared" si="0"/>
        <v>4212351</v>
      </c>
      <c r="I5" s="356">
        <f t="shared" si="0"/>
        <v>11097697</v>
      </c>
      <c r="J5" s="358">
        <f t="shared" si="0"/>
        <v>25573830</v>
      </c>
      <c r="K5" s="358">
        <f t="shared" si="0"/>
        <v>4736627</v>
      </c>
      <c r="L5" s="356">
        <f t="shared" si="0"/>
        <v>39900</v>
      </c>
      <c r="M5" s="356">
        <f t="shared" si="0"/>
        <v>599563</v>
      </c>
      <c r="N5" s="358">
        <f t="shared" si="0"/>
        <v>5376090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30949920</v>
      </c>
      <c r="X5" s="356">
        <f t="shared" si="0"/>
        <v>26144850</v>
      </c>
      <c r="Y5" s="358">
        <f t="shared" si="0"/>
        <v>4805070</v>
      </c>
      <c r="Z5" s="359">
        <f>+IF(X5&lt;&gt;0,+(Y5/X5)*100,0)</f>
        <v>18.378648185015404</v>
      </c>
      <c r="AA5" s="360">
        <f>+AA6+AA8+AA11+AA13+AA15</f>
        <v>52289700</v>
      </c>
    </row>
    <row r="6" spans="1:27" ht="13.5">
      <c r="A6" s="361" t="s">
        <v>204</v>
      </c>
      <c r="B6" s="142"/>
      <c r="C6" s="60">
        <f>+C7</f>
        <v>165921932</v>
      </c>
      <c r="D6" s="340">
        <f aca="true" t="shared" si="1" ref="D6:AA6">+D7</f>
        <v>0</v>
      </c>
      <c r="E6" s="60">
        <f t="shared" si="1"/>
        <v>16989700</v>
      </c>
      <c r="F6" s="59">
        <f t="shared" si="1"/>
        <v>16989700</v>
      </c>
      <c r="G6" s="59">
        <f t="shared" si="1"/>
        <v>4172506</v>
      </c>
      <c r="H6" s="60">
        <f t="shared" si="1"/>
        <v>4212351</v>
      </c>
      <c r="I6" s="60">
        <f t="shared" si="1"/>
        <v>5006421</v>
      </c>
      <c r="J6" s="59">
        <f t="shared" si="1"/>
        <v>13391278</v>
      </c>
      <c r="K6" s="59">
        <f t="shared" si="1"/>
        <v>789259</v>
      </c>
      <c r="L6" s="60">
        <f t="shared" si="1"/>
        <v>39900</v>
      </c>
      <c r="M6" s="60">
        <f t="shared" si="1"/>
        <v>599563</v>
      </c>
      <c r="N6" s="59">
        <f t="shared" si="1"/>
        <v>1428722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14820000</v>
      </c>
      <c r="X6" s="60">
        <f t="shared" si="1"/>
        <v>8494850</v>
      </c>
      <c r="Y6" s="59">
        <f t="shared" si="1"/>
        <v>6325150</v>
      </c>
      <c r="Z6" s="61">
        <f>+IF(X6&lt;&gt;0,+(Y6/X6)*100,0)</f>
        <v>74.45864258933354</v>
      </c>
      <c r="AA6" s="62">
        <f t="shared" si="1"/>
        <v>16989700</v>
      </c>
    </row>
    <row r="7" spans="1:27" ht="13.5">
      <c r="A7" s="291" t="s">
        <v>228</v>
      </c>
      <c r="B7" s="142"/>
      <c r="C7" s="60">
        <v>165921932</v>
      </c>
      <c r="D7" s="340"/>
      <c r="E7" s="60">
        <v>16989700</v>
      </c>
      <c r="F7" s="59">
        <v>16989700</v>
      </c>
      <c r="G7" s="59">
        <v>4172506</v>
      </c>
      <c r="H7" s="60">
        <v>4212351</v>
      </c>
      <c r="I7" s="60">
        <v>5006421</v>
      </c>
      <c r="J7" s="59">
        <v>13391278</v>
      </c>
      <c r="K7" s="59">
        <v>789259</v>
      </c>
      <c r="L7" s="60">
        <v>39900</v>
      </c>
      <c r="M7" s="60">
        <v>599563</v>
      </c>
      <c r="N7" s="59">
        <v>1428722</v>
      </c>
      <c r="O7" s="59"/>
      <c r="P7" s="60"/>
      <c r="Q7" s="60"/>
      <c r="R7" s="59"/>
      <c r="S7" s="59"/>
      <c r="T7" s="60"/>
      <c r="U7" s="60"/>
      <c r="V7" s="59"/>
      <c r="W7" s="59">
        <v>14820000</v>
      </c>
      <c r="X7" s="60">
        <v>8494850</v>
      </c>
      <c r="Y7" s="59">
        <v>6325150</v>
      </c>
      <c r="Z7" s="61">
        <v>74.46</v>
      </c>
      <c r="AA7" s="62">
        <v>16989700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35000000</v>
      </c>
      <c r="F8" s="59">
        <f t="shared" si="2"/>
        <v>35000000</v>
      </c>
      <c r="G8" s="59">
        <f t="shared" si="2"/>
        <v>6041855</v>
      </c>
      <c r="H8" s="60">
        <f t="shared" si="2"/>
        <v>0</v>
      </c>
      <c r="I8" s="60">
        <f t="shared" si="2"/>
        <v>6041855</v>
      </c>
      <c r="J8" s="59">
        <f t="shared" si="2"/>
        <v>12083710</v>
      </c>
      <c r="K8" s="59">
        <f t="shared" si="2"/>
        <v>3947368</v>
      </c>
      <c r="L8" s="60">
        <f t="shared" si="2"/>
        <v>0</v>
      </c>
      <c r="M8" s="60">
        <f t="shared" si="2"/>
        <v>0</v>
      </c>
      <c r="N8" s="59">
        <f t="shared" si="2"/>
        <v>3947368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16031078</v>
      </c>
      <c r="X8" s="60">
        <f t="shared" si="2"/>
        <v>17500000</v>
      </c>
      <c r="Y8" s="59">
        <f t="shared" si="2"/>
        <v>-1468922</v>
      </c>
      <c r="Z8" s="61">
        <f>+IF(X8&lt;&gt;0,+(Y8/X8)*100,0)</f>
        <v>-8.393839999999999</v>
      </c>
      <c r="AA8" s="62">
        <f>SUM(AA9:AA10)</f>
        <v>35000000</v>
      </c>
    </row>
    <row r="9" spans="1:27" ht="13.5">
      <c r="A9" s="291" t="s">
        <v>229</v>
      </c>
      <c r="B9" s="142"/>
      <c r="C9" s="60"/>
      <c r="D9" s="340"/>
      <c r="E9" s="60">
        <v>35000000</v>
      </c>
      <c r="F9" s="59">
        <v>35000000</v>
      </c>
      <c r="G9" s="59">
        <v>6041855</v>
      </c>
      <c r="H9" s="60"/>
      <c r="I9" s="60">
        <v>6041855</v>
      </c>
      <c r="J9" s="59">
        <v>12083710</v>
      </c>
      <c r="K9" s="59">
        <v>3947368</v>
      </c>
      <c r="L9" s="60"/>
      <c r="M9" s="60"/>
      <c r="N9" s="59">
        <v>3947368</v>
      </c>
      <c r="O9" s="59"/>
      <c r="P9" s="60"/>
      <c r="Q9" s="60"/>
      <c r="R9" s="59"/>
      <c r="S9" s="59"/>
      <c r="T9" s="60"/>
      <c r="U9" s="60"/>
      <c r="V9" s="59"/>
      <c r="W9" s="59">
        <v>16031078</v>
      </c>
      <c r="X9" s="60">
        <v>17500000</v>
      </c>
      <c r="Y9" s="59">
        <v>-1468922</v>
      </c>
      <c r="Z9" s="61">
        <v>-8.39</v>
      </c>
      <c r="AA9" s="62">
        <v>35000000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126901798</v>
      </c>
      <c r="D15" s="340">
        <f t="shared" si="5"/>
        <v>0</v>
      </c>
      <c r="E15" s="60">
        <f t="shared" si="5"/>
        <v>300000</v>
      </c>
      <c r="F15" s="59">
        <f t="shared" si="5"/>
        <v>300000</v>
      </c>
      <c r="G15" s="59">
        <f t="shared" si="5"/>
        <v>49421</v>
      </c>
      <c r="H15" s="60">
        <f t="shared" si="5"/>
        <v>0</v>
      </c>
      <c r="I15" s="60">
        <f t="shared" si="5"/>
        <v>49421</v>
      </c>
      <c r="J15" s="59">
        <f t="shared" si="5"/>
        <v>98842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98842</v>
      </c>
      <c r="X15" s="60">
        <f t="shared" si="5"/>
        <v>150000</v>
      </c>
      <c r="Y15" s="59">
        <f t="shared" si="5"/>
        <v>-51158</v>
      </c>
      <c r="Z15" s="61">
        <f>+IF(X15&lt;&gt;0,+(Y15/X15)*100,0)</f>
        <v>-34.105333333333334</v>
      </c>
      <c r="AA15" s="62">
        <f>SUM(AA16:AA20)</f>
        <v>300000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126901798</v>
      </c>
      <c r="D20" s="340"/>
      <c r="E20" s="60">
        <v>300000</v>
      </c>
      <c r="F20" s="59">
        <v>300000</v>
      </c>
      <c r="G20" s="59">
        <v>49421</v>
      </c>
      <c r="H20" s="60"/>
      <c r="I20" s="60">
        <v>49421</v>
      </c>
      <c r="J20" s="59">
        <v>98842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98842</v>
      </c>
      <c r="X20" s="60">
        <v>150000</v>
      </c>
      <c r="Y20" s="59">
        <v>-51158</v>
      </c>
      <c r="Z20" s="61">
        <v>-34.11</v>
      </c>
      <c r="AA20" s="62">
        <v>300000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6067750</v>
      </c>
      <c r="F22" s="345">
        <f t="shared" si="6"/>
        <v>6067750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3033875</v>
      </c>
      <c r="Y22" s="345">
        <f t="shared" si="6"/>
        <v>-3033875</v>
      </c>
      <c r="Z22" s="336">
        <f>+IF(X22&lt;&gt;0,+(Y22/X22)*100,0)</f>
        <v>-100</v>
      </c>
      <c r="AA22" s="350">
        <f>SUM(AA23:AA32)</f>
        <v>6067750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3640650</v>
      </c>
      <c r="F24" s="59">
        <v>3640650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1820325</v>
      </c>
      <c r="Y24" s="59">
        <v>-1820325</v>
      </c>
      <c r="Z24" s="61">
        <v>-100</v>
      </c>
      <c r="AA24" s="62">
        <v>3640650</v>
      </c>
    </row>
    <row r="25" spans="1:27" ht="13.5">
      <c r="A25" s="361" t="s">
        <v>238</v>
      </c>
      <c r="B25" s="142"/>
      <c r="C25" s="60"/>
      <c r="D25" s="340"/>
      <c r="E25" s="60">
        <v>485420</v>
      </c>
      <c r="F25" s="59">
        <v>485420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242710</v>
      </c>
      <c r="Y25" s="59">
        <v>-242710</v>
      </c>
      <c r="Z25" s="61">
        <v>-100</v>
      </c>
      <c r="AA25" s="62">
        <v>485420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728130</v>
      </c>
      <c r="F27" s="59">
        <v>728130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364065</v>
      </c>
      <c r="Y27" s="59">
        <v>-364065</v>
      </c>
      <c r="Z27" s="61">
        <v>-100</v>
      </c>
      <c r="AA27" s="62">
        <v>728130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1213550</v>
      </c>
      <c r="F32" s="59">
        <v>1213550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606775</v>
      </c>
      <c r="Y32" s="59">
        <v>-606775</v>
      </c>
      <c r="Z32" s="61">
        <v>-100</v>
      </c>
      <c r="AA32" s="62">
        <v>1213550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450000</v>
      </c>
      <c r="F40" s="345">
        <f t="shared" si="9"/>
        <v>450000</v>
      </c>
      <c r="G40" s="345">
        <f t="shared" si="9"/>
        <v>28036</v>
      </c>
      <c r="H40" s="343">
        <f t="shared" si="9"/>
        <v>0</v>
      </c>
      <c r="I40" s="343">
        <f t="shared" si="9"/>
        <v>28036</v>
      </c>
      <c r="J40" s="345">
        <f t="shared" si="9"/>
        <v>56072</v>
      </c>
      <c r="K40" s="345">
        <f t="shared" si="9"/>
        <v>20859</v>
      </c>
      <c r="L40" s="343">
        <f t="shared" si="9"/>
        <v>240821</v>
      </c>
      <c r="M40" s="343">
        <f t="shared" si="9"/>
        <v>59329</v>
      </c>
      <c r="N40" s="345">
        <f t="shared" si="9"/>
        <v>321009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377081</v>
      </c>
      <c r="X40" s="343">
        <f t="shared" si="9"/>
        <v>225000</v>
      </c>
      <c r="Y40" s="345">
        <f t="shared" si="9"/>
        <v>152081</v>
      </c>
      <c r="Z40" s="336">
        <f>+IF(X40&lt;&gt;0,+(Y40/X40)*100,0)</f>
        <v>67.59155555555556</v>
      </c>
      <c r="AA40" s="350">
        <f>SUM(AA41:AA49)</f>
        <v>450000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450000</v>
      </c>
      <c r="F44" s="53">
        <v>450000</v>
      </c>
      <c r="G44" s="53">
        <v>28036</v>
      </c>
      <c r="H44" s="54"/>
      <c r="I44" s="54">
        <v>28036</v>
      </c>
      <c r="J44" s="53">
        <v>56072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56072</v>
      </c>
      <c r="X44" s="54">
        <v>225000</v>
      </c>
      <c r="Y44" s="53">
        <v>-168928</v>
      </c>
      <c r="Z44" s="94">
        <v>-75.08</v>
      </c>
      <c r="AA44" s="95">
        <v>450000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>
        <v>20859</v>
      </c>
      <c r="L49" s="54">
        <v>240821</v>
      </c>
      <c r="M49" s="54">
        <v>59329</v>
      </c>
      <c r="N49" s="53">
        <v>321009</v>
      </c>
      <c r="O49" s="53"/>
      <c r="P49" s="54"/>
      <c r="Q49" s="54"/>
      <c r="R49" s="53"/>
      <c r="S49" s="53"/>
      <c r="T49" s="54"/>
      <c r="U49" s="54"/>
      <c r="V49" s="53"/>
      <c r="W49" s="53">
        <v>321009</v>
      </c>
      <c r="X49" s="54"/>
      <c r="Y49" s="53">
        <v>321009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292823730</v>
      </c>
      <c r="D60" s="346">
        <f t="shared" si="14"/>
        <v>0</v>
      </c>
      <c r="E60" s="219">
        <f t="shared" si="14"/>
        <v>58807450</v>
      </c>
      <c r="F60" s="264">
        <f t="shared" si="14"/>
        <v>58807450</v>
      </c>
      <c r="G60" s="264">
        <f t="shared" si="14"/>
        <v>10291818</v>
      </c>
      <c r="H60" s="219">
        <f t="shared" si="14"/>
        <v>4212351</v>
      </c>
      <c r="I60" s="219">
        <f t="shared" si="14"/>
        <v>11125733</v>
      </c>
      <c r="J60" s="264">
        <f t="shared" si="14"/>
        <v>25629902</v>
      </c>
      <c r="K60" s="264">
        <f t="shared" si="14"/>
        <v>4757486</v>
      </c>
      <c r="L60" s="219">
        <f t="shared" si="14"/>
        <v>280721</v>
      </c>
      <c r="M60" s="219">
        <f t="shared" si="14"/>
        <v>658892</v>
      </c>
      <c r="N60" s="264">
        <f t="shared" si="14"/>
        <v>5697099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31327001</v>
      </c>
      <c r="X60" s="219">
        <f t="shared" si="14"/>
        <v>29403725</v>
      </c>
      <c r="Y60" s="264">
        <f t="shared" si="14"/>
        <v>1923276</v>
      </c>
      <c r="Z60" s="337">
        <f>+IF(X60&lt;&gt;0,+(Y60/X60)*100,0)</f>
        <v>6.5409263622211125</v>
      </c>
      <c r="AA60" s="232">
        <f>+AA57+AA54+AA51+AA40+AA37+AA34+AA22+AA5</f>
        <v>58807450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2014-02-04T07:52:58Z</dcterms:created>
  <dcterms:modified xsi:type="dcterms:W3CDTF">2014-02-04T07:53:02Z</dcterms:modified>
  <cp:category/>
  <cp:version/>
  <cp:contentType/>
  <cp:contentStatus/>
</cp:coreProperties>
</file>