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<sst xmlns="http://schemas.openxmlformats.org/spreadsheetml/2006/main" count="855" uniqueCount="302">
  <si>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Letsemeng(FS161)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</si>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</sst>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7295014</v>
      </c>
      <c r="C5" s="19">
        <v>0</v>
      </c>
      <c r="D5" s="59">
        <v>6739000</v>
      </c>
      <c r="E5" s="60">
        <v>6739000</v>
      </c>
      <c r="F5" s="60">
        <v>817200</v>
      </c>
      <c r="G5" s="60">
        <v>823119</v>
      </c>
      <c r="H5" s="60">
        <v>832479</v>
      </c>
      <c r="I5" s="60">
        <v>2472798</v>
      </c>
      <c r="J5" s="60">
        <v>829412</v>
      </c>
      <c r="K5" s="60">
        <v>797825</v>
      </c>
      <c r="L5" s="60">
        <v>801372</v>
      </c>
      <c r="M5" s="60">
        <v>2428609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4901407</v>
      </c>
      <c r="W5" s="60">
        <v>3369500</v>
      </c>
      <c r="X5" s="60">
        <v>1531907</v>
      </c>
      <c r="Y5" s="61">
        <v>45.46</v>
      </c>
      <c r="Z5" s="62">
        <v>6739000</v>
      </c>
    </row>
    <row r="6" spans="1:26" ht="13.5">
      <c r="A6" s="58" t="s">
        <v>32</v>
      </c>
      <c r="B6" s="19">
        <v>23413849</v>
      </c>
      <c r="C6" s="19">
        <v>0</v>
      </c>
      <c r="D6" s="59">
        <v>44221820</v>
      </c>
      <c r="E6" s="60">
        <v>44221820</v>
      </c>
      <c r="F6" s="60">
        <v>2838121</v>
      </c>
      <c r="G6" s="60">
        <v>3288271</v>
      </c>
      <c r="H6" s="60">
        <v>3153845</v>
      </c>
      <c r="I6" s="60">
        <v>9280237</v>
      </c>
      <c r="J6" s="60">
        <v>3094960</v>
      </c>
      <c r="K6" s="60">
        <v>2366663</v>
      </c>
      <c r="L6" s="60">
        <v>2327369</v>
      </c>
      <c r="M6" s="60">
        <v>7788992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17069229</v>
      </c>
      <c r="W6" s="60">
        <v>22110910</v>
      </c>
      <c r="X6" s="60">
        <v>-5041681</v>
      </c>
      <c r="Y6" s="61">
        <v>-22.8</v>
      </c>
      <c r="Z6" s="62">
        <v>44221820</v>
      </c>
    </row>
    <row r="7" spans="1:26" ht="13.5">
      <c r="A7" s="58" t="s">
        <v>33</v>
      </c>
      <c r="B7" s="19">
        <v>3427039</v>
      </c>
      <c r="C7" s="19">
        <v>0</v>
      </c>
      <c r="D7" s="59">
        <v>1352000</v>
      </c>
      <c r="E7" s="60">
        <v>1352000</v>
      </c>
      <c r="F7" s="60">
        <v>0</v>
      </c>
      <c r="G7" s="60">
        <v>0</v>
      </c>
      <c r="H7" s="60">
        <v>43936</v>
      </c>
      <c r="I7" s="60">
        <v>43936</v>
      </c>
      <c r="J7" s="60">
        <v>215618</v>
      </c>
      <c r="K7" s="60">
        <v>227053</v>
      </c>
      <c r="L7" s="60">
        <v>240212</v>
      </c>
      <c r="M7" s="60">
        <v>682883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726819</v>
      </c>
      <c r="W7" s="60">
        <v>676000</v>
      </c>
      <c r="X7" s="60">
        <v>50819</v>
      </c>
      <c r="Y7" s="61">
        <v>7.52</v>
      </c>
      <c r="Z7" s="62">
        <v>1352000</v>
      </c>
    </row>
    <row r="8" spans="1:26" ht="13.5">
      <c r="A8" s="58" t="s">
        <v>34</v>
      </c>
      <c r="B8" s="19">
        <v>55144305</v>
      </c>
      <c r="C8" s="19">
        <v>0</v>
      </c>
      <c r="D8" s="59">
        <v>53974000</v>
      </c>
      <c r="E8" s="60">
        <v>53974000</v>
      </c>
      <c r="F8" s="60">
        <v>22664000</v>
      </c>
      <c r="G8" s="60">
        <v>1290000</v>
      </c>
      <c r="H8" s="60">
        <v>0</v>
      </c>
      <c r="I8" s="60">
        <v>23954000</v>
      </c>
      <c r="J8" s="60">
        <v>239708</v>
      </c>
      <c r="K8" s="60">
        <v>0</v>
      </c>
      <c r="L8" s="60">
        <v>0</v>
      </c>
      <c r="M8" s="60">
        <v>239708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24193708</v>
      </c>
      <c r="W8" s="60">
        <v>26987000</v>
      </c>
      <c r="X8" s="60">
        <v>-2793292</v>
      </c>
      <c r="Y8" s="61">
        <v>-10.35</v>
      </c>
      <c r="Z8" s="62">
        <v>53974000</v>
      </c>
    </row>
    <row r="9" spans="1:26" ht="13.5">
      <c r="A9" s="58" t="s">
        <v>35</v>
      </c>
      <c r="B9" s="19">
        <v>1278040</v>
      </c>
      <c r="C9" s="19">
        <v>0</v>
      </c>
      <c r="D9" s="59">
        <v>2323180</v>
      </c>
      <c r="E9" s="60">
        <v>2323180</v>
      </c>
      <c r="F9" s="60">
        <v>86130</v>
      </c>
      <c r="G9" s="60">
        <v>53478</v>
      </c>
      <c r="H9" s="60">
        <v>56707</v>
      </c>
      <c r="I9" s="60">
        <v>196315</v>
      </c>
      <c r="J9" s="60">
        <v>77751</v>
      </c>
      <c r="K9" s="60">
        <v>19775</v>
      </c>
      <c r="L9" s="60">
        <v>19775</v>
      </c>
      <c r="M9" s="60">
        <v>117301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313616</v>
      </c>
      <c r="W9" s="60">
        <v>1161590</v>
      </c>
      <c r="X9" s="60">
        <v>-847974</v>
      </c>
      <c r="Y9" s="61">
        <v>-73</v>
      </c>
      <c r="Z9" s="62">
        <v>2323180</v>
      </c>
    </row>
    <row r="10" spans="1:26" ht="25.5">
      <c r="A10" s="63" t="s">
        <v>277</v>
      </c>
      <c r="B10" s="64">
        <f>SUM(B5:B9)</f>
        <v>90558247</v>
      </c>
      <c r="C10" s="64">
        <f>SUM(C5:C9)</f>
        <v>0</v>
      </c>
      <c r="D10" s="65">
        <f aca="true" t="shared" si="0" ref="D10:Z10">SUM(D5:D9)</f>
        <v>108610000</v>
      </c>
      <c r="E10" s="66">
        <f t="shared" si="0"/>
        <v>108610000</v>
      </c>
      <c r="F10" s="66">
        <f t="shared" si="0"/>
        <v>26405451</v>
      </c>
      <c r="G10" s="66">
        <f t="shared" si="0"/>
        <v>5454868</v>
      </c>
      <c r="H10" s="66">
        <f t="shared" si="0"/>
        <v>4086967</v>
      </c>
      <c r="I10" s="66">
        <f t="shared" si="0"/>
        <v>35947286</v>
      </c>
      <c r="J10" s="66">
        <f t="shared" si="0"/>
        <v>4457449</v>
      </c>
      <c r="K10" s="66">
        <f t="shared" si="0"/>
        <v>3411316</v>
      </c>
      <c r="L10" s="66">
        <f t="shared" si="0"/>
        <v>3388728</v>
      </c>
      <c r="M10" s="66">
        <f t="shared" si="0"/>
        <v>11257493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47204779</v>
      </c>
      <c r="W10" s="66">
        <f t="shared" si="0"/>
        <v>54305000</v>
      </c>
      <c r="X10" s="66">
        <f t="shared" si="0"/>
        <v>-7100221</v>
      </c>
      <c r="Y10" s="67">
        <f>+IF(W10&lt;&gt;0,(X10/W10)*100,0)</f>
        <v>-13.074709511094742</v>
      </c>
      <c r="Z10" s="68">
        <f t="shared" si="0"/>
        <v>108610000</v>
      </c>
    </row>
    <row r="11" spans="1:26" ht="13.5">
      <c r="A11" s="58" t="s">
        <v>37</v>
      </c>
      <c r="B11" s="19">
        <v>29617049</v>
      </c>
      <c r="C11" s="19">
        <v>0</v>
      </c>
      <c r="D11" s="59">
        <v>35971000</v>
      </c>
      <c r="E11" s="60">
        <v>35971000</v>
      </c>
      <c r="F11" s="60">
        <v>2264709</v>
      </c>
      <c r="G11" s="60">
        <v>2317078</v>
      </c>
      <c r="H11" s="60">
        <v>2445052</v>
      </c>
      <c r="I11" s="60">
        <v>7026839</v>
      </c>
      <c r="J11" s="60">
        <v>2398858</v>
      </c>
      <c r="K11" s="60">
        <v>2348789</v>
      </c>
      <c r="L11" s="60">
        <v>2374675</v>
      </c>
      <c r="M11" s="60">
        <v>7122322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14149161</v>
      </c>
      <c r="W11" s="60">
        <v>17985500</v>
      </c>
      <c r="X11" s="60">
        <v>-3836339</v>
      </c>
      <c r="Y11" s="61">
        <v>-21.33</v>
      </c>
      <c r="Z11" s="62">
        <v>35971000</v>
      </c>
    </row>
    <row r="12" spans="1:26" ht="13.5">
      <c r="A12" s="58" t="s">
        <v>38</v>
      </c>
      <c r="B12" s="19">
        <v>3550594</v>
      </c>
      <c r="C12" s="19">
        <v>0</v>
      </c>
      <c r="D12" s="59">
        <v>3575000</v>
      </c>
      <c r="E12" s="60">
        <v>3575000</v>
      </c>
      <c r="F12" s="60">
        <v>251325</v>
      </c>
      <c r="G12" s="60">
        <v>229707</v>
      </c>
      <c r="H12" s="60">
        <v>229707</v>
      </c>
      <c r="I12" s="60">
        <v>710739</v>
      </c>
      <c r="J12" s="60">
        <v>229707</v>
      </c>
      <c r="K12" s="60">
        <v>229714</v>
      </c>
      <c r="L12" s="60">
        <v>0</v>
      </c>
      <c r="M12" s="60">
        <v>459421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1170160</v>
      </c>
      <c r="W12" s="60">
        <v>1787500</v>
      </c>
      <c r="X12" s="60">
        <v>-617340</v>
      </c>
      <c r="Y12" s="61">
        <v>-34.54</v>
      </c>
      <c r="Z12" s="62">
        <v>3575000</v>
      </c>
    </row>
    <row r="13" spans="1:26" ht="13.5">
      <c r="A13" s="58" t="s">
        <v>278</v>
      </c>
      <c r="B13" s="19">
        <v>18403616</v>
      </c>
      <c r="C13" s="19">
        <v>0</v>
      </c>
      <c r="D13" s="59">
        <v>6438000</v>
      </c>
      <c r="E13" s="60">
        <v>6438000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3219000</v>
      </c>
      <c r="X13" s="60">
        <v>-3219000</v>
      </c>
      <c r="Y13" s="61">
        <v>-100</v>
      </c>
      <c r="Z13" s="62">
        <v>6438000</v>
      </c>
    </row>
    <row r="14" spans="1:26" ht="13.5">
      <c r="A14" s="58" t="s">
        <v>40</v>
      </c>
      <c r="B14" s="19">
        <v>3513878</v>
      </c>
      <c r="C14" s="19">
        <v>0</v>
      </c>
      <c r="D14" s="59">
        <v>68000</v>
      </c>
      <c r="E14" s="60">
        <v>68000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819</v>
      </c>
      <c r="M14" s="60">
        <v>819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819</v>
      </c>
      <c r="W14" s="60">
        <v>34000</v>
      </c>
      <c r="X14" s="60">
        <v>-33181</v>
      </c>
      <c r="Y14" s="61">
        <v>-97.59</v>
      </c>
      <c r="Z14" s="62">
        <v>68000</v>
      </c>
    </row>
    <row r="15" spans="1:26" ht="13.5">
      <c r="A15" s="58" t="s">
        <v>41</v>
      </c>
      <c r="B15" s="19">
        <v>19953399</v>
      </c>
      <c r="C15" s="19">
        <v>0</v>
      </c>
      <c r="D15" s="59">
        <v>20701000</v>
      </c>
      <c r="E15" s="60">
        <v>20701000</v>
      </c>
      <c r="F15" s="60">
        <v>0</v>
      </c>
      <c r="G15" s="60">
        <v>2652383</v>
      </c>
      <c r="H15" s="60">
        <v>531484</v>
      </c>
      <c r="I15" s="60">
        <v>3183867</v>
      </c>
      <c r="J15" s="60">
        <v>4082669</v>
      </c>
      <c r="K15" s="60">
        <v>1400283</v>
      </c>
      <c r="L15" s="60">
        <v>1824418</v>
      </c>
      <c r="M15" s="60">
        <v>7307370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10491237</v>
      </c>
      <c r="W15" s="60">
        <v>10350500</v>
      </c>
      <c r="X15" s="60">
        <v>140737</v>
      </c>
      <c r="Y15" s="61">
        <v>1.36</v>
      </c>
      <c r="Z15" s="62">
        <v>20701000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727226</v>
      </c>
      <c r="L16" s="60">
        <v>461066</v>
      </c>
      <c r="M16" s="60">
        <v>1188292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1188292</v>
      </c>
      <c r="W16" s="60">
        <v>0</v>
      </c>
      <c r="X16" s="60">
        <v>1188292</v>
      </c>
      <c r="Y16" s="61">
        <v>0</v>
      </c>
      <c r="Z16" s="62">
        <v>0</v>
      </c>
    </row>
    <row r="17" spans="1:26" ht="13.5">
      <c r="A17" s="58" t="s">
        <v>43</v>
      </c>
      <c r="B17" s="19">
        <v>36005385</v>
      </c>
      <c r="C17" s="19">
        <v>0</v>
      </c>
      <c r="D17" s="59">
        <v>45447000</v>
      </c>
      <c r="E17" s="60">
        <v>45447000</v>
      </c>
      <c r="F17" s="60">
        <v>2297838</v>
      </c>
      <c r="G17" s="60">
        <v>1654975</v>
      </c>
      <c r="H17" s="60">
        <v>2590814</v>
      </c>
      <c r="I17" s="60">
        <v>6543627</v>
      </c>
      <c r="J17" s="60">
        <v>1852167</v>
      </c>
      <c r="K17" s="60">
        <v>1470417</v>
      </c>
      <c r="L17" s="60">
        <v>1291002</v>
      </c>
      <c r="M17" s="60">
        <v>4613586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11157213</v>
      </c>
      <c r="W17" s="60">
        <v>22723500</v>
      </c>
      <c r="X17" s="60">
        <v>-11566287</v>
      </c>
      <c r="Y17" s="61">
        <v>-50.9</v>
      </c>
      <c r="Z17" s="62">
        <v>45447000</v>
      </c>
    </row>
    <row r="18" spans="1:26" ht="13.5">
      <c r="A18" s="70" t="s">
        <v>44</v>
      </c>
      <c r="B18" s="71">
        <f>SUM(B11:B17)</f>
        <v>111043921</v>
      </c>
      <c r="C18" s="71">
        <f>SUM(C11:C17)</f>
        <v>0</v>
      </c>
      <c r="D18" s="72">
        <f aca="true" t="shared" si="1" ref="D18:Z18">SUM(D11:D17)</f>
        <v>112200000</v>
      </c>
      <c r="E18" s="73">
        <f t="shared" si="1"/>
        <v>112200000</v>
      </c>
      <c r="F18" s="73">
        <f t="shared" si="1"/>
        <v>4813872</v>
      </c>
      <c r="G18" s="73">
        <f t="shared" si="1"/>
        <v>6854143</v>
      </c>
      <c r="H18" s="73">
        <f t="shared" si="1"/>
        <v>5797057</v>
      </c>
      <c r="I18" s="73">
        <f t="shared" si="1"/>
        <v>17465072</v>
      </c>
      <c r="J18" s="73">
        <f t="shared" si="1"/>
        <v>8563401</v>
      </c>
      <c r="K18" s="73">
        <f t="shared" si="1"/>
        <v>6176429</v>
      </c>
      <c r="L18" s="73">
        <f t="shared" si="1"/>
        <v>5951980</v>
      </c>
      <c r="M18" s="73">
        <f t="shared" si="1"/>
        <v>20691810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38156882</v>
      </c>
      <c r="W18" s="73">
        <f t="shared" si="1"/>
        <v>56100000</v>
      </c>
      <c r="X18" s="73">
        <f t="shared" si="1"/>
        <v>-17943118</v>
      </c>
      <c r="Y18" s="67">
        <f>+IF(W18&lt;&gt;0,(X18/W18)*100,0)</f>
        <v>-31.984167557932263</v>
      </c>
      <c r="Z18" s="74">
        <f t="shared" si="1"/>
        <v>112200000</v>
      </c>
    </row>
    <row r="19" spans="1:26" ht="13.5">
      <c r="A19" s="70" t="s">
        <v>45</v>
      </c>
      <c r="B19" s="75">
        <f>+B10-B18</f>
        <v>-20485674</v>
      </c>
      <c r="C19" s="75">
        <f>+C10-C18</f>
        <v>0</v>
      </c>
      <c r="D19" s="76">
        <f aca="true" t="shared" si="2" ref="D19:Z19">+D10-D18</f>
        <v>-3590000</v>
      </c>
      <c r="E19" s="77">
        <f t="shared" si="2"/>
        <v>-3590000</v>
      </c>
      <c r="F19" s="77">
        <f t="shared" si="2"/>
        <v>21591579</v>
      </c>
      <c r="G19" s="77">
        <f t="shared" si="2"/>
        <v>-1399275</v>
      </c>
      <c r="H19" s="77">
        <f t="shared" si="2"/>
        <v>-1710090</v>
      </c>
      <c r="I19" s="77">
        <f t="shared" si="2"/>
        <v>18482214</v>
      </c>
      <c r="J19" s="77">
        <f t="shared" si="2"/>
        <v>-4105952</v>
      </c>
      <c r="K19" s="77">
        <f t="shared" si="2"/>
        <v>-2765113</v>
      </c>
      <c r="L19" s="77">
        <f t="shared" si="2"/>
        <v>-2563252</v>
      </c>
      <c r="M19" s="77">
        <f t="shared" si="2"/>
        <v>-9434317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9047897</v>
      </c>
      <c r="W19" s="77">
        <f>IF(E10=E18,0,W10-W18)</f>
        <v>-1795000</v>
      </c>
      <c r="X19" s="77">
        <f t="shared" si="2"/>
        <v>10842897</v>
      </c>
      <c r="Y19" s="78">
        <f>+IF(W19&lt;&gt;0,(X19/W19)*100,0)</f>
        <v>-604.0611142061281</v>
      </c>
      <c r="Z19" s="79">
        <f t="shared" si="2"/>
        <v>-3590000</v>
      </c>
    </row>
    <row r="20" spans="1:26" ht="13.5">
      <c r="A20" s="58" t="s">
        <v>46</v>
      </c>
      <c r="B20" s="19">
        <v>23167236</v>
      </c>
      <c r="C20" s="19">
        <v>0</v>
      </c>
      <c r="D20" s="59">
        <v>42306000</v>
      </c>
      <c r="E20" s="60">
        <v>42306000</v>
      </c>
      <c r="F20" s="60">
        <v>4160000</v>
      </c>
      <c r="G20" s="60">
        <v>0</v>
      </c>
      <c r="H20" s="60">
        <v>0</v>
      </c>
      <c r="I20" s="60">
        <v>4160000</v>
      </c>
      <c r="J20" s="60">
        <v>0</v>
      </c>
      <c r="K20" s="60">
        <v>0</v>
      </c>
      <c r="L20" s="60">
        <v>-107343</v>
      </c>
      <c r="M20" s="60">
        <v>-107343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4052657</v>
      </c>
      <c r="W20" s="60">
        <v>21153000</v>
      </c>
      <c r="X20" s="60">
        <v>-17100343</v>
      </c>
      <c r="Y20" s="61">
        <v>-80.84</v>
      </c>
      <c r="Z20" s="62">
        <v>42306000</v>
      </c>
    </row>
    <row r="21" spans="1:26" ht="13.5">
      <c r="A21" s="58" t="s">
        <v>279</v>
      </c>
      <c r="B21" s="80">
        <v>0</v>
      </c>
      <c r="C21" s="80">
        <v>0</v>
      </c>
      <c r="D21" s="81">
        <v>2506157</v>
      </c>
      <c r="E21" s="82">
        <v>2506157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1253079</v>
      </c>
      <c r="X21" s="82">
        <v>-1253079</v>
      </c>
      <c r="Y21" s="83">
        <v>-100</v>
      </c>
      <c r="Z21" s="84">
        <v>2506157</v>
      </c>
    </row>
    <row r="22" spans="1:26" ht="25.5">
      <c r="A22" s="85" t="s">
        <v>280</v>
      </c>
      <c r="B22" s="86">
        <f>SUM(B19:B21)</f>
        <v>2681562</v>
      </c>
      <c r="C22" s="86">
        <f>SUM(C19:C21)</f>
        <v>0</v>
      </c>
      <c r="D22" s="87">
        <f aca="true" t="shared" si="3" ref="D22:Z22">SUM(D19:D21)</f>
        <v>41222157</v>
      </c>
      <c r="E22" s="88">
        <f t="shared" si="3"/>
        <v>41222157</v>
      </c>
      <c r="F22" s="88">
        <f t="shared" si="3"/>
        <v>25751579</v>
      </c>
      <c r="G22" s="88">
        <f t="shared" si="3"/>
        <v>-1399275</v>
      </c>
      <c r="H22" s="88">
        <f t="shared" si="3"/>
        <v>-1710090</v>
      </c>
      <c r="I22" s="88">
        <f t="shared" si="3"/>
        <v>22642214</v>
      </c>
      <c r="J22" s="88">
        <f t="shared" si="3"/>
        <v>-4105952</v>
      </c>
      <c r="K22" s="88">
        <f t="shared" si="3"/>
        <v>-2765113</v>
      </c>
      <c r="L22" s="88">
        <f t="shared" si="3"/>
        <v>-2670595</v>
      </c>
      <c r="M22" s="88">
        <f t="shared" si="3"/>
        <v>-9541660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13100554</v>
      </c>
      <c r="W22" s="88">
        <f t="shared" si="3"/>
        <v>20611079</v>
      </c>
      <c r="X22" s="88">
        <f t="shared" si="3"/>
        <v>-7510525</v>
      </c>
      <c r="Y22" s="89">
        <f>+IF(W22&lt;&gt;0,(X22/W22)*100,0)</f>
        <v>-36.43926162235368</v>
      </c>
      <c r="Z22" s="90">
        <f t="shared" si="3"/>
        <v>41222157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2681562</v>
      </c>
      <c r="C24" s="75">
        <f>SUM(C22:C23)</f>
        <v>0</v>
      </c>
      <c r="D24" s="76">
        <f aca="true" t="shared" si="4" ref="D24:Z24">SUM(D22:D23)</f>
        <v>41222157</v>
      </c>
      <c r="E24" s="77">
        <f t="shared" si="4"/>
        <v>41222157</v>
      </c>
      <c r="F24" s="77">
        <f t="shared" si="4"/>
        <v>25751579</v>
      </c>
      <c r="G24" s="77">
        <f t="shared" si="4"/>
        <v>-1399275</v>
      </c>
      <c r="H24" s="77">
        <f t="shared" si="4"/>
        <v>-1710090</v>
      </c>
      <c r="I24" s="77">
        <f t="shared" si="4"/>
        <v>22642214</v>
      </c>
      <c r="J24" s="77">
        <f t="shared" si="4"/>
        <v>-4105952</v>
      </c>
      <c r="K24" s="77">
        <f t="shared" si="4"/>
        <v>-2765113</v>
      </c>
      <c r="L24" s="77">
        <f t="shared" si="4"/>
        <v>-2670595</v>
      </c>
      <c r="M24" s="77">
        <f t="shared" si="4"/>
        <v>-9541660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13100554</v>
      </c>
      <c r="W24" s="77">
        <f t="shared" si="4"/>
        <v>20611079</v>
      </c>
      <c r="X24" s="77">
        <f t="shared" si="4"/>
        <v>-7510525</v>
      </c>
      <c r="Y24" s="78">
        <f>+IF(W24&lt;&gt;0,(X24/W24)*100,0)</f>
        <v>-36.43926162235368</v>
      </c>
      <c r="Z24" s="79">
        <f t="shared" si="4"/>
        <v>41222157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1145650</v>
      </c>
      <c r="C27" s="22">
        <v>0</v>
      </c>
      <c r="D27" s="99">
        <v>44812314</v>
      </c>
      <c r="E27" s="100">
        <v>44812314</v>
      </c>
      <c r="F27" s="100">
        <v>3452023</v>
      </c>
      <c r="G27" s="100">
        <v>948851</v>
      </c>
      <c r="H27" s="100">
        <v>1590088</v>
      </c>
      <c r="I27" s="100">
        <v>5990962</v>
      </c>
      <c r="J27" s="100">
        <v>2670984</v>
      </c>
      <c r="K27" s="100">
        <v>3120957</v>
      </c>
      <c r="L27" s="100">
        <v>1163639</v>
      </c>
      <c r="M27" s="100">
        <v>6955580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12946542</v>
      </c>
      <c r="W27" s="100">
        <v>22406157</v>
      </c>
      <c r="X27" s="100">
        <v>-9459615</v>
      </c>
      <c r="Y27" s="101">
        <v>-42.22</v>
      </c>
      <c r="Z27" s="102">
        <v>44812314</v>
      </c>
    </row>
    <row r="28" spans="1:26" ht="13.5">
      <c r="A28" s="103" t="s">
        <v>46</v>
      </c>
      <c r="B28" s="19">
        <v>269922</v>
      </c>
      <c r="C28" s="19">
        <v>0</v>
      </c>
      <c r="D28" s="59">
        <v>42305710</v>
      </c>
      <c r="E28" s="60">
        <v>42306000</v>
      </c>
      <c r="F28" s="60">
        <v>2678655</v>
      </c>
      <c r="G28" s="60">
        <v>552347</v>
      </c>
      <c r="H28" s="60">
        <v>1064473</v>
      </c>
      <c r="I28" s="60">
        <v>4295475</v>
      </c>
      <c r="J28" s="60">
        <v>2182901</v>
      </c>
      <c r="K28" s="60">
        <v>2167902</v>
      </c>
      <c r="L28" s="60">
        <v>1113319</v>
      </c>
      <c r="M28" s="60">
        <v>5464122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9759597</v>
      </c>
      <c r="W28" s="60">
        <v>21153000</v>
      </c>
      <c r="X28" s="60">
        <v>-11393403</v>
      </c>
      <c r="Y28" s="61">
        <v>-53.86</v>
      </c>
      <c r="Z28" s="62">
        <v>42306000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875728</v>
      </c>
      <c r="C31" s="19">
        <v>0</v>
      </c>
      <c r="D31" s="59">
        <v>2506604</v>
      </c>
      <c r="E31" s="60">
        <v>2506314</v>
      </c>
      <c r="F31" s="60">
        <v>773368</v>
      </c>
      <c r="G31" s="60">
        <v>396504</v>
      </c>
      <c r="H31" s="60">
        <v>525615</v>
      </c>
      <c r="I31" s="60">
        <v>1695487</v>
      </c>
      <c r="J31" s="60">
        <v>488083</v>
      </c>
      <c r="K31" s="60">
        <v>953055</v>
      </c>
      <c r="L31" s="60">
        <v>50320</v>
      </c>
      <c r="M31" s="60">
        <v>1491458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3186945</v>
      </c>
      <c r="W31" s="60">
        <v>1253157</v>
      </c>
      <c r="X31" s="60">
        <v>1933788</v>
      </c>
      <c r="Y31" s="61">
        <v>154.31</v>
      </c>
      <c r="Z31" s="62">
        <v>2506314</v>
      </c>
    </row>
    <row r="32" spans="1:26" ht="13.5">
      <c r="A32" s="70" t="s">
        <v>54</v>
      </c>
      <c r="B32" s="22">
        <f>SUM(B28:B31)</f>
        <v>1145650</v>
      </c>
      <c r="C32" s="22">
        <f>SUM(C28:C31)</f>
        <v>0</v>
      </c>
      <c r="D32" s="99">
        <f aca="true" t="shared" si="5" ref="D32:Z32">SUM(D28:D31)</f>
        <v>44812314</v>
      </c>
      <c r="E32" s="100">
        <f t="shared" si="5"/>
        <v>44812314</v>
      </c>
      <c r="F32" s="100">
        <f t="shared" si="5"/>
        <v>3452023</v>
      </c>
      <c r="G32" s="100">
        <f t="shared" si="5"/>
        <v>948851</v>
      </c>
      <c r="H32" s="100">
        <f t="shared" si="5"/>
        <v>1590088</v>
      </c>
      <c r="I32" s="100">
        <f t="shared" si="5"/>
        <v>5990962</v>
      </c>
      <c r="J32" s="100">
        <f t="shared" si="5"/>
        <v>2670984</v>
      </c>
      <c r="K32" s="100">
        <f t="shared" si="5"/>
        <v>3120957</v>
      </c>
      <c r="L32" s="100">
        <f t="shared" si="5"/>
        <v>1163639</v>
      </c>
      <c r="M32" s="100">
        <f t="shared" si="5"/>
        <v>6955580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12946542</v>
      </c>
      <c r="W32" s="100">
        <f t="shared" si="5"/>
        <v>22406157</v>
      </c>
      <c r="X32" s="100">
        <f t="shared" si="5"/>
        <v>-9459615</v>
      </c>
      <c r="Y32" s="101">
        <f>+IF(W32&lt;&gt;0,(X32/W32)*100,0)</f>
        <v>-42.218819586062885</v>
      </c>
      <c r="Z32" s="102">
        <f t="shared" si="5"/>
        <v>44812314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42018111</v>
      </c>
      <c r="C35" s="19">
        <v>0</v>
      </c>
      <c r="D35" s="59">
        <v>43347000</v>
      </c>
      <c r="E35" s="60">
        <v>43347000</v>
      </c>
      <c r="F35" s="60">
        <v>11904920</v>
      </c>
      <c r="G35" s="60">
        <v>9670674</v>
      </c>
      <c r="H35" s="60">
        <v>1846659</v>
      </c>
      <c r="I35" s="60">
        <v>1846659</v>
      </c>
      <c r="J35" s="60">
        <v>3335901</v>
      </c>
      <c r="K35" s="60">
        <v>-4260541</v>
      </c>
      <c r="L35" s="60">
        <v>3041228</v>
      </c>
      <c r="M35" s="60">
        <v>3041228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3041228</v>
      </c>
      <c r="W35" s="60">
        <v>21673500</v>
      </c>
      <c r="X35" s="60">
        <v>-18632272</v>
      </c>
      <c r="Y35" s="61">
        <v>-85.97</v>
      </c>
      <c r="Z35" s="62">
        <v>43347000</v>
      </c>
    </row>
    <row r="36" spans="1:26" ht="13.5">
      <c r="A36" s="58" t="s">
        <v>57</v>
      </c>
      <c r="B36" s="19">
        <v>628629724</v>
      </c>
      <c r="C36" s="19">
        <v>0</v>
      </c>
      <c r="D36" s="59">
        <v>626405000</v>
      </c>
      <c r="E36" s="60">
        <v>626405000</v>
      </c>
      <c r="F36" s="60">
        <v>2742090</v>
      </c>
      <c r="G36" s="60">
        <v>484514</v>
      </c>
      <c r="H36" s="60">
        <v>1838964</v>
      </c>
      <c r="I36" s="60">
        <v>1838964</v>
      </c>
      <c r="J36" s="60">
        <v>1984451</v>
      </c>
      <c r="K36" s="60">
        <v>1716687</v>
      </c>
      <c r="L36" s="60">
        <v>976595</v>
      </c>
      <c r="M36" s="60">
        <v>976595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976595</v>
      </c>
      <c r="W36" s="60">
        <v>313202500</v>
      </c>
      <c r="X36" s="60">
        <v>-312225905</v>
      </c>
      <c r="Y36" s="61">
        <v>-99.69</v>
      </c>
      <c r="Z36" s="62">
        <v>626405000</v>
      </c>
    </row>
    <row r="37" spans="1:26" ht="13.5">
      <c r="A37" s="58" t="s">
        <v>58</v>
      </c>
      <c r="B37" s="19">
        <v>12790305</v>
      </c>
      <c r="C37" s="19">
        <v>0</v>
      </c>
      <c r="D37" s="59">
        <v>18579000</v>
      </c>
      <c r="E37" s="60">
        <v>18579000</v>
      </c>
      <c r="F37" s="60">
        <v>-15093249</v>
      </c>
      <c r="G37" s="60">
        <v>11405189</v>
      </c>
      <c r="H37" s="60">
        <v>6126840</v>
      </c>
      <c r="I37" s="60">
        <v>6126840</v>
      </c>
      <c r="J37" s="60">
        <v>11780619</v>
      </c>
      <c r="K37" s="60">
        <v>1689577</v>
      </c>
      <c r="L37" s="60">
        <v>6690417</v>
      </c>
      <c r="M37" s="60">
        <v>6690417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6690417</v>
      </c>
      <c r="W37" s="60">
        <v>9289500</v>
      </c>
      <c r="X37" s="60">
        <v>-2599083</v>
      </c>
      <c r="Y37" s="61">
        <v>-27.98</v>
      </c>
      <c r="Z37" s="62">
        <v>18579000</v>
      </c>
    </row>
    <row r="38" spans="1:26" ht="13.5">
      <c r="A38" s="58" t="s">
        <v>59</v>
      </c>
      <c r="B38" s="19">
        <v>41157231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616700299</v>
      </c>
      <c r="C39" s="19">
        <v>0</v>
      </c>
      <c r="D39" s="59">
        <v>651173000</v>
      </c>
      <c r="E39" s="60">
        <v>651173000</v>
      </c>
      <c r="F39" s="60">
        <v>29740259</v>
      </c>
      <c r="G39" s="60">
        <v>-1250001</v>
      </c>
      <c r="H39" s="60">
        <v>-2441217</v>
      </c>
      <c r="I39" s="60">
        <v>-2441217</v>
      </c>
      <c r="J39" s="60">
        <v>-6460267</v>
      </c>
      <c r="K39" s="60">
        <v>-4233431</v>
      </c>
      <c r="L39" s="60">
        <v>-2672594</v>
      </c>
      <c r="M39" s="60">
        <v>-2672594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-2672594</v>
      </c>
      <c r="W39" s="60">
        <v>325586500</v>
      </c>
      <c r="X39" s="60">
        <v>-328259094</v>
      </c>
      <c r="Y39" s="61">
        <v>-100.82</v>
      </c>
      <c r="Z39" s="62">
        <v>651173000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3195200</v>
      </c>
      <c r="C42" s="19">
        <v>0</v>
      </c>
      <c r="D42" s="59">
        <v>-15342999</v>
      </c>
      <c r="E42" s="60">
        <v>-15342999</v>
      </c>
      <c r="F42" s="60">
        <v>18768627</v>
      </c>
      <c r="G42" s="60">
        <v>2449443</v>
      </c>
      <c r="H42" s="60">
        <v>-740830</v>
      </c>
      <c r="I42" s="60">
        <v>20477240</v>
      </c>
      <c r="J42" s="60">
        <v>-7412151</v>
      </c>
      <c r="K42" s="60">
        <v>4639265</v>
      </c>
      <c r="L42" s="60">
        <v>-3778203</v>
      </c>
      <c r="M42" s="60">
        <v>-6551089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13926151</v>
      </c>
      <c r="W42" s="60">
        <v>8221834</v>
      </c>
      <c r="X42" s="60">
        <v>5704317</v>
      </c>
      <c r="Y42" s="61">
        <v>69.38</v>
      </c>
      <c r="Z42" s="62">
        <v>-15342999</v>
      </c>
    </row>
    <row r="43" spans="1:26" ht="13.5">
      <c r="A43" s="58" t="s">
        <v>63</v>
      </c>
      <c r="B43" s="19">
        <v>0</v>
      </c>
      <c r="C43" s="19">
        <v>0</v>
      </c>
      <c r="D43" s="59">
        <v>-28604016</v>
      </c>
      <c r="E43" s="60">
        <v>-28604016</v>
      </c>
      <c r="F43" s="60">
        <v>-14106793</v>
      </c>
      <c r="G43" s="60">
        <v>-4299474</v>
      </c>
      <c r="H43" s="60">
        <v>-1974988</v>
      </c>
      <c r="I43" s="60">
        <v>-20381255</v>
      </c>
      <c r="J43" s="60">
        <v>-2670984</v>
      </c>
      <c r="K43" s="60">
        <v>-593055</v>
      </c>
      <c r="L43" s="60">
        <v>-1163639</v>
      </c>
      <c r="M43" s="60">
        <v>-4427678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-24808933</v>
      </c>
      <c r="W43" s="60">
        <v>-14302008</v>
      </c>
      <c r="X43" s="60">
        <v>-10506925</v>
      </c>
      <c r="Y43" s="61">
        <v>73.46</v>
      </c>
      <c r="Z43" s="62">
        <v>-28604016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10090</v>
      </c>
      <c r="G44" s="60">
        <v>7465</v>
      </c>
      <c r="H44" s="60">
        <v>1450</v>
      </c>
      <c r="I44" s="60">
        <v>19005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19005</v>
      </c>
      <c r="W44" s="60">
        <v>0</v>
      </c>
      <c r="X44" s="60">
        <v>19005</v>
      </c>
      <c r="Y44" s="61">
        <v>0</v>
      </c>
      <c r="Z44" s="62">
        <v>0</v>
      </c>
    </row>
    <row r="45" spans="1:26" ht="13.5">
      <c r="A45" s="70" t="s">
        <v>65</v>
      </c>
      <c r="B45" s="22">
        <v>23846823</v>
      </c>
      <c r="C45" s="22">
        <v>0</v>
      </c>
      <c r="D45" s="99">
        <v>-1947015</v>
      </c>
      <c r="E45" s="100">
        <v>-1947015</v>
      </c>
      <c r="F45" s="100">
        <v>18180078</v>
      </c>
      <c r="G45" s="100">
        <v>16337512</v>
      </c>
      <c r="H45" s="100">
        <v>13623144</v>
      </c>
      <c r="I45" s="100">
        <v>13623144</v>
      </c>
      <c r="J45" s="100">
        <v>3540009</v>
      </c>
      <c r="K45" s="100">
        <v>7586219</v>
      </c>
      <c r="L45" s="100">
        <v>2644377</v>
      </c>
      <c r="M45" s="100">
        <v>2644377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2644377</v>
      </c>
      <c r="W45" s="100">
        <v>35919826</v>
      </c>
      <c r="X45" s="100">
        <v>-33275449</v>
      </c>
      <c r="Y45" s="101">
        <v>-92.64</v>
      </c>
      <c r="Z45" s="102">
        <v>-1947015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2181311</v>
      </c>
      <c r="C49" s="52">
        <v>0</v>
      </c>
      <c r="D49" s="129">
        <v>1704186</v>
      </c>
      <c r="E49" s="54">
        <v>1738184</v>
      </c>
      <c r="F49" s="54">
        <v>0</v>
      </c>
      <c r="G49" s="54">
        <v>0</v>
      </c>
      <c r="H49" s="54">
        <v>0</v>
      </c>
      <c r="I49" s="54">
        <v>1591222</v>
      </c>
      <c r="J49" s="54">
        <v>0</v>
      </c>
      <c r="K49" s="54">
        <v>0</v>
      </c>
      <c r="L49" s="54">
        <v>0</v>
      </c>
      <c r="M49" s="54">
        <v>1694304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1512863</v>
      </c>
      <c r="W49" s="54">
        <v>4431003</v>
      </c>
      <c r="X49" s="54">
        <v>24087494</v>
      </c>
      <c r="Y49" s="54">
        <v>38940567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80814</v>
      </c>
      <c r="E51" s="54">
        <v>15354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96168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357.3171275518621</v>
      </c>
      <c r="G58" s="7">
        <f t="shared" si="6"/>
        <v>100.97341774922836</v>
      </c>
      <c r="H58" s="7">
        <f t="shared" si="6"/>
        <v>100.33592352252352</v>
      </c>
      <c r="I58" s="7">
        <f t="shared" si="6"/>
        <v>180.48286251168315</v>
      </c>
      <c r="J58" s="7">
        <f t="shared" si="6"/>
        <v>60.22706308168543</v>
      </c>
      <c r="K58" s="7">
        <f t="shared" si="6"/>
        <v>74.57553955015787</v>
      </c>
      <c r="L58" s="7">
        <f t="shared" si="6"/>
        <v>46.33694511626242</v>
      </c>
      <c r="M58" s="7">
        <f t="shared" si="6"/>
        <v>60.417616620574634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124.64566342094056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1233.2739843367597</v>
      </c>
      <c r="G59" s="10">
        <f t="shared" si="7"/>
        <v>99.97339388350895</v>
      </c>
      <c r="H59" s="10">
        <f t="shared" si="7"/>
        <v>108.84911210973489</v>
      </c>
      <c r="I59" s="10">
        <f t="shared" si="7"/>
        <v>477.4899122370691</v>
      </c>
      <c r="J59" s="10">
        <f t="shared" si="7"/>
        <v>51.39086485365536</v>
      </c>
      <c r="K59" s="10">
        <f t="shared" si="7"/>
        <v>33.440917494438004</v>
      </c>
      <c r="L59" s="10">
        <f t="shared" si="7"/>
        <v>21.03841911122425</v>
      </c>
      <c r="M59" s="10">
        <f t="shared" si="7"/>
        <v>35.478662888921185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258.4767802388171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105.09675239357308</v>
      </c>
      <c r="G60" s="13">
        <f t="shared" si="7"/>
        <v>101.2237434201743</v>
      </c>
      <c r="H60" s="13">
        <f t="shared" si="7"/>
        <v>98.08880905688136</v>
      </c>
      <c r="I60" s="13">
        <f t="shared" si="7"/>
        <v>101.34281053382581</v>
      </c>
      <c r="J60" s="13">
        <f t="shared" si="7"/>
        <v>62.59505777134437</v>
      </c>
      <c r="K60" s="13">
        <f t="shared" si="7"/>
        <v>88.44241871360646</v>
      </c>
      <c r="L60" s="13">
        <f t="shared" si="7"/>
        <v>55.04786735579962</v>
      </c>
      <c r="M60" s="13">
        <f t="shared" si="7"/>
        <v>68.19358653854054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86.21623155914072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99.99996438237797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112.50966426306859</v>
      </c>
      <c r="G61" s="13">
        <f t="shared" si="7"/>
        <v>102.97368759431333</v>
      </c>
      <c r="H61" s="13">
        <f t="shared" si="7"/>
        <v>95.22893980925573</v>
      </c>
      <c r="I61" s="13">
        <f t="shared" si="7"/>
        <v>103.30293135953306</v>
      </c>
      <c r="J61" s="13">
        <f t="shared" si="7"/>
        <v>110.89601516958484</v>
      </c>
      <c r="K61" s="13">
        <f t="shared" si="7"/>
        <v>289.6793833161487</v>
      </c>
      <c r="L61" s="13">
        <f t="shared" si="7"/>
        <v>189.24970490395964</v>
      </c>
      <c r="M61" s="13">
        <f t="shared" si="7"/>
        <v>170.12797774133867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127.13766405253433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100.00011193440106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43.44573710293134</v>
      </c>
      <c r="K62" s="13">
        <f t="shared" si="7"/>
        <v>53.95359036790415</v>
      </c>
      <c r="L62" s="13">
        <f t="shared" si="7"/>
        <v>30.261251902142106</v>
      </c>
      <c r="M62" s="13">
        <f t="shared" si="7"/>
        <v>42.78857566141129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71.74014881965456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30.543050106050657</v>
      </c>
      <c r="K63" s="13">
        <f t="shared" si="7"/>
        <v>29.154552695583842</v>
      </c>
      <c r="L63" s="13">
        <f t="shared" si="7"/>
        <v>18.62294728617424</v>
      </c>
      <c r="M63" s="13">
        <f t="shared" si="7"/>
        <v>26.048901917157295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60.72549605970573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29.48172941265551</v>
      </c>
      <c r="K64" s="13">
        <f t="shared" si="7"/>
        <v>27.17326591047915</v>
      </c>
      <c r="L64" s="13">
        <f t="shared" si="7"/>
        <v>16.93319393493229</v>
      </c>
      <c r="M64" s="13">
        <f t="shared" si="7"/>
        <v>24.530892306994588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62.24310785989135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30708863</v>
      </c>
      <c r="C67" s="24"/>
      <c r="D67" s="25">
        <v>50960820</v>
      </c>
      <c r="E67" s="26">
        <v>50960820</v>
      </c>
      <c r="F67" s="26">
        <v>3655321</v>
      </c>
      <c r="G67" s="26">
        <v>4111390</v>
      </c>
      <c r="H67" s="26">
        <v>3986324</v>
      </c>
      <c r="I67" s="26">
        <v>11753035</v>
      </c>
      <c r="J67" s="26">
        <v>3924372</v>
      </c>
      <c r="K67" s="26">
        <v>3164488</v>
      </c>
      <c r="L67" s="26">
        <v>3128741</v>
      </c>
      <c r="M67" s="26">
        <v>10217601</v>
      </c>
      <c r="N67" s="26"/>
      <c r="O67" s="26"/>
      <c r="P67" s="26"/>
      <c r="Q67" s="26"/>
      <c r="R67" s="26"/>
      <c r="S67" s="26"/>
      <c r="T67" s="26"/>
      <c r="U67" s="26"/>
      <c r="V67" s="26">
        <v>21970636</v>
      </c>
      <c r="W67" s="26">
        <v>25480411</v>
      </c>
      <c r="X67" s="26"/>
      <c r="Y67" s="25"/>
      <c r="Z67" s="27">
        <v>50960820</v>
      </c>
    </row>
    <row r="68" spans="1:26" ht="13.5" hidden="1">
      <c r="A68" s="37" t="s">
        <v>31</v>
      </c>
      <c r="B68" s="19">
        <v>7295014</v>
      </c>
      <c r="C68" s="19"/>
      <c r="D68" s="20">
        <v>6739000</v>
      </c>
      <c r="E68" s="21">
        <v>6739000</v>
      </c>
      <c r="F68" s="21">
        <v>817200</v>
      </c>
      <c r="G68" s="21">
        <v>823119</v>
      </c>
      <c r="H68" s="21">
        <v>832479</v>
      </c>
      <c r="I68" s="21">
        <v>2472798</v>
      </c>
      <c r="J68" s="21">
        <v>829412</v>
      </c>
      <c r="K68" s="21">
        <v>797825</v>
      </c>
      <c r="L68" s="21">
        <v>801372</v>
      </c>
      <c r="M68" s="21">
        <v>2428609</v>
      </c>
      <c r="N68" s="21"/>
      <c r="O68" s="21"/>
      <c r="P68" s="21"/>
      <c r="Q68" s="21"/>
      <c r="R68" s="21"/>
      <c r="S68" s="21"/>
      <c r="T68" s="21"/>
      <c r="U68" s="21"/>
      <c r="V68" s="21">
        <v>4901407</v>
      </c>
      <c r="W68" s="21">
        <v>3369500</v>
      </c>
      <c r="X68" s="21"/>
      <c r="Y68" s="20"/>
      <c r="Z68" s="23">
        <v>6739000</v>
      </c>
    </row>
    <row r="69" spans="1:26" ht="13.5" hidden="1">
      <c r="A69" s="38" t="s">
        <v>32</v>
      </c>
      <c r="B69" s="19">
        <v>23413849</v>
      </c>
      <c r="C69" s="19"/>
      <c r="D69" s="20">
        <v>44221820</v>
      </c>
      <c r="E69" s="21">
        <v>44221820</v>
      </c>
      <c r="F69" s="21">
        <v>2838121</v>
      </c>
      <c r="G69" s="21">
        <v>3288271</v>
      </c>
      <c r="H69" s="21">
        <v>3153845</v>
      </c>
      <c r="I69" s="21">
        <v>9280237</v>
      </c>
      <c r="J69" s="21">
        <v>3094960</v>
      </c>
      <c r="K69" s="21">
        <v>2366663</v>
      </c>
      <c r="L69" s="21">
        <v>2327369</v>
      </c>
      <c r="M69" s="21">
        <v>7788992</v>
      </c>
      <c r="N69" s="21"/>
      <c r="O69" s="21"/>
      <c r="P69" s="21"/>
      <c r="Q69" s="21"/>
      <c r="R69" s="21"/>
      <c r="S69" s="21"/>
      <c r="T69" s="21"/>
      <c r="U69" s="21"/>
      <c r="V69" s="21">
        <v>17069229</v>
      </c>
      <c r="W69" s="21">
        <v>22110911</v>
      </c>
      <c r="X69" s="21"/>
      <c r="Y69" s="20"/>
      <c r="Z69" s="23">
        <v>44221820</v>
      </c>
    </row>
    <row r="70" spans="1:26" ht="13.5" hidden="1">
      <c r="A70" s="39" t="s">
        <v>103</v>
      </c>
      <c r="B70" s="19">
        <v>14037995</v>
      </c>
      <c r="C70" s="19"/>
      <c r="D70" s="20">
        <v>22642000</v>
      </c>
      <c r="E70" s="21">
        <v>22642000</v>
      </c>
      <c r="F70" s="21">
        <v>1156322</v>
      </c>
      <c r="G70" s="21">
        <v>1353202</v>
      </c>
      <c r="H70" s="21">
        <v>1263367</v>
      </c>
      <c r="I70" s="21">
        <v>3772891</v>
      </c>
      <c r="J70" s="21">
        <v>1137012</v>
      </c>
      <c r="K70" s="21">
        <v>488808</v>
      </c>
      <c r="L70" s="21">
        <v>465950</v>
      </c>
      <c r="M70" s="21">
        <v>2091770</v>
      </c>
      <c r="N70" s="21"/>
      <c r="O70" s="21"/>
      <c r="P70" s="21"/>
      <c r="Q70" s="21"/>
      <c r="R70" s="21"/>
      <c r="S70" s="21"/>
      <c r="T70" s="21"/>
      <c r="U70" s="21"/>
      <c r="V70" s="21">
        <v>5864661</v>
      </c>
      <c r="W70" s="21">
        <v>11321000</v>
      </c>
      <c r="X70" s="21"/>
      <c r="Y70" s="20"/>
      <c r="Z70" s="23">
        <v>22642000</v>
      </c>
    </row>
    <row r="71" spans="1:26" ht="13.5" hidden="1">
      <c r="A71" s="39" t="s">
        <v>104</v>
      </c>
      <c r="B71" s="19">
        <v>4466902</v>
      </c>
      <c r="C71" s="19"/>
      <c r="D71" s="20">
        <v>7695000</v>
      </c>
      <c r="E71" s="21">
        <v>7695000</v>
      </c>
      <c r="F71" s="21">
        <v>592375</v>
      </c>
      <c r="G71" s="21">
        <v>635907</v>
      </c>
      <c r="H71" s="21">
        <v>597321</v>
      </c>
      <c r="I71" s="21">
        <v>1825603</v>
      </c>
      <c r="J71" s="21">
        <v>660654</v>
      </c>
      <c r="K71" s="21">
        <v>574579</v>
      </c>
      <c r="L71" s="21">
        <v>546752</v>
      </c>
      <c r="M71" s="21">
        <v>1781985</v>
      </c>
      <c r="N71" s="21"/>
      <c r="O71" s="21"/>
      <c r="P71" s="21"/>
      <c r="Q71" s="21"/>
      <c r="R71" s="21"/>
      <c r="S71" s="21"/>
      <c r="T71" s="21"/>
      <c r="U71" s="21"/>
      <c r="V71" s="21">
        <v>3607588</v>
      </c>
      <c r="W71" s="21">
        <v>3847500</v>
      </c>
      <c r="X71" s="21"/>
      <c r="Y71" s="20"/>
      <c r="Z71" s="23">
        <v>7695000</v>
      </c>
    </row>
    <row r="72" spans="1:26" ht="13.5" hidden="1">
      <c r="A72" s="39" t="s">
        <v>105</v>
      </c>
      <c r="B72" s="19">
        <v>2572976</v>
      </c>
      <c r="C72" s="19"/>
      <c r="D72" s="20">
        <v>6939009</v>
      </c>
      <c r="E72" s="21">
        <v>6939009</v>
      </c>
      <c r="F72" s="21">
        <v>442690</v>
      </c>
      <c r="G72" s="21">
        <v>652011</v>
      </c>
      <c r="H72" s="21">
        <v>648952</v>
      </c>
      <c r="I72" s="21">
        <v>1743653</v>
      </c>
      <c r="J72" s="21">
        <v>650161</v>
      </c>
      <c r="K72" s="21">
        <v>656611</v>
      </c>
      <c r="L72" s="21">
        <v>668079</v>
      </c>
      <c r="M72" s="21">
        <v>1974851</v>
      </c>
      <c r="N72" s="21"/>
      <c r="O72" s="21"/>
      <c r="P72" s="21"/>
      <c r="Q72" s="21"/>
      <c r="R72" s="21"/>
      <c r="S72" s="21"/>
      <c r="T72" s="21"/>
      <c r="U72" s="21"/>
      <c r="V72" s="21">
        <v>3718504</v>
      </c>
      <c r="W72" s="21">
        <v>3469505</v>
      </c>
      <c r="X72" s="21"/>
      <c r="Y72" s="20"/>
      <c r="Z72" s="23">
        <v>6939009</v>
      </c>
    </row>
    <row r="73" spans="1:26" ht="13.5" hidden="1">
      <c r="A73" s="39" t="s">
        <v>106</v>
      </c>
      <c r="B73" s="19">
        <v>2335976</v>
      </c>
      <c r="C73" s="19"/>
      <c r="D73" s="20">
        <v>6945811</v>
      </c>
      <c r="E73" s="21">
        <v>6945811</v>
      </c>
      <c r="F73" s="21">
        <v>646734</v>
      </c>
      <c r="G73" s="21">
        <v>647151</v>
      </c>
      <c r="H73" s="21">
        <v>644205</v>
      </c>
      <c r="I73" s="21">
        <v>1938090</v>
      </c>
      <c r="J73" s="21">
        <v>647133</v>
      </c>
      <c r="K73" s="21">
        <v>646665</v>
      </c>
      <c r="L73" s="21">
        <v>646588</v>
      </c>
      <c r="M73" s="21">
        <v>1940386</v>
      </c>
      <c r="N73" s="21"/>
      <c r="O73" s="21"/>
      <c r="P73" s="21"/>
      <c r="Q73" s="21"/>
      <c r="R73" s="21"/>
      <c r="S73" s="21"/>
      <c r="T73" s="21"/>
      <c r="U73" s="21"/>
      <c r="V73" s="21">
        <v>3878476</v>
      </c>
      <c r="W73" s="21">
        <v>3472906</v>
      </c>
      <c r="X73" s="21"/>
      <c r="Y73" s="20"/>
      <c r="Z73" s="23">
        <v>6945811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30708863</v>
      </c>
      <c r="C76" s="32"/>
      <c r="D76" s="33"/>
      <c r="E76" s="34"/>
      <c r="F76" s="34">
        <v>13061088</v>
      </c>
      <c r="G76" s="34">
        <v>4151411</v>
      </c>
      <c r="H76" s="34">
        <v>3999715</v>
      </c>
      <c r="I76" s="34">
        <v>21212214</v>
      </c>
      <c r="J76" s="34">
        <v>2363534</v>
      </c>
      <c r="K76" s="34">
        <v>2359934</v>
      </c>
      <c r="L76" s="34">
        <v>1449763</v>
      </c>
      <c r="M76" s="34">
        <v>6173231</v>
      </c>
      <c r="N76" s="34"/>
      <c r="O76" s="34"/>
      <c r="P76" s="34"/>
      <c r="Q76" s="34"/>
      <c r="R76" s="34"/>
      <c r="S76" s="34"/>
      <c r="T76" s="34"/>
      <c r="U76" s="34"/>
      <c r="V76" s="34">
        <v>27385445</v>
      </c>
      <c r="W76" s="34"/>
      <c r="X76" s="34"/>
      <c r="Y76" s="33"/>
      <c r="Z76" s="35"/>
    </row>
    <row r="77" spans="1:26" ht="13.5" hidden="1">
      <c r="A77" s="37" t="s">
        <v>31</v>
      </c>
      <c r="B77" s="19">
        <v>7295014</v>
      </c>
      <c r="C77" s="19"/>
      <c r="D77" s="20"/>
      <c r="E77" s="21"/>
      <c r="F77" s="21">
        <v>10078315</v>
      </c>
      <c r="G77" s="21">
        <v>822900</v>
      </c>
      <c r="H77" s="21">
        <v>906146</v>
      </c>
      <c r="I77" s="21">
        <v>11807361</v>
      </c>
      <c r="J77" s="21">
        <v>426242</v>
      </c>
      <c r="K77" s="21">
        <v>266800</v>
      </c>
      <c r="L77" s="21">
        <v>168596</v>
      </c>
      <c r="M77" s="21">
        <v>861638</v>
      </c>
      <c r="N77" s="21"/>
      <c r="O77" s="21"/>
      <c r="P77" s="21"/>
      <c r="Q77" s="21"/>
      <c r="R77" s="21"/>
      <c r="S77" s="21"/>
      <c r="T77" s="21"/>
      <c r="U77" s="21"/>
      <c r="V77" s="21">
        <v>12668999</v>
      </c>
      <c r="W77" s="21"/>
      <c r="X77" s="21"/>
      <c r="Y77" s="20"/>
      <c r="Z77" s="23"/>
    </row>
    <row r="78" spans="1:26" ht="13.5" hidden="1">
      <c r="A78" s="38" t="s">
        <v>32</v>
      </c>
      <c r="B78" s="19">
        <v>23413849</v>
      </c>
      <c r="C78" s="19"/>
      <c r="D78" s="20"/>
      <c r="E78" s="21"/>
      <c r="F78" s="21">
        <v>2982773</v>
      </c>
      <c r="G78" s="21">
        <v>3328511</v>
      </c>
      <c r="H78" s="21">
        <v>3093569</v>
      </c>
      <c r="I78" s="21">
        <v>9404853</v>
      </c>
      <c r="J78" s="21">
        <v>1937292</v>
      </c>
      <c r="K78" s="21">
        <v>2093134</v>
      </c>
      <c r="L78" s="21">
        <v>1281167</v>
      </c>
      <c r="M78" s="21">
        <v>5311593</v>
      </c>
      <c r="N78" s="21"/>
      <c r="O78" s="21"/>
      <c r="P78" s="21"/>
      <c r="Q78" s="21"/>
      <c r="R78" s="21"/>
      <c r="S78" s="21"/>
      <c r="T78" s="21"/>
      <c r="U78" s="21"/>
      <c r="V78" s="21">
        <v>14716446</v>
      </c>
      <c r="W78" s="21"/>
      <c r="X78" s="21"/>
      <c r="Y78" s="20"/>
      <c r="Z78" s="23"/>
    </row>
    <row r="79" spans="1:26" ht="13.5" hidden="1">
      <c r="A79" s="39" t="s">
        <v>103</v>
      </c>
      <c r="B79" s="19">
        <v>14037990</v>
      </c>
      <c r="C79" s="19"/>
      <c r="D79" s="20"/>
      <c r="E79" s="21"/>
      <c r="F79" s="21">
        <v>1300974</v>
      </c>
      <c r="G79" s="21">
        <v>1393442</v>
      </c>
      <c r="H79" s="21">
        <v>1203091</v>
      </c>
      <c r="I79" s="21">
        <v>3897507</v>
      </c>
      <c r="J79" s="21">
        <v>1260901</v>
      </c>
      <c r="K79" s="21">
        <v>1415976</v>
      </c>
      <c r="L79" s="21">
        <v>881809</v>
      </c>
      <c r="M79" s="21">
        <v>3558686</v>
      </c>
      <c r="N79" s="21"/>
      <c r="O79" s="21"/>
      <c r="P79" s="21"/>
      <c r="Q79" s="21"/>
      <c r="R79" s="21"/>
      <c r="S79" s="21"/>
      <c r="T79" s="21"/>
      <c r="U79" s="21"/>
      <c r="V79" s="21">
        <v>7456193</v>
      </c>
      <c r="W79" s="21"/>
      <c r="X79" s="21"/>
      <c r="Y79" s="20"/>
      <c r="Z79" s="23"/>
    </row>
    <row r="80" spans="1:26" ht="13.5" hidden="1">
      <c r="A80" s="39" t="s">
        <v>104</v>
      </c>
      <c r="B80" s="19">
        <v>4466907</v>
      </c>
      <c r="C80" s="19"/>
      <c r="D80" s="20"/>
      <c r="E80" s="21"/>
      <c r="F80" s="21">
        <v>592375</v>
      </c>
      <c r="G80" s="21">
        <v>635907</v>
      </c>
      <c r="H80" s="21">
        <v>597321</v>
      </c>
      <c r="I80" s="21">
        <v>1825603</v>
      </c>
      <c r="J80" s="21">
        <v>287026</v>
      </c>
      <c r="K80" s="21">
        <v>310006</v>
      </c>
      <c r="L80" s="21">
        <v>165454</v>
      </c>
      <c r="M80" s="21">
        <v>762486</v>
      </c>
      <c r="N80" s="21"/>
      <c r="O80" s="21"/>
      <c r="P80" s="21"/>
      <c r="Q80" s="21"/>
      <c r="R80" s="21"/>
      <c r="S80" s="21"/>
      <c r="T80" s="21"/>
      <c r="U80" s="21"/>
      <c r="V80" s="21">
        <v>2588089</v>
      </c>
      <c r="W80" s="21"/>
      <c r="X80" s="21"/>
      <c r="Y80" s="20"/>
      <c r="Z80" s="23"/>
    </row>
    <row r="81" spans="1:26" ht="13.5" hidden="1">
      <c r="A81" s="39" t="s">
        <v>105</v>
      </c>
      <c r="B81" s="19">
        <v>2572976</v>
      </c>
      <c r="C81" s="19"/>
      <c r="D81" s="20"/>
      <c r="E81" s="21"/>
      <c r="F81" s="21">
        <v>442690</v>
      </c>
      <c r="G81" s="21">
        <v>652011</v>
      </c>
      <c r="H81" s="21">
        <v>648952</v>
      </c>
      <c r="I81" s="21">
        <v>1743653</v>
      </c>
      <c r="J81" s="21">
        <v>198579</v>
      </c>
      <c r="K81" s="21">
        <v>191432</v>
      </c>
      <c r="L81" s="21">
        <v>124416</v>
      </c>
      <c r="M81" s="21">
        <v>514427</v>
      </c>
      <c r="N81" s="21"/>
      <c r="O81" s="21"/>
      <c r="P81" s="21"/>
      <c r="Q81" s="21"/>
      <c r="R81" s="21"/>
      <c r="S81" s="21"/>
      <c r="T81" s="21"/>
      <c r="U81" s="21"/>
      <c r="V81" s="21">
        <v>2258080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2335976</v>
      </c>
      <c r="C82" s="19"/>
      <c r="D82" s="20"/>
      <c r="E82" s="21"/>
      <c r="F82" s="21">
        <v>646734</v>
      </c>
      <c r="G82" s="21">
        <v>647151</v>
      </c>
      <c r="H82" s="21">
        <v>644205</v>
      </c>
      <c r="I82" s="21">
        <v>1938090</v>
      </c>
      <c r="J82" s="21">
        <v>190786</v>
      </c>
      <c r="K82" s="21">
        <v>175720</v>
      </c>
      <c r="L82" s="21">
        <v>109488</v>
      </c>
      <c r="M82" s="21">
        <v>475994</v>
      </c>
      <c r="N82" s="21"/>
      <c r="O82" s="21"/>
      <c r="P82" s="21"/>
      <c r="Q82" s="21"/>
      <c r="R82" s="21"/>
      <c r="S82" s="21"/>
      <c r="T82" s="21"/>
      <c r="U82" s="21"/>
      <c r="V82" s="21">
        <v>2414084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6688895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2297059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2297059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1252805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1252805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1352621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1352621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1589062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1589062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197348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197348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425767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62804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81809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281154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7398699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170746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6720000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507953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14513361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20926748</v>
      </c>
      <c r="D5" s="153">
        <f>SUM(D6:D8)</f>
        <v>0</v>
      </c>
      <c r="E5" s="154">
        <f t="shared" si="0"/>
        <v>18434036</v>
      </c>
      <c r="F5" s="100">
        <f t="shared" si="0"/>
        <v>18434036</v>
      </c>
      <c r="G5" s="100">
        <f t="shared" si="0"/>
        <v>5741836</v>
      </c>
      <c r="H5" s="100">
        <f t="shared" si="0"/>
        <v>2141175</v>
      </c>
      <c r="I5" s="100">
        <f t="shared" si="0"/>
        <v>907243</v>
      </c>
      <c r="J5" s="100">
        <f t="shared" si="0"/>
        <v>8790254</v>
      </c>
      <c r="K5" s="100">
        <f t="shared" si="0"/>
        <v>1312718</v>
      </c>
      <c r="L5" s="100">
        <f t="shared" si="0"/>
        <v>1036753</v>
      </c>
      <c r="M5" s="100">
        <f t="shared" si="0"/>
        <v>946116</v>
      </c>
      <c r="N5" s="100">
        <f t="shared" si="0"/>
        <v>3295587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12085841</v>
      </c>
      <c r="X5" s="100">
        <f t="shared" si="0"/>
        <v>9217019</v>
      </c>
      <c r="Y5" s="100">
        <f t="shared" si="0"/>
        <v>2868822</v>
      </c>
      <c r="Z5" s="137">
        <f>+IF(X5&lt;&gt;0,+(Y5/X5)*100,0)</f>
        <v>31.125269460766003</v>
      </c>
      <c r="AA5" s="153">
        <f>SUM(AA6:AA8)</f>
        <v>18434036</v>
      </c>
    </row>
    <row r="6" spans="1:27" ht="13.5">
      <c r="A6" s="138" t="s">
        <v>75</v>
      </c>
      <c r="B6" s="136"/>
      <c r="C6" s="155">
        <v>1940564</v>
      </c>
      <c r="D6" s="155"/>
      <c r="E6" s="156">
        <v>1721903</v>
      </c>
      <c r="F6" s="60">
        <v>1721903</v>
      </c>
      <c r="G6" s="60">
        <v>1400000</v>
      </c>
      <c r="H6" s="60"/>
      <c r="I6" s="60"/>
      <c r="J6" s="60">
        <v>1400000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1400000</v>
      </c>
      <c r="X6" s="60">
        <v>860952</v>
      </c>
      <c r="Y6" s="60">
        <v>539048</v>
      </c>
      <c r="Z6" s="140">
        <v>62.61</v>
      </c>
      <c r="AA6" s="155">
        <v>1721903</v>
      </c>
    </row>
    <row r="7" spans="1:27" ht="13.5">
      <c r="A7" s="138" t="s">
        <v>76</v>
      </c>
      <c r="B7" s="136"/>
      <c r="C7" s="157">
        <v>17124082</v>
      </c>
      <c r="D7" s="157"/>
      <c r="E7" s="158">
        <v>16058070</v>
      </c>
      <c r="F7" s="159">
        <v>16058070</v>
      </c>
      <c r="G7" s="159">
        <v>3399215</v>
      </c>
      <c r="H7" s="159">
        <v>2115385</v>
      </c>
      <c r="I7" s="159">
        <v>891882</v>
      </c>
      <c r="J7" s="159">
        <v>6406482</v>
      </c>
      <c r="K7" s="159">
        <v>1291086</v>
      </c>
      <c r="L7" s="159">
        <v>1024878</v>
      </c>
      <c r="M7" s="159">
        <v>934241</v>
      </c>
      <c r="N7" s="159">
        <v>3250205</v>
      </c>
      <c r="O7" s="159"/>
      <c r="P7" s="159"/>
      <c r="Q7" s="159"/>
      <c r="R7" s="159"/>
      <c r="S7" s="159"/>
      <c r="T7" s="159"/>
      <c r="U7" s="159"/>
      <c r="V7" s="159"/>
      <c r="W7" s="159">
        <v>9656687</v>
      </c>
      <c r="X7" s="159">
        <v>8029035</v>
      </c>
      <c r="Y7" s="159">
        <v>1627652</v>
      </c>
      <c r="Z7" s="141">
        <v>20.27</v>
      </c>
      <c r="AA7" s="157">
        <v>16058070</v>
      </c>
    </row>
    <row r="8" spans="1:27" ht="13.5">
      <c r="A8" s="138" t="s">
        <v>77</v>
      </c>
      <c r="B8" s="136"/>
      <c r="C8" s="155">
        <v>1862102</v>
      </c>
      <c r="D8" s="155"/>
      <c r="E8" s="156">
        <v>654063</v>
      </c>
      <c r="F8" s="60">
        <v>654063</v>
      </c>
      <c r="G8" s="60">
        <v>942621</v>
      </c>
      <c r="H8" s="60">
        <v>25790</v>
      </c>
      <c r="I8" s="60">
        <v>15361</v>
      </c>
      <c r="J8" s="60">
        <v>983772</v>
      </c>
      <c r="K8" s="60">
        <v>21632</v>
      </c>
      <c r="L8" s="60">
        <v>11875</v>
      </c>
      <c r="M8" s="60">
        <v>11875</v>
      </c>
      <c r="N8" s="60">
        <v>45382</v>
      </c>
      <c r="O8" s="60"/>
      <c r="P8" s="60"/>
      <c r="Q8" s="60"/>
      <c r="R8" s="60"/>
      <c r="S8" s="60"/>
      <c r="T8" s="60"/>
      <c r="U8" s="60"/>
      <c r="V8" s="60"/>
      <c r="W8" s="60">
        <v>1029154</v>
      </c>
      <c r="X8" s="60">
        <v>327032</v>
      </c>
      <c r="Y8" s="60">
        <v>702122</v>
      </c>
      <c r="Z8" s="140">
        <v>214.7</v>
      </c>
      <c r="AA8" s="155">
        <v>654063</v>
      </c>
    </row>
    <row r="9" spans="1:27" ht="13.5">
      <c r="A9" s="135" t="s">
        <v>78</v>
      </c>
      <c r="B9" s="136"/>
      <c r="C9" s="153">
        <f aca="true" t="shared" si="1" ref="C9:Y9">SUM(C10:C14)</f>
        <v>16306126</v>
      </c>
      <c r="D9" s="153">
        <f>SUM(D10:D14)</f>
        <v>0</v>
      </c>
      <c r="E9" s="154">
        <f t="shared" si="1"/>
        <v>3055631</v>
      </c>
      <c r="F9" s="100">
        <f t="shared" si="1"/>
        <v>3055631</v>
      </c>
      <c r="G9" s="100">
        <f t="shared" si="1"/>
        <v>2800802</v>
      </c>
      <c r="H9" s="100">
        <f t="shared" si="1"/>
        <v>11141</v>
      </c>
      <c r="I9" s="100">
        <f t="shared" si="1"/>
        <v>11662</v>
      </c>
      <c r="J9" s="100">
        <f t="shared" si="1"/>
        <v>2823605</v>
      </c>
      <c r="K9" s="100">
        <f t="shared" si="1"/>
        <v>13336</v>
      </c>
      <c r="L9" s="100">
        <f t="shared" si="1"/>
        <v>7900</v>
      </c>
      <c r="M9" s="100">
        <f t="shared" si="1"/>
        <v>7900</v>
      </c>
      <c r="N9" s="100">
        <f t="shared" si="1"/>
        <v>29136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2852741</v>
      </c>
      <c r="X9" s="100">
        <f t="shared" si="1"/>
        <v>1527816</v>
      </c>
      <c r="Y9" s="100">
        <f t="shared" si="1"/>
        <v>1324925</v>
      </c>
      <c r="Z9" s="137">
        <f>+IF(X9&lt;&gt;0,+(Y9/X9)*100,0)</f>
        <v>86.72019405478146</v>
      </c>
      <c r="AA9" s="153">
        <f>SUM(AA10:AA14)</f>
        <v>3055631</v>
      </c>
    </row>
    <row r="10" spans="1:27" ht="13.5">
      <c r="A10" s="138" t="s">
        <v>79</v>
      </c>
      <c r="B10" s="136"/>
      <c r="C10" s="155">
        <v>14205919</v>
      </c>
      <c r="D10" s="155"/>
      <c r="E10" s="156">
        <v>1330807</v>
      </c>
      <c r="F10" s="60">
        <v>1330807</v>
      </c>
      <c r="G10" s="60">
        <v>933082</v>
      </c>
      <c r="H10" s="60">
        <v>3262</v>
      </c>
      <c r="I10" s="60">
        <v>3942</v>
      </c>
      <c r="J10" s="60">
        <v>940286</v>
      </c>
      <c r="K10" s="60">
        <v>5616</v>
      </c>
      <c r="L10" s="60"/>
      <c r="M10" s="60"/>
      <c r="N10" s="60">
        <v>5616</v>
      </c>
      <c r="O10" s="60"/>
      <c r="P10" s="60"/>
      <c r="Q10" s="60"/>
      <c r="R10" s="60"/>
      <c r="S10" s="60"/>
      <c r="T10" s="60"/>
      <c r="U10" s="60"/>
      <c r="V10" s="60"/>
      <c r="W10" s="60">
        <v>945902</v>
      </c>
      <c r="X10" s="60">
        <v>665404</v>
      </c>
      <c r="Y10" s="60">
        <v>280498</v>
      </c>
      <c r="Z10" s="140">
        <v>42.15</v>
      </c>
      <c r="AA10" s="155">
        <v>1330807</v>
      </c>
    </row>
    <row r="11" spans="1:27" ht="13.5">
      <c r="A11" s="138" t="s">
        <v>80</v>
      </c>
      <c r="B11" s="136"/>
      <c r="C11" s="155">
        <v>1093170</v>
      </c>
      <c r="D11" s="155"/>
      <c r="E11" s="156">
        <v>788790</v>
      </c>
      <c r="F11" s="60">
        <v>788790</v>
      </c>
      <c r="G11" s="60">
        <v>932550</v>
      </c>
      <c r="H11" s="60">
        <v>2550</v>
      </c>
      <c r="I11" s="60">
        <v>2550</v>
      </c>
      <c r="J11" s="60">
        <v>937650</v>
      </c>
      <c r="K11" s="60">
        <v>2550</v>
      </c>
      <c r="L11" s="60">
        <v>2550</v>
      </c>
      <c r="M11" s="60">
        <v>2550</v>
      </c>
      <c r="N11" s="60">
        <v>7650</v>
      </c>
      <c r="O11" s="60"/>
      <c r="P11" s="60"/>
      <c r="Q11" s="60"/>
      <c r="R11" s="60"/>
      <c r="S11" s="60"/>
      <c r="T11" s="60"/>
      <c r="U11" s="60"/>
      <c r="V11" s="60"/>
      <c r="W11" s="60">
        <v>945300</v>
      </c>
      <c r="X11" s="60">
        <v>394395</v>
      </c>
      <c r="Y11" s="60">
        <v>550905</v>
      </c>
      <c r="Z11" s="140">
        <v>139.68</v>
      </c>
      <c r="AA11" s="155">
        <v>788790</v>
      </c>
    </row>
    <row r="12" spans="1:27" ht="13.5">
      <c r="A12" s="138" t="s">
        <v>81</v>
      </c>
      <c r="B12" s="136"/>
      <c r="C12" s="155">
        <v>940426</v>
      </c>
      <c r="D12" s="155"/>
      <c r="E12" s="156">
        <v>756510</v>
      </c>
      <c r="F12" s="60">
        <v>756510</v>
      </c>
      <c r="G12" s="60">
        <v>930000</v>
      </c>
      <c r="H12" s="60"/>
      <c r="I12" s="60"/>
      <c r="J12" s="60">
        <v>930000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930000</v>
      </c>
      <c r="X12" s="60">
        <v>378255</v>
      </c>
      <c r="Y12" s="60">
        <v>551745</v>
      </c>
      <c r="Z12" s="140">
        <v>145.87</v>
      </c>
      <c r="AA12" s="155">
        <v>756510</v>
      </c>
    </row>
    <row r="13" spans="1:27" ht="13.5">
      <c r="A13" s="138" t="s">
        <v>82</v>
      </c>
      <c r="B13" s="136"/>
      <c r="C13" s="155">
        <v>66611</v>
      </c>
      <c r="D13" s="155"/>
      <c r="E13" s="156">
        <v>179524</v>
      </c>
      <c r="F13" s="60">
        <v>179524</v>
      </c>
      <c r="G13" s="60">
        <v>5170</v>
      </c>
      <c r="H13" s="60">
        <v>5329</v>
      </c>
      <c r="I13" s="60">
        <v>5170</v>
      </c>
      <c r="J13" s="60">
        <v>15669</v>
      </c>
      <c r="K13" s="60">
        <v>5170</v>
      </c>
      <c r="L13" s="60">
        <v>5350</v>
      </c>
      <c r="M13" s="60">
        <v>5350</v>
      </c>
      <c r="N13" s="60">
        <v>15870</v>
      </c>
      <c r="O13" s="60"/>
      <c r="P13" s="60"/>
      <c r="Q13" s="60"/>
      <c r="R13" s="60"/>
      <c r="S13" s="60"/>
      <c r="T13" s="60"/>
      <c r="U13" s="60"/>
      <c r="V13" s="60"/>
      <c r="W13" s="60">
        <v>31539</v>
      </c>
      <c r="X13" s="60">
        <v>89762</v>
      </c>
      <c r="Y13" s="60">
        <v>-58223</v>
      </c>
      <c r="Z13" s="140">
        <v>-64.86</v>
      </c>
      <c r="AA13" s="155">
        <v>179524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59176</v>
      </c>
      <c r="D15" s="153">
        <f>SUM(D16:D18)</f>
        <v>0</v>
      </c>
      <c r="E15" s="154">
        <f t="shared" si="2"/>
        <v>43683141</v>
      </c>
      <c r="F15" s="100">
        <f t="shared" si="2"/>
        <v>43683141</v>
      </c>
      <c r="G15" s="100">
        <f t="shared" si="2"/>
        <v>56250</v>
      </c>
      <c r="H15" s="100">
        <f t="shared" si="2"/>
        <v>6380</v>
      </c>
      <c r="I15" s="100">
        <f t="shared" si="2"/>
        <v>1751</v>
      </c>
      <c r="J15" s="100">
        <f t="shared" si="2"/>
        <v>64381</v>
      </c>
      <c r="K15" s="100">
        <f t="shared" si="2"/>
        <v>30119</v>
      </c>
      <c r="L15" s="100">
        <f t="shared" si="2"/>
        <v>0</v>
      </c>
      <c r="M15" s="100">
        <f t="shared" si="2"/>
        <v>0</v>
      </c>
      <c r="N15" s="100">
        <f t="shared" si="2"/>
        <v>30119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94500</v>
      </c>
      <c r="X15" s="100">
        <f t="shared" si="2"/>
        <v>21841571</v>
      </c>
      <c r="Y15" s="100">
        <f t="shared" si="2"/>
        <v>-21747071</v>
      </c>
      <c r="Z15" s="137">
        <f>+IF(X15&lt;&gt;0,+(Y15/X15)*100,0)</f>
        <v>-99.56733881459351</v>
      </c>
      <c r="AA15" s="153">
        <f>SUM(AA16:AA18)</f>
        <v>43683141</v>
      </c>
    </row>
    <row r="16" spans="1:27" ht="13.5">
      <c r="A16" s="138" t="s">
        <v>85</v>
      </c>
      <c r="B16" s="136"/>
      <c r="C16" s="155">
        <v>56909</v>
      </c>
      <c r="D16" s="155"/>
      <c r="E16" s="156">
        <v>43259038</v>
      </c>
      <c r="F16" s="60">
        <v>43259038</v>
      </c>
      <c r="G16" s="60"/>
      <c r="H16" s="60"/>
      <c r="I16" s="60"/>
      <c r="J16" s="60"/>
      <c r="K16" s="60">
        <v>22235</v>
      </c>
      <c r="L16" s="60"/>
      <c r="M16" s="60"/>
      <c r="N16" s="60">
        <v>22235</v>
      </c>
      <c r="O16" s="60"/>
      <c r="P16" s="60"/>
      <c r="Q16" s="60"/>
      <c r="R16" s="60"/>
      <c r="S16" s="60"/>
      <c r="T16" s="60"/>
      <c r="U16" s="60"/>
      <c r="V16" s="60"/>
      <c r="W16" s="60">
        <v>22235</v>
      </c>
      <c r="X16" s="60">
        <v>21629519</v>
      </c>
      <c r="Y16" s="60">
        <v>-21607284</v>
      </c>
      <c r="Z16" s="140">
        <v>-99.9</v>
      </c>
      <c r="AA16" s="155">
        <v>43259038</v>
      </c>
    </row>
    <row r="17" spans="1:27" ht="13.5">
      <c r="A17" s="138" t="s">
        <v>86</v>
      </c>
      <c r="B17" s="136"/>
      <c r="C17" s="155">
        <v>2267</v>
      </c>
      <c r="D17" s="155"/>
      <c r="E17" s="156">
        <v>323235</v>
      </c>
      <c r="F17" s="60">
        <v>323235</v>
      </c>
      <c r="G17" s="60">
        <v>56250</v>
      </c>
      <c r="H17" s="60">
        <v>6380</v>
      </c>
      <c r="I17" s="60">
        <v>1751</v>
      </c>
      <c r="J17" s="60">
        <v>64381</v>
      </c>
      <c r="K17" s="60">
        <v>7884</v>
      </c>
      <c r="L17" s="60"/>
      <c r="M17" s="60"/>
      <c r="N17" s="60">
        <v>7884</v>
      </c>
      <c r="O17" s="60"/>
      <c r="P17" s="60"/>
      <c r="Q17" s="60"/>
      <c r="R17" s="60"/>
      <c r="S17" s="60"/>
      <c r="T17" s="60"/>
      <c r="U17" s="60"/>
      <c r="V17" s="60"/>
      <c r="W17" s="60">
        <v>72265</v>
      </c>
      <c r="X17" s="60">
        <v>161618</v>
      </c>
      <c r="Y17" s="60">
        <v>-89353</v>
      </c>
      <c r="Z17" s="140">
        <v>-55.29</v>
      </c>
      <c r="AA17" s="155">
        <v>323235</v>
      </c>
    </row>
    <row r="18" spans="1:27" ht="13.5">
      <c r="A18" s="138" t="s">
        <v>87</v>
      </c>
      <c r="B18" s="136"/>
      <c r="C18" s="155"/>
      <c r="D18" s="155"/>
      <c r="E18" s="156">
        <v>100868</v>
      </c>
      <c r="F18" s="60">
        <v>100868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50434</v>
      </c>
      <c r="Y18" s="60">
        <v>-50434</v>
      </c>
      <c r="Z18" s="140">
        <v>-100</v>
      </c>
      <c r="AA18" s="155">
        <v>100868</v>
      </c>
    </row>
    <row r="19" spans="1:27" ht="13.5">
      <c r="A19" s="135" t="s">
        <v>88</v>
      </c>
      <c r="B19" s="142"/>
      <c r="C19" s="153">
        <f aca="true" t="shared" si="3" ref="C19:Y19">SUM(C20:C23)</f>
        <v>76433433</v>
      </c>
      <c r="D19" s="153">
        <f>SUM(D20:D23)</f>
        <v>0</v>
      </c>
      <c r="E19" s="154">
        <f t="shared" si="3"/>
        <v>88249349</v>
      </c>
      <c r="F19" s="100">
        <f t="shared" si="3"/>
        <v>88249349</v>
      </c>
      <c r="G19" s="100">
        <f t="shared" si="3"/>
        <v>21966563</v>
      </c>
      <c r="H19" s="100">
        <f t="shared" si="3"/>
        <v>3296172</v>
      </c>
      <c r="I19" s="100">
        <f t="shared" si="3"/>
        <v>3166311</v>
      </c>
      <c r="J19" s="100">
        <f t="shared" si="3"/>
        <v>28429046</v>
      </c>
      <c r="K19" s="100">
        <f t="shared" si="3"/>
        <v>3101276</v>
      </c>
      <c r="L19" s="100">
        <f t="shared" si="3"/>
        <v>2366663</v>
      </c>
      <c r="M19" s="100">
        <f t="shared" si="3"/>
        <v>2327369</v>
      </c>
      <c r="N19" s="100">
        <f t="shared" si="3"/>
        <v>7795308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36224354</v>
      </c>
      <c r="X19" s="100">
        <f t="shared" si="3"/>
        <v>44124676</v>
      </c>
      <c r="Y19" s="100">
        <f t="shared" si="3"/>
        <v>-7900322</v>
      </c>
      <c r="Z19" s="137">
        <f>+IF(X19&lt;&gt;0,+(Y19/X19)*100,0)</f>
        <v>-17.904543933648373</v>
      </c>
      <c r="AA19" s="153">
        <f>SUM(AA20:AA23)</f>
        <v>88249349</v>
      </c>
    </row>
    <row r="20" spans="1:27" ht="13.5">
      <c r="A20" s="138" t="s">
        <v>89</v>
      </c>
      <c r="B20" s="136"/>
      <c r="C20" s="155">
        <v>34462393</v>
      </c>
      <c r="D20" s="155"/>
      <c r="E20" s="156">
        <v>38410881</v>
      </c>
      <c r="F20" s="60">
        <v>38410881</v>
      </c>
      <c r="G20" s="60">
        <v>8320764</v>
      </c>
      <c r="H20" s="60">
        <v>1361103</v>
      </c>
      <c r="I20" s="60">
        <v>1275833</v>
      </c>
      <c r="J20" s="60">
        <v>10957700</v>
      </c>
      <c r="K20" s="60">
        <v>1143328</v>
      </c>
      <c r="L20" s="60">
        <v>488808</v>
      </c>
      <c r="M20" s="60">
        <v>465950</v>
      </c>
      <c r="N20" s="60">
        <v>2098086</v>
      </c>
      <c r="O20" s="60"/>
      <c r="P20" s="60"/>
      <c r="Q20" s="60"/>
      <c r="R20" s="60"/>
      <c r="S20" s="60"/>
      <c r="T20" s="60"/>
      <c r="U20" s="60"/>
      <c r="V20" s="60"/>
      <c r="W20" s="60">
        <v>13055786</v>
      </c>
      <c r="X20" s="60">
        <v>19205441</v>
      </c>
      <c r="Y20" s="60">
        <v>-6149655</v>
      </c>
      <c r="Z20" s="140">
        <v>-32.02</v>
      </c>
      <c r="AA20" s="155">
        <v>38410881</v>
      </c>
    </row>
    <row r="21" spans="1:27" ht="13.5">
      <c r="A21" s="138" t="s">
        <v>90</v>
      </c>
      <c r="B21" s="136"/>
      <c r="C21" s="155">
        <v>19189771</v>
      </c>
      <c r="D21" s="155"/>
      <c r="E21" s="156">
        <v>18804210</v>
      </c>
      <c r="F21" s="60">
        <v>18804210</v>
      </c>
      <c r="G21" s="60">
        <v>5556375</v>
      </c>
      <c r="H21" s="60">
        <v>635907</v>
      </c>
      <c r="I21" s="60">
        <v>597321</v>
      </c>
      <c r="J21" s="60">
        <v>6789603</v>
      </c>
      <c r="K21" s="60">
        <v>660654</v>
      </c>
      <c r="L21" s="60">
        <v>574579</v>
      </c>
      <c r="M21" s="60">
        <v>546752</v>
      </c>
      <c r="N21" s="60">
        <v>1781985</v>
      </c>
      <c r="O21" s="60"/>
      <c r="P21" s="60"/>
      <c r="Q21" s="60"/>
      <c r="R21" s="60"/>
      <c r="S21" s="60"/>
      <c r="T21" s="60"/>
      <c r="U21" s="60"/>
      <c r="V21" s="60"/>
      <c r="W21" s="60">
        <v>8571588</v>
      </c>
      <c r="X21" s="60">
        <v>9402105</v>
      </c>
      <c r="Y21" s="60">
        <v>-830517</v>
      </c>
      <c r="Z21" s="140">
        <v>-8.83</v>
      </c>
      <c r="AA21" s="155">
        <v>18804210</v>
      </c>
    </row>
    <row r="22" spans="1:27" ht="13.5">
      <c r="A22" s="138" t="s">
        <v>91</v>
      </c>
      <c r="B22" s="136"/>
      <c r="C22" s="157">
        <v>12008875</v>
      </c>
      <c r="D22" s="157"/>
      <c r="E22" s="158">
        <v>16017129</v>
      </c>
      <c r="F22" s="159">
        <v>16017129</v>
      </c>
      <c r="G22" s="159">
        <v>3942690</v>
      </c>
      <c r="H22" s="159">
        <v>652011</v>
      </c>
      <c r="I22" s="159">
        <v>648952</v>
      </c>
      <c r="J22" s="159">
        <v>5243653</v>
      </c>
      <c r="K22" s="159">
        <v>650161</v>
      </c>
      <c r="L22" s="159">
        <v>656611</v>
      </c>
      <c r="M22" s="159">
        <v>668079</v>
      </c>
      <c r="N22" s="159">
        <v>1974851</v>
      </c>
      <c r="O22" s="159"/>
      <c r="P22" s="159"/>
      <c r="Q22" s="159"/>
      <c r="R22" s="159"/>
      <c r="S22" s="159"/>
      <c r="T22" s="159"/>
      <c r="U22" s="159"/>
      <c r="V22" s="159"/>
      <c r="W22" s="159">
        <v>7218504</v>
      </c>
      <c r="X22" s="159">
        <v>8008565</v>
      </c>
      <c r="Y22" s="159">
        <v>-790061</v>
      </c>
      <c r="Z22" s="141">
        <v>-9.87</v>
      </c>
      <c r="AA22" s="157">
        <v>16017129</v>
      </c>
    </row>
    <row r="23" spans="1:27" ht="13.5">
      <c r="A23" s="138" t="s">
        <v>92</v>
      </c>
      <c r="B23" s="136"/>
      <c r="C23" s="155">
        <v>10772394</v>
      </c>
      <c r="D23" s="155"/>
      <c r="E23" s="156">
        <v>15017129</v>
      </c>
      <c r="F23" s="60">
        <v>15017129</v>
      </c>
      <c r="G23" s="60">
        <v>4146734</v>
      </c>
      <c r="H23" s="60">
        <v>647151</v>
      </c>
      <c r="I23" s="60">
        <v>644205</v>
      </c>
      <c r="J23" s="60">
        <v>5438090</v>
      </c>
      <c r="K23" s="60">
        <v>647133</v>
      </c>
      <c r="L23" s="60">
        <v>646665</v>
      </c>
      <c r="M23" s="60">
        <v>646588</v>
      </c>
      <c r="N23" s="60">
        <v>1940386</v>
      </c>
      <c r="O23" s="60"/>
      <c r="P23" s="60"/>
      <c r="Q23" s="60"/>
      <c r="R23" s="60"/>
      <c r="S23" s="60"/>
      <c r="T23" s="60"/>
      <c r="U23" s="60"/>
      <c r="V23" s="60"/>
      <c r="W23" s="60">
        <v>7378476</v>
      </c>
      <c r="X23" s="60">
        <v>7508565</v>
      </c>
      <c r="Y23" s="60">
        <v>-130089</v>
      </c>
      <c r="Z23" s="140">
        <v>-1.73</v>
      </c>
      <c r="AA23" s="155">
        <v>15017129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113725483</v>
      </c>
      <c r="D25" s="168">
        <f>+D5+D9+D15+D19+D24</f>
        <v>0</v>
      </c>
      <c r="E25" s="169">
        <f t="shared" si="4"/>
        <v>153422157</v>
      </c>
      <c r="F25" s="73">
        <f t="shared" si="4"/>
        <v>153422157</v>
      </c>
      <c r="G25" s="73">
        <f t="shared" si="4"/>
        <v>30565451</v>
      </c>
      <c r="H25" s="73">
        <f t="shared" si="4"/>
        <v>5454868</v>
      </c>
      <c r="I25" s="73">
        <f t="shared" si="4"/>
        <v>4086967</v>
      </c>
      <c r="J25" s="73">
        <f t="shared" si="4"/>
        <v>40107286</v>
      </c>
      <c r="K25" s="73">
        <f t="shared" si="4"/>
        <v>4457449</v>
      </c>
      <c r="L25" s="73">
        <f t="shared" si="4"/>
        <v>3411316</v>
      </c>
      <c r="M25" s="73">
        <f t="shared" si="4"/>
        <v>3281385</v>
      </c>
      <c r="N25" s="73">
        <f t="shared" si="4"/>
        <v>11150150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51257436</v>
      </c>
      <c r="X25" s="73">
        <f t="shared" si="4"/>
        <v>76711082</v>
      </c>
      <c r="Y25" s="73">
        <f t="shared" si="4"/>
        <v>-25453646</v>
      </c>
      <c r="Z25" s="170">
        <f>+IF(X25&lt;&gt;0,+(Y25/X25)*100,0)</f>
        <v>-33.181184955779926</v>
      </c>
      <c r="AA25" s="168">
        <f>+AA5+AA9+AA15+AA19+AA24</f>
        <v>153422157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55356618</v>
      </c>
      <c r="D28" s="153">
        <f>SUM(D29:D31)</f>
        <v>0</v>
      </c>
      <c r="E28" s="154">
        <f t="shared" si="5"/>
        <v>43445255</v>
      </c>
      <c r="F28" s="100">
        <f t="shared" si="5"/>
        <v>43445255</v>
      </c>
      <c r="G28" s="100">
        <f t="shared" si="5"/>
        <v>2370706</v>
      </c>
      <c r="H28" s="100">
        <f t="shared" si="5"/>
        <v>1909273</v>
      </c>
      <c r="I28" s="100">
        <f t="shared" si="5"/>
        <v>2128366</v>
      </c>
      <c r="J28" s="100">
        <f t="shared" si="5"/>
        <v>6408345</v>
      </c>
      <c r="K28" s="100">
        <f t="shared" si="5"/>
        <v>2336109</v>
      </c>
      <c r="L28" s="100">
        <f t="shared" si="5"/>
        <v>2362919</v>
      </c>
      <c r="M28" s="100">
        <f t="shared" si="5"/>
        <v>1561562</v>
      </c>
      <c r="N28" s="100">
        <f t="shared" si="5"/>
        <v>6260590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12668935</v>
      </c>
      <c r="X28" s="100">
        <f t="shared" si="5"/>
        <v>21722629</v>
      </c>
      <c r="Y28" s="100">
        <f t="shared" si="5"/>
        <v>-9053694</v>
      </c>
      <c r="Z28" s="137">
        <f>+IF(X28&lt;&gt;0,+(Y28/X28)*100,0)</f>
        <v>-41.678629230375385</v>
      </c>
      <c r="AA28" s="153">
        <f>SUM(AA29:AA31)</f>
        <v>43445255</v>
      </c>
    </row>
    <row r="29" spans="1:27" ht="13.5">
      <c r="A29" s="138" t="s">
        <v>75</v>
      </c>
      <c r="B29" s="136"/>
      <c r="C29" s="155">
        <v>12075406</v>
      </c>
      <c r="D29" s="155"/>
      <c r="E29" s="156">
        <v>15226385</v>
      </c>
      <c r="F29" s="60">
        <v>15226385</v>
      </c>
      <c r="G29" s="60">
        <v>1127065</v>
      </c>
      <c r="H29" s="60">
        <v>779169</v>
      </c>
      <c r="I29" s="60">
        <v>1008339</v>
      </c>
      <c r="J29" s="60">
        <v>2914573</v>
      </c>
      <c r="K29" s="60">
        <v>1188223</v>
      </c>
      <c r="L29" s="60">
        <v>1038607</v>
      </c>
      <c r="M29" s="60">
        <v>765248</v>
      </c>
      <c r="N29" s="60">
        <v>2992078</v>
      </c>
      <c r="O29" s="60"/>
      <c r="P29" s="60"/>
      <c r="Q29" s="60"/>
      <c r="R29" s="60"/>
      <c r="S29" s="60"/>
      <c r="T29" s="60"/>
      <c r="U29" s="60"/>
      <c r="V29" s="60"/>
      <c r="W29" s="60">
        <v>5906651</v>
      </c>
      <c r="X29" s="60">
        <v>7613193</v>
      </c>
      <c r="Y29" s="60">
        <v>-1706542</v>
      </c>
      <c r="Z29" s="140">
        <v>-22.42</v>
      </c>
      <c r="AA29" s="155">
        <v>15226385</v>
      </c>
    </row>
    <row r="30" spans="1:27" ht="13.5">
      <c r="A30" s="138" t="s">
        <v>76</v>
      </c>
      <c r="B30" s="136"/>
      <c r="C30" s="157">
        <v>35260796</v>
      </c>
      <c r="D30" s="157"/>
      <c r="E30" s="158">
        <v>24827113</v>
      </c>
      <c r="F30" s="159">
        <v>24827113</v>
      </c>
      <c r="G30" s="159">
        <v>694637</v>
      </c>
      <c r="H30" s="159">
        <v>532347</v>
      </c>
      <c r="I30" s="159">
        <v>764557</v>
      </c>
      <c r="J30" s="159">
        <v>1991541</v>
      </c>
      <c r="K30" s="159">
        <v>480383</v>
      </c>
      <c r="L30" s="159">
        <v>720435</v>
      </c>
      <c r="M30" s="159">
        <v>488739</v>
      </c>
      <c r="N30" s="159">
        <v>1689557</v>
      </c>
      <c r="O30" s="159"/>
      <c r="P30" s="159"/>
      <c r="Q30" s="159"/>
      <c r="R30" s="159"/>
      <c r="S30" s="159"/>
      <c r="T30" s="159"/>
      <c r="U30" s="159"/>
      <c r="V30" s="159"/>
      <c r="W30" s="159">
        <v>3681098</v>
      </c>
      <c r="X30" s="159">
        <v>12413557</v>
      </c>
      <c r="Y30" s="159">
        <v>-8732459</v>
      </c>
      <c r="Z30" s="141">
        <v>-70.35</v>
      </c>
      <c r="AA30" s="157">
        <v>24827113</v>
      </c>
    </row>
    <row r="31" spans="1:27" ht="13.5">
      <c r="A31" s="138" t="s">
        <v>77</v>
      </c>
      <c r="B31" s="136"/>
      <c r="C31" s="155">
        <v>8020416</v>
      </c>
      <c r="D31" s="155"/>
      <c r="E31" s="156">
        <v>3391757</v>
      </c>
      <c r="F31" s="60">
        <v>3391757</v>
      </c>
      <c r="G31" s="60">
        <v>549004</v>
      </c>
      <c r="H31" s="60">
        <v>597757</v>
      </c>
      <c r="I31" s="60">
        <v>355470</v>
      </c>
      <c r="J31" s="60">
        <v>1502231</v>
      </c>
      <c r="K31" s="60">
        <v>667503</v>
      </c>
      <c r="L31" s="60">
        <v>603877</v>
      </c>
      <c r="M31" s="60">
        <v>307575</v>
      </c>
      <c r="N31" s="60">
        <v>1578955</v>
      </c>
      <c r="O31" s="60"/>
      <c r="P31" s="60"/>
      <c r="Q31" s="60"/>
      <c r="R31" s="60"/>
      <c r="S31" s="60"/>
      <c r="T31" s="60"/>
      <c r="U31" s="60"/>
      <c r="V31" s="60"/>
      <c r="W31" s="60">
        <v>3081186</v>
      </c>
      <c r="X31" s="60">
        <v>1695879</v>
      </c>
      <c r="Y31" s="60">
        <v>1385307</v>
      </c>
      <c r="Z31" s="140">
        <v>81.69</v>
      </c>
      <c r="AA31" s="155">
        <v>3391757</v>
      </c>
    </row>
    <row r="32" spans="1:27" ht="13.5">
      <c r="A32" s="135" t="s">
        <v>78</v>
      </c>
      <c r="B32" s="136"/>
      <c r="C32" s="153">
        <f aca="true" t="shared" si="6" ref="C32:Y32">SUM(C33:C37)</f>
        <v>4911084</v>
      </c>
      <c r="D32" s="153">
        <f>SUM(D33:D37)</f>
        <v>0</v>
      </c>
      <c r="E32" s="154">
        <f t="shared" si="6"/>
        <v>7185842</v>
      </c>
      <c r="F32" s="100">
        <f t="shared" si="6"/>
        <v>7185842</v>
      </c>
      <c r="G32" s="100">
        <f t="shared" si="6"/>
        <v>543919</v>
      </c>
      <c r="H32" s="100">
        <f t="shared" si="6"/>
        <v>170303</v>
      </c>
      <c r="I32" s="100">
        <f t="shared" si="6"/>
        <v>644905</v>
      </c>
      <c r="J32" s="100">
        <f t="shared" si="6"/>
        <v>1359127</v>
      </c>
      <c r="K32" s="100">
        <f t="shared" si="6"/>
        <v>233171</v>
      </c>
      <c r="L32" s="100">
        <f t="shared" si="6"/>
        <v>207531</v>
      </c>
      <c r="M32" s="100">
        <f t="shared" si="6"/>
        <v>534491</v>
      </c>
      <c r="N32" s="100">
        <f t="shared" si="6"/>
        <v>975193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2334320</v>
      </c>
      <c r="X32" s="100">
        <f t="shared" si="6"/>
        <v>3592922</v>
      </c>
      <c r="Y32" s="100">
        <f t="shared" si="6"/>
        <v>-1258602</v>
      </c>
      <c r="Z32" s="137">
        <f>+IF(X32&lt;&gt;0,+(Y32/X32)*100,0)</f>
        <v>-35.03003961677988</v>
      </c>
      <c r="AA32" s="153">
        <f>SUM(AA33:AA37)</f>
        <v>7185842</v>
      </c>
    </row>
    <row r="33" spans="1:27" ht="13.5">
      <c r="A33" s="138" t="s">
        <v>79</v>
      </c>
      <c r="B33" s="136"/>
      <c r="C33" s="155">
        <v>3638370</v>
      </c>
      <c r="D33" s="155"/>
      <c r="E33" s="156">
        <v>6346891</v>
      </c>
      <c r="F33" s="60">
        <v>6346891</v>
      </c>
      <c r="G33" s="60">
        <v>464028</v>
      </c>
      <c r="H33" s="60">
        <v>112578</v>
      </c>
      <c r="I33" s="60">
        <v>640124</v>
      </c>
      <c r="J33" s="60">
        <v>1216730</v>
      </c>
      <c r="K33" s="60">
        <v>223984</v>
      </c>
      <c r="L33" s="60">
        <v>206314</v>
      </c>
      <c r="M33" s="60">
        <v>532452</v>
      </c>
      <c r="N33" s="60">
        <v>962750</v>
      </c>
      <c r="O33" s="60"/>
      <c r="P33" s="60"/>
      <c r="Q33" s="60"/>
      <c r="R33" s="60"/>
      <c r="S33" s="60"/>
      <c r="T33" s="60"/>
      <c r="U33" s="60"/>
      <c r="V33" s="60"/>
      <c r="W33" s="60">
        <v>2179480</v>
      </c>
      <c r="X33" s="60">
        <v>3173446</v>
      </c>
      <c r="Y33" s="60">
        <v>-993966</v>
      </c>
      <c r="Z33" s="140">
        <v>-31.32</v>
      </c>
      <c r="AA33" s="155">
        <v>6346891</v>
      </c>
    </row>
    <row r="34" spans="1:27" ht="13.5">
      <c r="A34" s="138" t="s">
        <v>80</v>
      </c>
      <c r="B34" s="136"/>
      <c r="C34" s="155">
        <v>91986</v>
      </c>
      <c r="D34" s="155"/>
      <c r="E34" s="156">
        <v>110157</v>
      </c>
      <c r="F34" s="60">
        <v>110157</v>
      </c>
      <c r="G34" s="60"/>
      <c r="H34" s="60">
        <v>3191</v>
      </c>
      <c r="I34" s="60">
        <v>4781</v>
      </c>
      <c r="J34" s="60">
        <v>7972</v>
      </c>
      <c r="K34" s="60">
        <v>9187</v>
      </c>
      <c r="L34" s="60">
        <v>1217</v>
      </c>
      <c r="M34" s="60">
        <v>2039</v>
      </c>
      <c r="N34" s="60">
        <v>12443</v>
      </c>
      <c r="O34" s="60"/>
      <c r="P34" s="60"/>
      <c r="Q34" s="60"/>
      <c r="R34" s="60"/>
      <c r="S34" s="60"/>
      <c r="T34" s="60"/>
      <c r="U34" s="60"/>
      <c r="V34" s="60"/>
      <c r="W34" s="60">
        <v>20415</v>
      </c>
      <c r="X34" s="60">
        <v>55079</v>
      </c>
      <c r="Y34" s="60">
        <v>-34664</v>
      </c>
      <c r="Z34" s="140">
        <v>-62.94</v>
      </c>
      <c r="AA34" s="155">
        <v>110157</v>
      </c>
    </row>
    <row r="35" spans="1:27" ht="13.5">
      <c r="A35" s="138" t="s">
        <v>81</v>
      </c>
      <c r="B35" s="136"/>
      <c r="C35" s="155">
        <v>474779</v>
      </c>
      <c r="D35" s="155"/>
      <c r="E35" s="156">
        <v>716182</v>
      </c>
      <c r="F35" s="60">
        <v>716182</v>
      </c>
      <c r="G35" s="60">
        <v>79891</v>
      </c>
      <c r="H35" s="60">
        <v>54534</v>
      </c>
      <c r="I35" s="60"/>
      <c r="J35" s="60">
        <v>134425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134425</v>
      </c>
      <c r="X35" s="60">
        <v>358091</v>
      </c>
      <c r="Y35" s="60">
        <v>-223666</v>
      </c>
      <c r="Z35" s="140">
        <v>-62.46</v>
      </c>
      <c r="AA35" s="155">
        <v>716182</v>
      </c>
    </row>
    <row r="36" spans="1:27" ht="13.5">
      <c r="A36" s="138" t="s">
        <v>82</v>
      </c>
      <c r="B36" s="136"/>
      <c r="C36" s="155">
        <v>705949</v>
      </c>
      <c r="D36" s="155"/>
      <c r="E36" s="156">
        <v>12612</v>
      </c>
      <c r="F36" s="60">
        <v>12612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6306</v>
      </c>
      <c r="Y36" s="60">
        <v>-6306</v>
      </c>
      <c r="Z36" s="140">
        <v>-100</v>
      </c>
      <c r="AA36" s="155">
        <v>12612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9423206</v>
      </c>
      <c r="D38" s="153">
        <f>SUM(D39:D41)</f>
        <v>0</v>
      </c>
      <c r="E38" s="154">
        <f t="shared" si="7"/>
        <v>9044237</v>
      </c>
      <c r="F38" s="100">
        <f t="shared" si="7"/>
        <v>9044237</v>
      </c>
      <c r="G38" s="100">
        <f t="shared" si="7"/>
        <v>921128</v>
      </c>
      <c r="H38" s="100">
        <f t="shared" si="7"/>
        <v>1171308</v>
      </c>
      <c r="I38" s="100">
        <f t="shared" si="7"/>
        <v>1346344</v>
      </c>
      <c r="J38" s="100">
        <f t="shared" si="7"/>
        <v>3438780</v>
      </c>
      <c r="K38" s="100">
        <f t="shared" si="7"/>
        <v>857655</v>
      </c>
      <c r="L38" s="100">
        <f t="shared" si="7"/>
        <v>1081737</v>
      </c>
      <c r="M38" s="100">
        <f t="shared" si="7"/>
        <v>1001342</v>
      </c>
      <c r="N38" s="100">
        <f t="shared" si="7"/>
        <v>2940734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6379514</v>
      </c>
      <c r="X38" s="100">
        <f t="shared" si="7"/>
        <v>4522120</v>
      </c>
      <c r="Y38" s="100">
        <f t="shared" si="7"/>
        <v>1857394</v>
      </c>
      <c r="Z38" s="137">
        <f>+IF(X38&lt;&gt;0,+(Y38/X38)*100,0)</f>
        <v>41.07352303786719</v>
      </c>
      <c r="AA38" s="153">
        <f>SUM(AA39:AA41)</f>
        <v>9044237</v>
      </c>
    </row>
    <row r="39" spans="1:27" ht="13.5">
      <c r="A39" s="138" t="s">
        <v>85</v>
      </c>
      <c r="B39" s="136"/>
      <c r="C39" s="155">
        <v>1963065</v>
      </c>
      <c r="D39" s="155"/>
      <c r="E39" s="156">
        <v>1666357</v>
      </c>
      <c r="F39" s="60">
        <v>1666357</v>
      </c>
      <c r="G39" s="60">
        <v>548380</v>
      </c>
      <c r="H39" s="60">
        <v>667189</v>
      </c>
      <c r="I39" s="60">
        <v>755047</v>
      </c>
      <c r="J39" s="60">
        <v>1970616</v>
      </c>
      <c r="K39" s="60">
        <v>210183</v>
      </c>
      <c r="L39" s="60">
        <v>608506</v>
      </c>
      <c r="M39" s="60">
        <v>333815</v>
      </c>
      <c r="N39" s="60">
        <v>1152504</v>
      </c>
      <c r="O39" s="60"/>
      <c r="P39" s="60"/>
      <c r="Q39" s="60"/>
      <c r="R39" s="60"/>
      <c r="S39" s="60"/>
      <c r="T39" s="60"/>
      <c r="U39" s="60"/>
      <c r="V39" s="60"/>
      <c r="W39" s="60">
        <v>3123120</v>
      </c>
      <c r="X39" s="60">
        <v>833179</v>
      </c>
      <c r="Y39" s="60">
        <v>2289941</v>
      </c>
      <c r="Z39" s="140">
        <v>274.84</v>
      </c>
      <c r="AA39" s="155">
        <v>1666357</v>
      </c>
    </row>
    <row r="40" spans="1:27" ht="13.5">
      <c r="A40" s="138" t="s">
        <v>86</v>
      </c>
      <c r="B40" s="136"/>
      <c r="C40" s="155">
        <v>7443977</v>
      </c>
      <c r="D40" s="155"/>
      <c r="E40" s="156">
        <v>7279483</v>
      </c>
      <c r="F40" s="60">
        <v>7279483</v>
      </c>
      <c r="G40" s="60">
        <v>372748</v>
      </c>
      <c r="H40" s="60">
        <v>504119</v>
      </c>
      <c r="I40" s="60">
        <v>591297</v>
      </c>
      <c r="J40" s="60">
        <v>1468164</v>
      </c>
      <c r="K40" s="60">
        <v>647472</v>
      </c>
      <c r="L40" s="60">
        <v>473231</v>
      </c>
      <c r="M40" s="60">
        <v>667527</v>
      </c>
      <c r="N40" s="60">
        <v>1788230</v>
      </c>
      <c r="O40" s="60"/>
      <c r="P40" s="60"/>
      <c r="Q40" s="60"/>
      <c r="R40" s="60"/>
      <c r="S40" s="60"/>
      <c r="T40" s="60"/>
      <c r="U40" s="60"/>
      <c r="V40" s="60"/>
      <c r="W40" s="60">
        <v>3256394</v>
      </c>
      <c r="X40" s="60">
        <v>3639742</v>
      </c>
      <c r="Y40" s="60">
        <v>-383348</v>
      </c>
      <c r="Z40" s="140">
        <v>-10.53</v>
      </c>
      <c r="AA40" s="155">
        <v>7279483</v>
      </c>
    </row>
    <row r="41" spans="1:27" ht="13.5">
      <c r="A41" s="138" t="s">
        <v>87</v>
      </c>
      <c r="B41" s="136"/>
      <c r="C41" s="155">
        <v>16164</v>
      </c>
      <c r="D41" s="155"/>
      <c r="E41" s="156">
        <v>98397</v>
      </c>
      <c r="F41" s="60">
        <v>98397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49199</v>
      </c>
      <c r="Y41" s="60">
        <v>-49199</v>
      </c>
      <c r="Z41" s="140">
        <v>-100</v>
      </c>
      <c r="AA41" s="155">
        <v>98397</v>
      </c>
    </row>
    <row r="42" spans="1:27" ht="13.5">
      <c r="A42" s="135" t="s">
        <v>88</v>
      </c>
      <c r="B42" s="142"/>
      <c r="C42" s="153">
        <f aca="true" t="shared" si="8" ref="C42:Y42">SUM(C43:C46)</f>
        <v>41353013</v>
      </c>
      <c r="D42" s="153">
        <f>SUM(D43:D46)</f>
        <v>0</v>
      </c>
      <c r="E42" s="154">
        <f t="shared" si="8"/>
        <v>52524666</v>
      </c>
      <c r="F42" s="100">
        <f t="shared" si="8"/>
        <v>52524666</v>
      </c>
      <c r="G42" s="100">
        <f t="shared" si="8"/>
        <v>978119</v>
      </c>
      <c r="H42" s="100">
        <f t="shared" si="8"/>
        <v>3603259</v>
      </c>
      <c r="I42" s="100">
        <f t="shared" si="8"/>
        <v>1677442</v>
      </c>
      <c r="J42" s="100">
        <f t="shared" si="8"/>
        <v>6258820</v>
      </c>
      <c r="K42" s="100">
        <f t="shared" si="8"/>
        <v>5136466</v>
      </c>
      <c r="L42" s="100">
        <f t="shared" si="8"/>
        <v>2524242</v>
      </c>
      <c r="M42" s="100">
        <f t="shared" si="8"/>
        <v>2854585</v>
      </c>
      <c r="N42" s="100">
        <f t="shared" si="8"/>
        <v>10515293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16774113</v>
      </c>
      <c r="X42" s="100">
        <f t="shared" si="8"/>
        <v>26262334</v>
      </c>
      <c r="Y42" s="100">
        <f t="shared" si="8"/>
        <v>-9488221</v>
      </c>
      <c r="Z42" s="137">
        <f>+IF(X42&lt;&gt;0,+(Y42/X42)*100,0)</f>
        <v>-36.12862817143366</v>
      </c>
      <c r="AA42" s="153">
        <f>SUM(AA43:AA46)</f>
        <v>52524666</v>
      </c>
    </row>
    <row r="43" spans="1:27" ht="13.5">
      <c r="A43" s="138" t="s">
        <v>89</v>
      </c>
      <c r="B43" s="136"/>
      <c r="C43" s="155">
        <v>19504481</v>
      </c>
      <c r="D43" s="155"/>
      <c r="E43" s="156">
        <v>36739543</v>
      </c>
      <c r="F43" s="60">
        <v>36739543</v>
      </c>
      <c r="G43" s="60">
        <v>335867</v>
      </c>
      <c r="H43" s="60">
        <v>2347273</v>
      </c>
      <c r="I43" s="60">
        <v>395877</v>
      </c>
      <c r="J43" s="60">
        <v>3079017</v>
      </c>
      <c r="K43" s="60">
        <v>3913063</v>
      </c>
      <c r="L43" s="60">
        <v>1517393</v>
      </c>
      <c r="M43" s="60">
        <v>1330128</v>
      </c>
      <c r="N43" s="60">
        <v>6760584</v>
      </c>
      <c r="O43" s="60"/>
      <c r="P43" s="60"/>
      <c r="Q43" s="60"/>
      <c r="R43" s="60"/>
      <c r="S43" s="60"/>
      <c r="T43" s="60"/>
      <c r="U43" s="60"/>
      <c r="V43" s="60"/>
      <c r="W43" s="60">
        <v>9839601</v>
      </c>
      <c r="X43" s="60">
        <v>18369772</v>
      </c>
      <c r="Y43" s="60">
        <v>-8530171</v>
      </c>
      <c r="Z43" s="140">
        <v>-46.44</v>
      </c>
      <c r="AA43" s="155">
        <v>36739543</v>
      </c>
    </row>
    <row r="44" spans="1:27" ht="13.5">
      <c r="A44" s="138" t="s">
        <v>90</v>
      </c>
      <c r="B44" s="136"/>
      <c r="C44" s="155">
        <v>14852052</v>
      </c>
      <c r="D44" s="155"/>
      <c r="E44" s="156">
        <v>8263649</v>
      </c>
      <c r="F44" s="60">
        <v>8263649</v>
      </c>
      <c r="G44" s="60">
        <v>340096</v>
      </c>
      <c r="H44" s="60">
        <v>1043354</v>
      </c>
      <c r="I44" s="60">
        <v>1043393</v>
      </c>
      <c r="J44" s="60">
        <v>2426843</v>
      </c>
      <c r="K44" s="60">
        <v>1010112</v>
      </c>
      <c r="L44" s="60">
        <v>781828</v>
      </c>
      <c r="M44" s="60">
        <v>1214670</v>
      </c>
      <c r="N44" s="60">
        <v>3006610</v>
      </c>
      <c r="O44" s="60"/>
      <c r="P44" s="60"/>
      <c r="Q44" s="60"/>
      <c r="R44" s="60"/>
      <c r="S44" s="60"/>
      <c r="T44" s="60"/>
      <c r="U44" s="60"/>
      <c r="V44" s="60"/>
      <c r="W44" s="60">
        <v>5433453</v>
      </c>
      <c r="X44" s="60">
        <v>4131825</v>
      </c>
      <c r="Y44" s="60">
        <v>1301628</v>
      </c>
      <c r="Z44" s="140">
        <v>31.5</v>
      </c>
      <c r="AA44" s="155">
        <v>8263649</v>
      </c>
    </row>
    <row r="45" spans="1:27" ht="13.5">
      <c r="A45" s="138" t="s">
        <v>91</v>
      </c>
      <c r="B45" s="136"/>
      <c r="C45" s="157">
        <v>3924317</v>
      </c>
      <c r="D45" s="157"/>
      <c r="E45" s="158">
        <v>2876350</v>
      </c>
      <c r="F45" s="159">
        <v>2876350</v>
      </c>
      <c r="G45" s="159">
        <v>134469</v>
      </c>
      <c r="H45" s="159">
        <v>60756</v>
      </c>
      <c r="I45" s="159">
        <v>84141</v>
      </c>
      <c r="J45" s="159">
        <v>279366</v>
      </c>
      <c r="K45" s="159">
        <v>61757</v>
      </c>
      <c r="L45" s="159">
        <v>72352</v>
      </c>
      <c r="M45" s="159">
        <v>127466</v>
      </c>
      <c r="N45" s="159">
        <v>261575</v>
      </c>
      <c r="O45" s="159"/>
      <c r="P45" s="159"/>
      <c r="Q45" s="159"/>
      <c r="R45" s="159"/>
      <c r="S45" s="159"/>
      <c r="T45" s="159"/>
      <c r="U45" s="159"/>
      <c r="V45" s="159"/>
      <c r="W45" s="159">
        <v>540941</v>
      </c>
      <c r="X45" s="159">
        <v>1438175</v>
      </c>
      <c r="Y45" s="159">
        <v>-897234</v>
      </c>
      <c r="Z45" s="141">
        <v>-62.39</v>
      </c>
      <c r="AA45" s="157">
        <v>2876350</v>
      </c>
    </row>
    <row r="46" spans="1:27" ht="13.5">
      <c r="A46" s="138" t="s">
        <v>92</v>
      </c>
      <c r="B46" s="136"/>
      <c r="C46" s="155">
        <v>3072163</v>
      </c>
      <c r="D46" s="155"/>
      <c r="E46" s="156">
        <v>4645124</v>
      </c>
      <c r="F46" s="60">
        <v>4645124</v>
      </c>
      <c r="G46" s="60">
        <v>167687</v>
      </c>
      <c r="H46" s="60">
        <v>151876</v>
      </c>
      <c r="I46" s="60">
        <v>154031</v>
      </c>
      <c r="J46" s="60">
        <v>473594</v>
      </c>
      <c r="K46" s="60">
        <v>151534</v>
      </c>
      <c r="L46" s="60">
        <v>152669</v>
      </c>
      <c r="M46" s="60">
        <v>182321</v>
      </c>
      <c r="N46" s="60">
        <v>486524</v>
      </c>
      <c r="O46" s="60"/>
      <c r="P46" s="60"/>
      <c r="Q46" s="60"/>
      <c r="R46" s="60"/>
      <c r="S46" s="60"/>
      <c r="T46" s="60"/>
      <c r="U46" s="60"/>
      <c r="V46" s="60"/>
      <c r="W46" s="60">
        <v>960118</v>
      </c>
      <c r="X46" s="60">
        <v>2322562</v>
      </c>
      <c r="Y46" s="60">
        <v>-1362444</v>
      </c>
      <c r="Z46" s="140">
        <v>-58.66</v>
      </c>
      <c r="AA46" s="155">
        <v>4645124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111043921</v>
      </c>
      <c r="D48" s="168">
        <f>+D28+D32+D38+D42+D47</f>
        <v>0</v>
      </c>
      <c r="E48" s="169">
        <f t="shared" si="9"/>
        <v>112200000</v>
      </c>
      <c r="F48" s="73">
        <f t="shared" si="9"/>
        <v>112200000</v>
      </c>
      <c r="G48" s="73">
        <f t="shared" si="9"/>
        <v>4813872</v>
      </c>
      <c r="H48" s="73">
        <f t="shared" si="9"/>
        <v>6854143</v>
      </c>
      <c r="I48" s="73">
        <f t="shared" si="9"/>
        <v>5797057</v>
      </c>
      <c r="J48" s="73">
        <f t="shared" si="9"/>
        <v>17465072</v>
      </c>
      <c r="K48" s="73">
        <f t="shared" si="9"/>
        <v>8563401</v>
      </c>
      <c r="L48" s="73">
        <f t="shared" si="9"/>
        <v>6176429</v>
      </c>
      <c r="M48" s="73">
        <f t="shared" si="9"/>
        <v>5951980</v>
      </c>
      <c r="N48" s="73">
        <f t="shared" si="9"/>
        <v>20691810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38156882</v>
      </c>
      <c r="X48" s="73">
        <f t="shared" si="9"/>
        <v>56100005</v>
      </c>
      <c r="Y48" s="73">
        <f t="shared" si="9"/>
        <v>-17943123</v>
      </c>
      <c r="Z48" s="170">
        <f>+IF(X48&lt;&gt;0,+(Y48/X48)*100,0)</f>
        <v>-31.984173619948876</v>
      </c>
      <c r="AA48" s="168">
        <f>+AA28+AA32+AA38+AA42+AA47</f>
        <v>112200000</v>
      </c>
    </row>
    <row r="49" spans="1:27" ht="13.5">
      <c r="A49" s="148" t="s">
        <v>49</v>
      </c>
      <c r="B49" s="149"/>
      <c r="C49" s="171">
        <f aca="true" t="shared" si="10" ref="C49:Y49">+C25-C48</f>
        <v>2681562</v>
      </c>
      <c r="D49" s="171">
        <f>+D25-D48</f>
        <v>0</v>
      </c>
      <c r="E49" s="172">
        <f t="shared" si="10"/>
        <v>41222157</v>
      </c>
      <c r="F49" s="173">
        <f t="shared" si="10"/>
        <v>41222157</v>
      </c>
      <c r="G49" s="173">
        <f t="shared" si="10"/>
        <v>25751579</v>
      </c>
      <c r="H49" s="173">
        <f t="shared" si="10"/>
        <v>-1399275</v>
      </c>
      <c r="I49" s="173">
        <f t="shared" si="10"/>
        <v>-1710090</v>
      </c>
      <c r="J49" s="173">
        <f t="shared" si="10"/>
        <v>22642214</v>
      </c>
      <c r="K49" s="173">
        <f t="shared" si="10"/>
        <v>-4105952</v>
      </c>
      <c r="L49" s="173">
        <f t="shared" si="10"/>
        <v>-2765113</v>
      </c>
      <c r="M49" s="173">
        <f t="shared" si="10"/>
        <v>-2670595</v>
      </c>
      <c r="N49" s="173">
        <f t="shared" si="10"/>
        <v>-9541660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13100554</v>
      </c>
      <c r="X49" s="173">
        <f>IF(F25=F48,0,X25-X48)</f>
        <v>20611077</v>
      </c>
      <c r="Y49" s="173">
        <f t="shared" si="10"/>
        <v>-7510523</v>
      </c>
      <c r="Z49" s="174">
        <f>+IF(X49&lt;&gt;0,+(Y49/X49)*100,0)</f>
        <v>-36.43925545472466</v>
      </c>
      <c r="AA49" s="171">
        <f>+AA25-AA48</f>
        <v>41222157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7295014</v>
      </c>
      <c r="D5" s="155">
        <v>0</v>
      </c>
      <c r="E5" s="156">
        <v>6739000</v>
      </c>
      <c r="F5" s="60">
        <v>6739000</v>
      </c>
      <c r="G5" s="60">
        <v>817200</v>
      </c>
      <c r="H5" s="60">
        <v>823119</v>
      </c>
      <c r="I5" s="60">
        <v>832479</v>
      </c>
      <c r="J5" s="60">
        <v>2472798</v>
      </c>
      <c r="K5" s="60">
        <v>829412</v>
      </c>
      <c r="L5" s="60">
        <v>797825</v>
      </c>
      <c r="M5" s="60">
        <v>801372</v>
      </c>
      <c r="N5" s="60">
        <v>2428609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4901407</v>
      </c>
      <c r="X5" s="60">
        <v>3369500</v>
      </c>
      <c r="Y5" s="60">
        <v>1531907</v>
      </c>
      <c r="Z5" s="140">
        <v>45.46</v>
      </c>
      <c r="AA5" s="155">
        <v>6739000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14037995</v>
      </c>
      <c r="D7" s="155">
        <v>0</v>
      </c>
      <c r="E7" s="156">
        <v>22642000</v>
      </c>
      <c r="F7" s="60">
        <v>22642000</v>
      </c>
      <c r="G7" s="60">
        <v>1156322</v>
      </c>
      <c r="H7" s="60">
        <v>1353202</v>
      </c>
      <c r="I7" s="60">
        <v>1263367</v>
      </c>
      <c r="J7" s="60">
        <v>3772891</v>
      </c>
      <c r="K7" s="60">
        <v>1137012</v>
      </c>
      <c r="L7" s="60">
        <v>488808</v>
      </c>
      <c r="M7" s="60">
        <v>465950</v>
      </c>
      <c r="N7" s="60">
        <v>2091770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5864661</v>
      </c>
      <c r="X7" s="60">
        <v>11321000</v>
      </c>
      <c r="Y7" s="60">
        <v>-5456339</v>
      </c>
      <c r="Z7" s="140">
        <v>-48.2</v>
      </c>
      <c r="AA7" s="155">
        <v>22642000</v>
      </c>
    </row>
    <row r="8" spans="1:27" ht="13.5">
      <c r="A8" s="183" t="s">
        <v>104</v>
      </c>
      <c r="B8" s="182"/>
      <c r="C8" s="155">
        <v>4466902</v>
      </c>
      <c r="D8" s="155">
        <v>0</v>
      </c>
      <c r="E8" s="156">
        <v>7695000</v>
      </c>
      <c r="F8" s="60">
        <v>7695000</v>
      </c>
      <c r="G8" s="60">
        <v>592375</v>
      </c>
      <c r="H8" s="60">
        <v>635907</v>
      </c>
      <c r="I8" s="60">
        <v>597321</v>
      </c>
      <c r="J8" s="60">
        <v>1825603</v>
      </c>
      <c r="K8" s="60">
        <v>660654</v>
      </c>
      <c r="L8" s="60">
        <v>574579</v>
      </c>
      <c r="M8" s="60">
        <v>546752</v>
      </c>
      <c r="N8" s="60">
        <v>1781985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3607588</v>
      </c>
      <c r="X8" s="60">
        <v>3847500</v>
      </c>
      <c r="Y8" s="60">
        <v>-239912</v>
      </c>
      <c r="Z8" s="140">
        <v>-6.24</v>
      </c>
      <c r="AA8" s="155">
        <v>7695000</v>
      </c>
    </row>
    <row r="9" spans="1:27" ht="13.5">
      <c r="A9" s="183" t="s">
        <v>105</v>
      </c>
      <c r="B9" s="182"/>
      <c r="C9" s="155">
        <v>2572976</v>
      </c>
      <c r="D9" s="155">
        <v>0</v>
      </c>
      <c r="E9" s="156">
        <v>6939009</v>
      </c>
      <c r="F9" s="60">
        <v>6939009</v>
      </c>
      <c r="G9" s="60">
        <v>442690</v>
      </c>
      <c r="H9" s="60">
        <v>652011</v>
      </c>
      <c r="I9" s="60">
        <v>648952</v>
      </c>
      <c r="J9" s="60">
        <v>1743653</v>
      </c>
      <c r="K9" s="60">
        <v>650161</v>
      </c>
      <c r="L9" s="60">
        <v>656611</v>
      </c>
      <c r="M9" s="60">
        <v>668079</v>
      </c>
      <c r="N9" s="60">
        <v>1974851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3718504</v>
      </c>
      <c r="X9" s="60">
        <v>3469505</v>
      </c>
      <c r="Y9" s="60">
        <v>248999</v>
      </c>
      <c r="Z9" s="140">
        <v>7.18</v>
      </c>
      <c r="AA9" s="155">
        <v>6939009</v>
      </c>
    </row>
    <row r="10" spans="1:27" ht="13.5">
      <c r="A10" s="183" t="s">
        <v>106</v>
      </c>
      <c r="B10" s="182"/>
      <c r="C10" s="155">
        <v>2335976</v>
      </c>
      <c r="D10" s="155">
        <v>0</v>
      </c>
      <c r="E10" s="156">
        <v>6945811</v>
      </c>
      <c r="F10" s="54">
        <v>6945811</v>
      </c>
      <c r="G10" s="54">
        <v>646734</v>
      </c>
      <c r="H10" s="54">
        <v>647151</v>
      </c>
      <c r="I10" s="54">
        <v>644205</v>
      </c>
      <c r="J10" s="54">
        <v>1938090</v>
      </c>
      <c r="K10" s="54">
        <v>647133</v>
      </c>
      <c r="L10" s="54">
        <v>646665</v>
      </c>
      <c r="M10" s="54">
        <v>646588</v>
      </c>
      <c r="N10" s="54">
        <v>1940386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3878476</v>
      </c>
      <c r="X10" s="54">
        <v>3472906</v>
      </c>
      <c r="Y10" s="54">
        <v>405570</v>
      </c>
      <c r="Z10" s="184">
        <v>11.68</v>
      </c>
      <c r="AA10" s="130">
        <v>6945811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288552</v>
      </c>
      <c r="D12" s="155">
        <v>0</v>
      </c>
      <c r="E12" s="156">
        <v>424000</v>
      </c>
      <c r="F12" s="60">
        <v>424000</v>
      </c>
      <c r="G12" s="60">
        <v>73553</v>
      </c>
      <c r="H12" s="60">
        <v>20755</v>
      </c>
      <c r="I12" s="60">
        <v>21307</v>
      </c>
      <c r="J12" s="60">
        <v>115615</v>
      </c>
      <c r="K12" s="60">
        <v>44393</v>
      </c>
      <c r="L12" s="60">
        <v>19775</v>
      </c>
      <c r="M12" s="60">
        <v>19775</v>
      </c>
      <c r="N12" s="60">
        <v>83943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199558</v>
      </c>
      <c r="X12" s="60">
        <v>212000</v>
      </c>
      <c r="Y12" s="60">
        <v>-12442</v>
      </c>
      <c r="Z12" s="140">
        <v>-5.87</v>
      </c>
      <c r="AA12" s="155">
        <v>424000</v>
      </c>
    </row>
    <row r="13" spans="1:27" ht="13.5">
      <c r="A13" s="181" t="s">
        <v>109</v>
      </c>
      <c r="B13" s="185"/>
      <c r="C13" s="155">
        <v>3427039</v>
      </c>
      <c r="D13" s="155">
        <v>0</v>
      </c>
      <c r="E13" s="156">
        <v>1352000</v>
      </c>
      <c r="F13" s="60">
        <v>1352000</v>
      </c>
      <c r="G13" s="60">
        <v>0</v>
      </c>
      <c r="H13" s="60">
        <v>0</v>
      </c>
      <c r="I13" s="60">
        <v>43936</v>
      </c>
      <c r="J13" s="60">
        <v>43936</v>
      </c>
      <c r="K13" s="60">
        <v>215618</v>
      </c>
      <c r="L13" s="60">
        <v>227053</v>
      </c>
      <c r="M13" s="60">
        <v>240212</v>
      </c>
      <c r="N13" s="60">
        <v>682883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726819</v>
      </c>
      <c r="X13" s="60">
        <v>676000</v>
      </c>
      <c r="Y13" s="60">
        <v>50819</v>
      </c>
      <c r="Z13" s="140">
        <v>7.52</v>
      </c>
      <c r="AA13" s="155">
        <v>1352000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10607</v>
      </c>
      <c r="D15" s="155">
        <v>0</v>
      </c>
      <c r="E15" s="156">
        <v>25000</v>
      </c>
      <c r="F15" s="60">
        <v>25000</v>
      </c>
      <c r="G15" s="60">
        <v>0</v>
      </c>
      <c r="H15" s="60">
        <v>1326</v>
      </c>
      <c r="I15" s="60">
        <v>1733</v>
      </c>
      <c r="J15" s="60">
        <v>3059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3059</v>
      </c>
      <c r="X15" s="60">
        <v>12500</v>
      </c>
      <c r="Y15" s="60">
        <v>-9441</v>
      </c>
      <c r="Z15" s="140">
        <v>-75.53</v>
      </c>
      <c r="AA15" s="155">
        <v>25000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87623</v>
      </c>
      <c r="F16" s="60">
        <v>87623</v>
      </c>
      <c r="G16" s="60">
        <v>3450</v>
      </c>
      <c r="H16" s="60">
        <v>6380</v>
      </c>
      <c r="I16" s="60">
        <v>1400</v>
      </c>
      <c r="J16" s="60">
        <v>11230</v>
      </c>
      <c r="K16" s="60">
        <v>7600</v>
      </c>
      <c r="L16" s="60">
        <v>0</v>
      </c>
      <c r="M16" s="60">
        <v>0</v>
      </c>
      <c r="N16" s="60">
        <v>7600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18830</v>
      </c>
      <c r="X16" s="60">
        <v>43812</v>
      </c>
      <c r="Y16" s="60">
        <v>-24982</v>
      </c>
      <c r="Z16" s="140">
        <v>-57.02</v>
      </c>
      <c r="AA16" s="155">
        <v>87623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5553</v>
      </c>
      <c r="F17" s="60">
        <v>5553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2777</v>
      </c>
      <c r="Y17" s="60">
        <v>-2777</v>
      </c>
      <c r="Z17" s="140">
        <v>-100</v>
      </c>
      <c r="AA17" s="155">
        <v>5553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55144305</v>
      </c>
      <c r="D19" s="155">
        <v>0</v>
      </c>
      <c r="E19" s="156">
        <v>53974000</v>
      </c>
      <c r="F19" s="60">
        <v>53974000</v>
      </c>
      <c r="G19" s="60">
        <v>22664000</v>
      </c>
      <c r="H19" s="60">
        <v>1290000</v>
      </c>
      <c r="I19" s="60">
        <v>0</v>
      </c>
      <c r="J19" s="60">
        <v>23954000</v>
      </c>
      <c r="K19" s="60">
        <v>239708</v>
      </c>
      <c r="L19" s="60">
        <v>0</v>
      </c>
      <c r="M19" s="60">
        <v>0</v>
      </c>
      <c r="N19" s="60">
        <v>239708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24193708</v>
      </c>
      <c r="X19" s="60">
        <v>26987000</v>
      </c>
      <c r="Y19" s="60">
        <v>-2793292</v>
      </c>
      <c r="Z19" s="140">
        <v>-10.35</v>
      </c>
      <c r="AA19" s="155">
        <v>53974000</v>
      </c>
    </row>
    <row r="20" spans="1:27" ht="13.5">
      <c r="A20" s="181" t="s">
        <v>35</v>
      </c>
      <c r="B20" s="185"/>
      <c r="C20" s="155">
        <v>978881</v>
      </c>
      <c r="D20" s="155">
        <v>0</v>
      </c>
      <c r="E20" s="156">
        <v>1781004</v>
      </c>
      <c r="F20" s="54">
        <v>1781004</v>
      </c>
      <c r="G20" s="54">
        <v>9127</v>
      </c>
      <c r="H20" s="54">
        <v>25017</v>
      </c>
      <c r="I20" s="54">
        <v>32267</v>
      </c>
      <c r="J20" s="54">
        <v>66411</v>
      </c>
      <c r="K20" s="54">
        <v>25758</v>
      </c>
      <c r="L20" s="54">
        <v>0</v>
      </c>
      <c r="M20" s="54">
        <v>0</v>
      </c>
      <c r="N20" s="54">
        <v>25758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92169</v>
      </c>
      <c r="X20" s="54">
        <v>890502</v>
      </c>
      <c r="Y20" s="54">
        <v>-798333</v>
      </c>
      <c r="Z20" s="184">
        <v>-89.65</v>
      </c>
      <c r="AA20" s="130">
        <v>1781004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90558247</v>
      </c>
      <c r="D22" s="188">
        <f>SUM(D5:D21)</f>
        <v>0</v>
      </c>
      <c r="E22" s="189">
        <f t="shared" si="0"/>
        <v>108610000</v>
      </c>
      <c r="F22" s="190">
        <f t="shared" si="0"/>
        <v>108610000</v>
      </c>
      <c r="G22" s="190">
        <f t="shared" si="0"/>
        <v>26405451</v>
      </c>
      <c r="H22" s="190">
        <f t="shared" si="0"/>
        <v>5454868</v>
      </c>
      <c r="I22" s="190">
        <f t="shared" si="0"/>
        <v>4086967</v>
      </c>
      <c r="J22" s="190">
        <f t="shared" si="0"/>
        <v>35947286</v>
      </c>
      <c r="K22" s="190">
        <f t="shared" si="0"/>
        <v>4457449</v>
      </c>
      <c r="L22" s="190">
        <f t="shared" si="0"/>
        <v>3411316</v>
      </c>
      <c r="M22" s="190">
        <f t="shared" si="0"/>
        <v>3388728</v>
      </c>
      <c r="N22" s="190">
        <f t="shared" si="0"/>
        <v>11257493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47204779</v>
      </c>
      <c r="X22" s="190">
        <f t="shared" si="0"/>
        <v>54305002</v>
      </c>
      <c r="Y22" s="190">
        <f t="shared" si="0"/>
        <v>-7100223</v>
      </c>
      <c r="Z22" s="191">
        <f>+IF(X22&lt;&gt;0,+(Y22/X22)*100,0)</f>
        <v>-13.074712712467997</v>
      </c>
      <c r="AA22" s="188">
        <f>SUM(AA5:AA21)</f>
        <v>108610000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29617049</v>
      </c>
      <c r="D25" s="155">
        <v>0</v>
      </c>
      <c r="E25" s="156">
        <v>35971000</v>
      </c>
      <c r="F25" s="60">
        <v>35971000</v>
      </c>
      <c r="G25" s="60">
        <v>2264709</v>
      </c>
      <c r="H25" s="60">
        <v>2317078</v>
      </c>
      <c r="I25" s="60">
        <v>2445052</v>
      </c>
      <c r="J25" s="60">
        <v>7026839</v>
      </c>
      <c r="K25" s="60">
        <v>2398858</v>
      </c>
      <c r="L25" s="60">
        <v>2348789</v>
      </c>
      <c r="M25" s="60">
        <v>2374675</v>
      </c>
      <c r="N25" s="60">
        <v>7122322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14149161</v>
      </c>
      <c r="X25" s="60">
        <v>17985500</v>
      </c>
      <c r="Y25" s="60">
        <v>-3836339</v>
      </c>
      <c r="Z25" s="140">
        <v>-21.33</v>
      </c>
      <c r="AA25" s="155">
        <v>35971000</v>
      </c>
    </row>
    <row r="26" spans="1:27" ht="13.5">
      <c r="A26" s="183" t="s">
        <v>38</v>
      </c>
      <c r="B26" s="182"/>
      <c r="C26" s="155">
        <v>3550594</v>
      </c>
      <c r="D26" s="155">
        <v>0</v>
      </c>
      <c r="E26" s="156">
        <v>3575000</v>
      </c>
      <c r="F26" s="60">
        <v>3575000</v>
      </c>
      <c r="G26" s="60">
        <v>251325</v>
      </c>
      <c r="H26" s="60">
        <v>229707</v>
      </c>
      <c r="I26" s="60">
        <v>229707</v>
      </c>
      <c r="J26" s="60">
        <v>710739</v>
      </c>
      <c r="K26" s="60">
        <v>229707</v>
      </c>
      <c r="L26" s="60">
        <v>229714</v>
      </c>
      <c r="M26" s="60">
        <v>0</v>
      </c>
      <c r="N26" s="60">
        <v>459421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1170160</v>
      </c>
      <c r="X26" s="60">
        <v>1787500</v>
      </c>
      <c r="Y26" s="60">
        <v>-617340</v>
      </c>
      <c r="Z26" s="140">
        <v>-34.54</v>
      </c>
      <c r="AA26" s="155">
        <v>3575000</v>
      </c>
    </row>
    <row r="27" spans="1:27" ht="13.5">
      <c r="A27" s="183" t="s">
        <v>118</v>
      </c>
      <c r="B27" s="182"/>
      <c r="C27" s="155">
        <v>5200915</v>
      </c>
      <c r="D27" s="155">
        <v>0</v>
      </c>
      <c r="E27" s="156">
        <v>5296000</v>
      </c>
      <c r="F27" s="60">
        <v>5296000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2648000</v>
      </c>
      <c r="Y27" s="60">
        <v>-2648000</v>
      </c>
      <c r="Z27" s="140">
        <v>-100</v>
      </c>
      <c r="AA27" s="155">
        <v>5296000</v>
      </c>
    </row>
    <row r="28" spans="1:27" ht="13.5">
      <c r="A28" s="183" t="s">
        <v>39</v>
      </c>
      <c r="B28" s="182"/>
      <c r="C28" s="155">
        <v>18403616</v>
      </c>
      <c r="D28" s="155">
        <v>0</v>
      </c>
      <c r="E28" s="156">
        <v>6438000</v>
      </c>
      <c r="F28" s="60">
        <v>6438000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3219000</v>
      </c>
      <c r="Y28" s="60">
        <v>-3219000</v>
      </c>
      <c r="Z28" s="140">
        <v>-100</v>
      </c>
      <c r="AA28" s="155">
        <v>6438000</v>
      </c>
    </row>
    <row r="29" spans="1:27" ht="13.5">
      <c r="A29" s="183" t="s">
        <v>40</v>
      </c>
      <c r="B29" s="182"/>
      <c r="C29" s="155">
        <v>3513878</v>
      </c>
      <c r="D29" s="155">
        <v>0</v>
      </c>
      <c r="E29" s="156">
        <v>68000</v>
      </c>
      <c r="F29" s="60">
        <v>68000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819</v>
      </c>
      <c r="N29" s="60">
        <v>819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819</v>
      </c>
      <c r="X29" s="60">
        <v>34000</v>
      </c>
      <c r="Y29" s="60">
        <v>-33181</v>
      </c>
      <c r="Z29" s="140">
        <v>-97.59</v>
      </c>
      <c r="AA29" s="155">
        <v>68000</v>
      </c>
    </row>
    <row r="30" spans="1:27" ht="13.5">
      <c r="A30" s="183" t="s">
        <v>119</v>
      </c>
      <c r="B30" s="182"/>
      <c r="C30" s="155">
        <v>19953399</v>
      </c>
      <c r="D30" s="155">
        <v>0</v>
      </c>
      <c r="E30" s="156">
        <v>20701000</v>
      </c>
      <c r="F30" s="60">
        <v>20701000</v>
      </c>
      <c r="G30" s="60">
        <v>0</v>
      </c>
      <c r="H30" s="60">
        <v>2652383</v>
      </c>
      <c r="I30" s="60">
        <v>531484</v>
      </c>
      <c r="J30" s="60">
        <v>3183867</v>
      </c>
      <c r="K30" s="60">
        <v>4082669</v>
      </c>
      <c r="L30" s="60">
        <v>1400283</v>
      </c>
      <c r="M30" s="60">
        <v>1572927</v>
      </c>
      <c r="N30" s="60">
        <v>7055879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10239746</v>
      </c>
      <c r="X30" s="60">
        <v>10350500</v>
      </c>
      <c r="Y30" s="60">
        <v>-110754</v>
      </c>
      <c r="Z30" s="140">
        <v>-1.07</v>
      </c>
      <c r="AA30" s="155">
        <v>20701000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251491</v>
      </c>
      <c r="N31" s="60">
        <v>251491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251491</v>
      </c>
      <c r="X31" s="60">
        <v>0</v>
      </c>
      <c r="Y31" s="60">
        <v>251491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5250622</v>
      </c>
      <c r="D32" s="155">
        <v>0</v>
      </c>
      <c r="E32" s="156">
        <v>3622000</v>
      </c>
      <c r="F32" s="60">
        <v>3622000</v>
      </c>
      <c r="G32" s="60">
        <v>1290548</v>
      </c>
      <c r="H32" s="60">
        <v>824011</v>
      </c>
      <c r="I32" s="60">
        <v>1356765</v>
      </c>
      <c r="J32" s="60">
        <v>3471324</v>
      </c>
      <c r="K32" s="60">
        <v>480266</v>
      </c>
      <c r="L32" s="60">
        <v>659583</v>
      </c>
      <c r="M32" s="60">
        <v>29551</v>
      </c>
      <c r="N32" s="60">
        <v>1169400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4640724</v>
      </c>
      <c r="X32" s="60">
        <v>1811000</v>
      </c>
      <c r="Y32" s="60">
        <v>2829724</v>
      </c>
      <c r="Z32" s="140">
        <v>156.25</v>
      </c>
      <c r="AA32" s="155">
        <v>3622000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727226</v>
      </c>
      <c r="M33" s="60">
        <v>461066</v>
      </c>
      <c r="N33" s="60">
        <v>1188292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1188292</v>
      </c>
      <c r="X33" s="60">
        <v>0</v>
      </c>
      <c r="Y33" s="60">
        <v>1188292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25553848</v>
      </c>
      <c r="D34" s="155">
        <v>0</v>
      </c>
      <c r="E34" s="156">
        <v>36529000</v>
      </c>
      <c r="F34" s="60">
        <v>36529000</v>
      </c>
      <c r="G34" s="60">
        <v>1007290</v>
      </c>
      <c r="H34" s="60">
        <v>830964</v>
      </c>
      <c r="I34" s="60">
        <v>1234049</v>
      </c>
      <c r="J34" s="60">
        <v>3072303</v>
      </c>
      <c r="K34" s="60">
        <v>1371901</v>
      </c>
      <c r="L34" s="60">
        <v>810834</v>
      </c>
      <c r="M34" s="60">
        <v>1261451</v>
      </c>
      <c r="N34" s="60">
        <v>3444186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6516489</v>
      </c>
      <c r="X34" s="60">
        <v>18264500</v>
      </c>
      <c r="Y34" s="60">
        <v>-11748011</v>
      </c>
      <c r="Z34" s="140">
        <v>-64.32</v>
      </c>
      <c r="AA34" s="155">
        <v>36529000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111043921</v>
      </c>
      <c r="D36" s="188">
        <f>SUM(D25:D35)</f>
        <v>0</v>
      </c>
      <c r="E36" s="189">
        <f t="shared" si="1"/>
        <v>112200000</v>
      </c>
      <c r="F36" s="190">
        <f t="shared" si="1"/>
        <v>112200000</v>
      </c>
      <c r="G36" s="190">
        <f t="shared" si="1"/>
        <v>4813872</v>
      </c>
      <c r="H36" s="190">
        <f t="shared" si="1"/>
        <v>6854143</v>
      </c>
      <c r="I36" s="190">
        <f t="shared" si="1"/>
        <v>5797057</v>
      </c>
      <c r="J36" s="190">
        <f t="shared" si="1"/>
        <v>17465072</v>
      </c>
      <c r="K36" s="190">
        <f t="shared" si="1"/>
        <v>8563401</v>
      </c>
      <c r="L36" s="190">
        <f t="shared" si="1"/>
        <v>6176429</v>
      </c>
      <c r="M36" s="190">
        <f t="shared" si="1"/>
        <v>5951980</v>
      </c>
      <c r="N36" s="190">
        <f t="shared" si="1"/>
        <v>20691810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38156882</v>
      </c>
      <c r="X36" s="190">
        <f t="shared" si="1"/>
        <v>56100000</v>
      </c>
      <c r="Y36" s="190">
        <f t="shared" si="1"/>
        <v>-17943118</v>
      </c>
      <c r="Z36" s="191">
        <f>+IF(X36&lt;&gt;0,+(Y36/X36)*100,0)</f>
        <v>-31.984167557932263</v>
      </c>
      <c r="AA36" s="188">
        <f>SUM(AA25:AA35)</f>
        <v>112200000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-20485674</v>
      </c>
      <c r="D38" s="199">
        <f>+D22-D36</f>
        <v>0</v>
      </c>
      <c r="E38" s="200">
        <f t="shared" si="2"/>
        <v>-3590000</v>
      </c>
      <c r="F38" s="106">
        <f t="shared" si="2"/>
        <v>-3590000</v>
      </c>
      <c r="G38" s="106">
        <f t="shared" si="2"/>
        <v>21591579</v>
      </c>
      <c r="H38" s="106">
        <f t="shared" si="2"/>
        <v>-1399275</v>
      </c>
      <c r="I38" s="106">
        <f t="shared" si="2"/>
        <v>-1710090</v>
      </c>
      <c r="J38" s="106">
        <f t="shared" si="2"/>
        <v>18482214</v>
      </c>
      <c r="K38" s="106">
        <f t="shared" si="2"/>
        <v>-4105952</v>
      </c>
      <c r="L38" s="106">
        <f t="shared" si="2"/>
        <v>-2765113</v>
      </c>
      <c r="M38" s="106">
        <f t="shared" si="2"/>
        <v>-2563252</v>
      </c>
      <c r="N38" s="106">
        <f t="shared" si="2"/>
        <v>-9434317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9047897</v>
      </c>
      <c r="X38" s="106">
        <f>IF(F22=F36,0,X22-X36)</f>
        <v>-1794998</v>
      </c>
      <c r="Y38" s="106">
        <f t="shared" si="2"/>
        <v>10842895</v>
      </c>
      <c r="Z38" s="201">
        <f>+IF(X38&lt;&gt;0,+(Y38/X38)*100,0)</f>
        <v>-604.0616758347363</v>
      </c>
      <c r="AA38" s="199">
        <f>+AA22-AA36</f>
        <v>-3590000</v>
      </c>
    </row>
    <row r="39" spans="1:27" ht="13.5">
      <c r="A39" s="181" t="s">
        <v>46</v>
      </c>
      <c r="B39" s="185"/>
      <c r="C39" s="155">
        <v>23167236</v>
      </c>
      <c r="D39" s="155">
        <v>0</v>
      </c>
      <c r="E39" s="156">
        <v>42306000</v>
      </c>
      <c r="F39" s="60">
        <v>42306000</v>
      </c>
      <c r="G39" s="60">
        <v>4160000</v>
      </c>
      <c r="H39" s="60">
        <v>0</v>
      </c>
      <c r="I39" s="60">
        <v>0</v>
      </c>
      <c r="J39" s="60">
        <v>4160000</v>
      </c>
      <c r="K39" s="60">
        <v>0</v>
      </c>
      <c r="L39" s="60">
        <v>0</v>
      </c>
      <c r="M39" s="60">
        <v>-107343</v>
      </c>
      <c r="N39" s="60">
        <v>-107343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4052657</v>
      </c>
      <c r="X39" s="60">
        <v>21153000</v>
      </c>
      <c r="Y39" s="60">
        <v>-17100343</v>
      </c>
      <c r="Z39" s="140">
        <v>-80.84</v>
      </c>
      <c r="AA39" s="155">
        <v>42306000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2506157</v>
      </c>
      <c r="F41" s="60">
        <v>2506157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1253079</v>
      </c>
      <c r="Y41" s="202">
        <v>-1253079</v>
      </c>
      <c r="Z41" s="203">
        <v>-100</v>
      </c>
      <c r="AA41" s="204">
        <v>2506157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2681562</v>
      </c>
      <c r="D42" s="206">
        <f>SUM(D38:D41)</f>
        <v>0</v>
      </c>
      <c r="E42" s="207">
        <f t="shared" si="3"/>
        <v>41222157</v>
      </c>
      <c r="F42" s="88">
        <f t="shared" si="3"/>
        <v>41222157</v>
      </c>
      <c r="G42" s="88">
        <f t="shared" si="3"/>
        <v>25751579</v>
      </c>
      <c r="H42" s="88">
        <f t="shared" si="3"/>
        <v>-1399275</v>
      </c>
      <c r="I42" s="88">
        <f t="shared" si="3"/>
        <v>-1710090</v>
      </c>
      <c r="J42" s="88">
        <f t="shared" si="3"/>
        <v>22642214</v>
      </c>
      <c r="K42" s="88">
        <f t="shared" si="3"/>
        <v>-4105952</v>
      </c>
      <c r="L42" s="88">
        <f t="shared" si="3"/>
        <v>-2765113</v>
      </c>
      <c r="M42" s="88">
        <f t="shared" si="3"/>
        <v>-2670595</v>
      </c>
      <c r="N42" s="88">
        <f t="shared" si="3"/>
        <v>-9541660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13100554</v>
      </c>
      <c r="X42" s="88">
        <f t="shared" si="3"/>
        <v>20611081</v>
      </c>
      <c r="Y42" s="88">
        <f t="shared" si="3"/>
        <v>-7510527</v>
      </c>
      <c r="Z42" s="208">
        <f>+IF(X42&lt;&gt;0,+(Y42/X42)*100,0)</f>
        <v>-36.439267789981514</v>
      </c>
      <c r="AA42" s="206">
        <f>SUM(AA38:AA41)</f>
        <v>41222157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2681562</v>
      </c>
      <c r="D44" s="210">
        <f>+D42-D43</f>
        <v>0</v>
      </c>
      <c r="E44" s="211">
        <f t="shared" si="4"/>
        <v>41222157</v>
      </c>
      <c r="F44" s="77">
        <f t="shared" si="4"/>
        <v>41222157</v>
      </c>
      <c r="G44" s="77">
        <f t="shared" si="4"/>
        <v>25751579</v>
      </c>
      <c r="H44" s="77">
        <f t="shared" si="4"/>
        <v>-1399275</v>
      </c>
      <c r="I44" s="77">
        <f t="shared" si="4"/>
        <v>-1710090</v>
      </c>
      <c r="J44" s="77">
        <f t="shared" si="4"/>
        <v>22642214</v>
      </c>
      <c r="K44" s="77">
        <f t="shared" si="4"/>
        <v>-4105952</v>
      </c>
      <c r="L44" s="77">
        <f t="shared" si="4"/>
        <v>-2765113</v>
      </c>
      <c r="M44" s="77">
        <f t="shared" si="4"/>
        <v>-2670595</v>
      </c>
      <c r="N44" s="77">
        <f t="shared" si="4"/>
        <v>-9541660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13100554</v>
      </c>
      <c r="X44" s="77">
        <f t="shared" si="4"/>
        <v>20611081</v>
      </c>
      <c r="Y44" s="77">
        <f t="shared" si="4"/>
        <v>-7510527</v>
      </c>
      <c r="Z44" s="212">
        <f>+IF(X44&lt;&gt;0,+(Y44/X44)*100,0)</f>
        <v>-36.439267789981514</v>
      </c>
      <c r="AA44" s="210">
        <f>+AA42-AA43</f>
        <v>41222157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2681562</v>
      </c>
      <c r="D46" s="206">
        <f>SUM(D44:D45)</f>
        <v>0</v>
      </c>
      <c r="E46" s="207">
        <f t="shared" si="5"/>
        <v>41222157</v>
      </c>
      <c r="F46" s="88">
        <f t="shared" si="5"/>
        <v>41222157</v>
      </c>
      <c r="G46" s="88">
        <f t="shared" si="5"/>
        <v>25751579</v>
      </c>
      <c r="H46" s="88">
        <f t="shared" si="5"/>
        <v>-1399275</v>
      </c>
      <c r="I46" s="88">
        <f t="shared" si="5"/>
        <v>-1710090</v>
      </c>
      <c r="J46" s="88">
        <f t="shared" si="5"/>
        <v>22642214</v>
      </c>
      <c r="K46" s="88">
        <f t="shared" si="5"/>
        <v>-4105952</v>
      </c>
      <c r="L46" s="88">
        <f t="shared" si="5"/>
        <v>-2765113</v>
      </c>
      <c r="M46" s="88">
        <f t="shared" si="5"/>
        <v>-2670595</v>
      </c>
      <c r="N46" s="88">
        <f t="shared" si="5"/>
        <v>-9541660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13100554</v>
      </c>
      <c r="X46" s="88">
        <f t="shared" si="5"/>
        <v>20611081</v>
      </c>
      <c r="Y46" s="88">
        <f t="shared" si="5"/>
        <v>-7510527</v>
      </c>
      <c r="Z46" s="208">
        <f>+IF(X46&lt;&gt;0,+(Y46/X46)*100,0)</f>
        <v>-36.439267789981514</v>
      </c>
      <c r="AA46" s="206">
        <f>SUM(AA44:AA45)</f>
        <v>41222157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2681562</v>
      </c>
      <c r="D48" s="217">
        <f>SUM(D46:D47)</f>
        <v>0</v>
      </c>
      <c r="E48" s="218">
        <f t="shared" si="6"/>
        <v>41222157</v>
      </c>
      <c r="F48" s="219">
        <f t="shared" si="6"/>
        <v>41222157</v>
      </c>
      <c r="G48" s="219">
        <f t="shared" si="6"/>
        <v>25751579</v>
      </c>
      <c r="H48" s="220">
        <f t="shared" si="6"/>
        <v>-1399275</v>
      </c>
      <c r="I48" s="220">
        <f t="shared" si="6"/>
        <v>-1710090</v>
      </c>
      <c r="J48" s="220">
        <f t="shared" si="6"/>
        <v>22642214</v>
      </c>
      <c r="K48" s="220">
        <f t="shared" si="6"/>
        <v>-4105952</v>
      </c>
      <c r="L48" s="220">
        <f t="shared" si="6"/>
        <v>-2765113</v>
      </c>
      <c r="M48" s="219">
        <f t="shared" si="6"/>
        <v>-2670595</v>
      </c>
      <c r="N48" s="219">
        <f t="shared" si="6"/>
        <v>-9541660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13100554</v>
      </c>
      <c r="X48" s="220">
        <f t="shared" si="6"/>
        <v>20611081</v>
      </c>
      <c r="Y48" s="220">
        <f t="shared" si="6"/>
        <v>-7510527</v>
      </c>
      <c r="Z48" s="221">
        <f>+IF(X48&lt;&gt;0,+(Y48/X48)*100,0)</f>
        <v>-36.439267789981514</v>
      </c>
      <c r="AA48" s="222">
        <f>SUM(AA46:AA47)</f>
        <v>41222157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492016</v>
      </c>
      <c r="D5" s="153">
        <f>SUM(D6:D8)</f>
        <v>0</v>
      </c>
      <c r="E5" s="154">
        <f t="shared" si="0"/>
        <v>474527</v>
      </c>
      <c r="F5" s="100">
        <f t="shared" si="0"/>
        <v>474527</v>
      </c>
      <c r="G5" s="100">
        <f t="shared" si="0"/>
        <v>8995</v>
      </c>
      <c r="H5" s="100">
        <f t="shared" si="0"/>
        <v>396504</v>
      </c>
      <c r="I5" s="100">
        <f t="shared" si="0"/>
        <v>7629</v>
      </c>
      <c r="J5" s="100">
        <f t="shared" si="0"/>
        <v>413128</v>
      </c>
      <c r="K5" s="100">
        <f t="shared" si="0"/>
        <v>0</v>
      </c>
      <c r="L5" s="100">
        <f t="shared" si="0"/>
        <v>502053</v>
      </c>
      <c r="M5" s="100">
        <f t="shared" si="0"/>
        <v>23475</v>
      </c>
      <c r="N5" s="100">
        <f t="shared" si="0"/>
        <v>525528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938656</v>
      </c>
      <c r="X5" s="100">
        <f t="shared" si="0"/>
        <v>237264</v>
      </c>
      <c r="Y5" s="100">
        <f t="shared" si="0"/>
        <v>701392</v>
      </c>
      <c r="Z5" s="137">
        <f>+IF(X5&lt;&gt;0,+(Y5/X5)*100,0)</f>
        <v>295.6166970126104</v>
      </c>
      <c r="AA5" s="153">
        <f>SUM(AA6:AA8)</f>
        <v>474527</v>
      </c>
    </row>
    <row r="6" spans="1:27" ht="13.5">
      <c r="A6" s="138" t="s">
        <v>75</v>
      </c>
      <c r="B6" s="136"/>
      <c r="C6" s="155">
        <v>46216</v>
      </c>
      <c r="D6" s="155"/>
      <c r="E6" s="156">
        <v>89335</v>
      </c>
      <c r="F6" s="60">
        <v>89335</v>
      </c>
      <c r="G6" s="60"/>
      <c r="H6" s="60">
        <v>99572</v>
      </c>
      <c r="I6" s="60">
        <v>6929</v>
      </c>
      <c r="J6" s="60">
        <v>106501</v>
      </c>
      <c r="K6" s="60"/>
      <c r="L6" s="60">
        <v>40050</v>
      </c>
      <c r="M6" s="60">
        <v>22160</v>
      </c>
      <c r="N6" s="60">
        <v>62210</v>
      </c>
      <c r="O6" s="60"/>
      <c r="P6" s="60"/>
      <c r="Q6" s="60"/>
      <c r="R6" s="60"/>
      <c r="S6" s="60"/>
      <c r="T6" s="60"/>
      <c r="U6" s="60"/>
      <c r="V6" s="60"/>
      <c r="W6" s="60">
        <v>168711</v>
      </c>
      <c r="X6" s="60">
        <v>44668</v>
      </c>
      <c r="Y6" s="60">
        <v>124043</v>
      </c>
      <c r="Z6" s="140">
        <v>277.7</v>
      </c>
      <c r="AA6" s="62">
        <v>89335</v>
      </c>
    </row>
    <row r="7" spans="1:27" ht="13.5">
      <c r="A7" s="138" t="s">
        <v>76</v>
      </c>
      <c r="B7" s="136"/>
      <c r="C7" s="157">
        <v>318390</v>
      </c>
      <c r="D7" s="157"/>
      <c r="E7" s="158">
        <v>238052</v>
      </c>
      <c r="F7" s="159">
        <v>238052</v>
      </c>
      <c r="G7" s="159"/>
      <c r="H7" s="159">
        <v>296932</v>
      </c>
      <c r="I7" s="159"/>
      <c r="J7" s="159">
        <v>296932</v>
      </c>
      <c r="K7" s="159"/>
      <c r="L7" s="159">
        <v>452355</v>
      </c>
      <c r="M7" s="159"/>
      <c r="N7" s="159">
        <v>452355</v>
      </c>
      <c r="O7" s="159"/>
      <c r="P7" s="159"/>
      <c r="Q7" s="159"/>
      <c r="R7" s="159"/>
      <c r="S7" s="159"/>
      <c r="T7" s="159"/>
      <c r="U7" s="159"/>
      <c r="V7" s="159"/>
      <c r="W7" s="159">
        <v>749287</v>
      </c>
      <c r="X7" s="159">
        <v>119026</v>
      </c>
      <c r="Y7" s="159">
        <v>630261</v>
      </c>
      <c r="Z7" s="141">
        <v>529.52</v>
      </c>
      <c r="AA7" s="225">
        <v>238052</v>
      </c>
    </row>
    <row r="8" spans="1:27" ht="13.5">
      <c r="A8" s="138" t="s">
        <v>77</v>
      </c>
      <c r="B8" s="136"/>
      <c r="C8" s="155">
        <v>127410</v>
      </c>
      <c r="D8" s="155"/>
      <c r="E8" s="156">
        <v>147140</v>
      </c>
      <c r="F8" s="60">
        <v>147140</v>
      </c>
      <c r="G8" s="60">
        <v>8995</v>
      </c>
      <c r="H8" s="60"/>
      <c r="I8" s="60">
        <v>700</v>
      </c>
      <c r="J8" s="60">
        <v>9695</v>
      </c>
      <c r="K8" s="60"/>
      <c r="L8" s="60">
        <v>9648</v>
      </c>
      <c r="M8" s="60">
        <v>1315</v>
      </c>
      <c r="N8" s="60">
        <v>10963</v>
      </c>
      <c r="O8" s="60"/>
      <c r="P8" s="60"/>
      <c r="Q8" s="60"/>
      <c r="R8" s="60"/>
      <c r="S8" s="60"/>
      <c r="T8" s="60"/>
      <c r="U8" s="60"/>
      <c r="V8" s="60"/>
      <c r="W8" s="60">
        <v>20658</v>
      </c>
      <c r="X8" s="60">
        <v>73570</v>
      </c>
      <c r="Y8" s="60">
        <v>-52912</v>
      </c>
      <c r="Z8" s="140">
        <v>-71.92</v>
      </c>
      <c r="AA8" s="62">
        <v>147140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5505521</v>
      </c>
      <c r="F9" s="100">
        <f t="shared" si="1"/>
        <v>5505521</v>
      </c>
      <c r="G9" s="100">
        <f t="shared" si="1"/>
        <v>985440</v>
      </c>
      <c r="H9" s="100">
        <f t="shared" si="1"/>
        <v>552347</v>
      </c>
      <c r="I9" s="100">
        <f t="shared" si="1"/>
        <v>549886</v>
      </c>
      <c r="J9" s="100">
        <f t="shared" si="1"/>
        <v>2087673</v>
      </c>
      <c r="K9" s="100">
        <f t="shared" si="1"/>
        <v>506770</v>
      </c>
      <c r="L9" s="100">
        <f t="shared" si="1"/>
        <v>92522</v>
      </c>
      <c r="M9" s="100">
        <f t="shared" si="1"/>
        <v>965312</v>
      </c>
      <c r="N9" s="100">
        <f t="shared" si="1"/>
        <v>1564604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3652277</v>
      </c>
      <c r="X9" s="100">
        <f t="shared" si="1"/>
        <v>2752761</v>
      </c>
      <c r="Y9" s="100">
        <f t="shared" si="1"/>
        <v>899516</v>
      </c>
      <c r="Z9" s="137">
        <f>+IF(X9&lt;&gt;0,+(Y9/X9)*100,0)</f>
        <v>32.676865154657456</v>
      </c>
      <c r="AA9" s="102">
        <f>SUM(AA10:AA14)</f>
        <v>5505521</v>
      </c>
    </row>
    <row r="10" spans="1:27" ht="13.5">
      <c r="A10" s="138" t="s">
        <v>79</v>
      </c>
      <c r="B10" s="136"/>
      <c r="C10" s="155"/>
      <c r="D10" s="155"/>
      <c r="E10" s="156">
        <v>12259</v>
      </c>
      <c r="F10" s="60">
        <v>12259</v>
      </c>
      <c r="G10" s="60">
        <v>985440</v>
      </c>
      <c r="H10" s="60">
        <v>478857</v>
      </c>
      <c r="I10" s="60">
        <v>516436</v>
      </c>
      <c r="J10" s="60">
        <v>1980733</v>
      </c>
      <c r="K10" s="60">
        <v>380581</v>
      </c>
      <c r="L10" s="60">
        <v>1797</v>
      </c>
      <c r="M10" s="60">
        <v>731822</v>
      </c>
      <c r="N10" s="60">
        <v>1114200</v>
      </c>
      <c r="O10" s="60"/>
      <c r="P10" s="60"/>
      <c r="Q10" s="60"/>
      <c r="R10" s="60"/>
      <c r="S10" s="60"/>
      <c r="T10" s="60"/>
      <c r="U10" s="60"/>
      <c r="V10" s="60"/>
      <c r="W10" s="60">
        <v>3094933</v>
      </c>
      <c r="X10" s="60">
        <v>6130</v>
      </c>
      <c r="Y10" s="60">
        <v>3088803</v>
      </c>
      <c r="Z10" s="140">
        <v>50388.3</v>
      </c>
      <c r="AA10" s="62">
        <v>12259</v>
      </c>
    </row>
    <row r="11" spans="1:27" ht="13.5">
      <c r="A11" s="138" t="s">
        <v>80</v>
      </c>
      <c r="B11" s="136"/>
      <c r="C11" s="155"/>
      <c r="D11" s="155"/>
      <c r="E11" s="156">
        <v>5272552</v>
      </c>
      <c r="F11" s="60">
        <v>5272552</v>
      </c>
      <c r="G11" s="60"/>
      <c r="H11" s="60">
        <v>73490</v>
      </c>
      <c r="I11" s="60">
        <v>33450</v>
      </c>
      <c r="J11" s="60">
        <v>106940</v>
      </c>
      <c r="K11" s="60">
        <v>126189</v>
      </c>
      <c r="L11" s="60">
        <v>90725</v>
      </c>
      <c r="M11" s="60">
        <v>233490</v>
      </c>
      <c r="N11" s="60">
        <v>450404</v>
      </c>
      <c r="O11" s="60"/>
      <c r="P11" s="60"/>
      <c r="Q11" s="60"/>
      <c r="R11" s="60"/>
      <c r="S11" s="60"/>
      <c r="T11" s="60"/>
      <c r="U11" s="60"/>
      <c r="V11" s="60"/>
      <c r="W11" s="60">
        <v>557344</v>
      </c>
      <c r="X11" s="60">
        <v>2636276</v>
      </c>
      <c r="Y11" s="60">
        <v>-2078932</v>
      </c>
      <c r="Z11" s="140">
        <v>-78.86</v>
      </c>
      <c r="AA11" s="62">
        <v>5272552</v>
      </c>
    </row>
    <row r="12" spans="1:27" ht="13.5">
      <c r="A12" s="138" t="s">
        <v>81</v>
      </c>
      <c r="B12" s="136"/>
      <c r="C12" s="155"/>
      <c r="D12" s="155"/>
      <c r="E12" s="156">
        <v>220710</v>
      </c>
      <c r="F12" s="60">
        <v>220710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110355</v>
      </c>
      <c r="Y12" s="60">
        <v>-110355</v>
      </c>
      <c r="Z12" s="140">
        <v>-100</v>
      </c>
      <c r="AA12" s="62">
        <v>220710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176096</v>
      </c>
      <c r="D15" s="153">
        <f>SUM(D16:D18)</f>
        <v>0</v>
      </c>
      <c r="E15" s="154">
        <f t="shared" si="2"/>
        <v>263365</v>
      </c>
      <c r="F15" s="100">
        <f t="shared" si="2"/>
        <v>263365</v>
      </c>
      <c r="G15" s="100">
        <f t="shared" si="2"/>
        <v>1917088</v>
      </c>
      <c r="H15" s="100">
        <f t="shared" si="2"/>
        <v>0</v>
      </c>
      <c r="I15" s="100">
        <f t="shared" si="2"/>
        <v>1032573</v>
      </c>
      <c r="J15" s="100">
        <f t="shared" si="2"/>
        <v>2949661</v>
      </c>
      <c r="K15" s="100">
        <f t="shared" si="2"/>
        <v>1963891</v>
      </c>
      <c r="L15" s="100">
        <f t="shared" si="2"/>
        <v>1866299</v>
      </c>
      <c r="M15" s="100">
        <f t="shared" si="2"/>
        <v>108007</v>
      </c>
      <c r="N15" s="100">
        <f t="shared" si="2"/>
        <v>3938197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6887858</v>
      </c>
      <c r="X15" s="100">
        <f t="shared" si="2"/>
        <v>131683</v>
      </c>
      <c r="Y15" s="100">
        <f t="shared" si="2"/>
        <v>6756175</v>
      </c>
      <c r="Z15" s="137">
        <f>+IF(X15&lt;&gt;0,+(Y15/X15)*100,0)</f>
        <v>5130.635693293743</v>
      </c>
      <c r="AA15" s="102">
        <f>SUM(AA16:AA18)</f>
        <v>263365</v>
      </c>
    </row>
    <row r="16" spans="1:27" ht="13.5">
      <c r="A16" s="138" t="s">
        <v>85</v>
      </c>
      <c r="B16" s="136"/>
      <c r="C16" s="155">
        <v>146777</v>
      </c>
      <c r="D16" s="155"/>
      <c r="E16" s="156">
        <v>15765</v>
      </c>
      <c r="F16" s="60">
        <v>15765</v>
      </c>
      <c r="G16" s="60"/>
      <c r="H16" s="60"/>
      <c r="I16" s="60">
        <v>1550</v>
      </c>
      <c r="J16" s="60">
        <v>1550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1550</v>
      </c>
      <c r="X16" s="60">
        <v>7883</v>
      </c>
      <c r="Y16" s="60">
        <v>-6333</v>
      </c>
      <c r="Z16" s="140">
        <v>-80.34</v>
      </c>
      <c r="AA16" s="62">
        <v>15765</v>
      </c>
    </row>
    <row r="17" spans="1:27" ht="13.5">
      <c r="A17" s="138" t="s">
        <v>86</v>
      </c>
      <c r="B17" s="136"/>
      <c r="C17" s="155">
        <v>29319</v>
      </c>
      <c r="D17" s="155"/>
      <c r="E17" s="156">
        <v>247600</v>
      </c>
      <c r="F17" s="60">
        <v>247600</v>
      </c>
      <c r="G17" s="60">
        <v>1917088</v>
      </c>
      <c r="H17" s="60"/>
      <c r="I17" s="60">
        <v>1031023</v>
      </c>
      <c r="J17" s="60">
        <v>2948111</v>
      </c>
      <c r="K17" s="60">
        <v>1963891</v>
      </c>
      <c r="L17" s="60">
        <v>1866299</v>
      </c>
      <c r="M17" s="60">
        <v>108007</v>
      </c>
      <c r="N17" s="60">
        <v>3938197</v>
      </c>
      <c r="O17" s="60"/>
      <c r="P17" s="60"/>
      <c r="Q17" s="60"/>
      <c r="R17" s="60"/>
      <c r="S17" s="60"/>
      <c r="T17" s="60"/>
      <c r="U17" s="60"/>
      <c r="V17" s="60"/>
      <c r="W17" s="60">
        <v>6886308</v>
      </c>
      <c r="X17" s="60">
        <v>123800</v>
      </c>
      <c r="Y17" s="60">
        <v>6762508</v>
      </c>
      <c r="Z17" s="140">
        <v>5462.45</v>
      </c>
      <c r="AA17" s="62">
        <v>247600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477538</v>
      </c>
      <c r="D19" s="153">
        <f>SUM(D20:D23)</f>
        <v>0</v>
      </c>
      <c r="E19" s="154">
        <f t="shared" si="3"/>
        <v>38568901</v>
      </c>
      <c r="F19" s="100">
        <f t="shared" si="3"/>
        <v>38568901</v>
      </c>
      <c r="G19" s="100">
        <f t="shared" si="3"/>
        <v>540500</v>
      </c>
      <c r="H19" s="100">
        <f t="shared" si="3"/>
        <v>0</v>
      </c>
      <c r="I19" s="100">
        <f t="shared" si="3"/>
        <v>0</v>
      </c>
      <c r="J19" s="100">
        <f t="shared" si="3"/>
        <v>540500</v>
      </c>
      <c r="K19" s="100">
        <f t="shared" si="3"/>
        <v>200323</v>
      </c>
      <c r="L19" s="100">
        <f t="shared" si="3"/>
        <v>660083</v>
      </c>
      <c r="M19" s="100">
        <f t="shared" si="3"/>
        <v>66845</v>
      </c>
      <c r="N19" s="100">
        <f t="shared" si="3"/>
        <v>927251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1467751</v>
      </c>
      <c r="X19" s="100">
        <f t="shared" si="3"/>
        <v>19284451</v>
      </c>
      <c r="Y19" s="100">
        <f t="shared" si="3"/>
        <v>-17816700</v>
      </c>
      <c r="Z19" s="137">
        <f>+IF(X19&lt;&gt;0,+(Y19/X19)*100,0)</f>
        <v>-92.38894070668644</v>
      </c>
      <c r="AA19" s="102">
        <f>SUM(AA20:AA23)</f>
        <v>38568901</v>
      </c>
    </row>
    <row r="20" spans="1:27" ht="13.5">
      <c r="A20" s="138" t="s">
        <v>89</v>
      </c>
      <c r="B20" s="136"/>
      <c r="C20" s="155">
        <v>87140</v>
      </c>
      <c r="D20" s="155"/>
      <c r="E20" s="156">
        <v>159332</v>
      </c>
      <c r="F20" s="60">
        <v>159332</v>
      </c>
      <c r="G20" s="60">
        <v>515291</v>
      </c>
      <c r="H20" s="60"/>
      <c r="I20" s="60"/>
      <c r="J20" s="60">
        <v>515291</v>
      </c>
      <c r="K20" s="60"/>
      <c r="L20" s="60">
        <v>343590</v>
      </c>
      <c r="M20" s="60"/>
      <c r="N20" s="60">
        <v>343590</v>
      </c>
      <c r="O20" s="60"/>
      <c r="P20" s="60"/>
      <c r="Q20" s="60"/>
      <c r="R20" s="60"/>
      <c r="S20" s="60"/>
      <c r="T20" s="60"/>
      <c r="U20" s="60"/>
      <c r="V20" s="60"/>
      <c r="W20" s="60">
        <v>858881</v>
      </c>
      <c r="X20" s="60">
        <v>79666</v>
      </c>
      <c r="Y20" s="60">
        <v>779215</v>
      </c>
      <c r="Z20" s="140">
        <v>978.1</v>
      </c>
      <c r="AA20" s="62">
        <v>159332</v>
      </c>
    </row>
    <row r="21" spans="1:27" ht="13.5">
      <c r="A21" s="138" t="s">
        <v>90</v>
      </c>
      <c r="B21" s="136"/>
      <c r="C21" s="155">
        <v>390398</v>
      </c>
      <c r="D21" s="155"/>
      <c r="E21" s="156">
        <v>18309205</v>
      </c>
      <c r="F21" s="60">
        <v>18309205</v>
      </c>
      <c r="G21" s="60">
        <v>25209</v>
      </c>
      <c r="H21" s="60"/>
      <c r="I21" s="60"/>
      <c r="J21" s="60">
        <v>25209</v>
      </c>
      <c r="K21" s="60"/>
      <c r="L21" s="60">
        <v>4474</v>
      </c>
      <c r="M21" s="60">
        <v>2751</v>
      </c>
      <c r="N21" s="60">
        <v>7225</v>
      </c>
      <c r="O21" s="60"/>
      <c r="P21" s="60"/>
      <c r="Q21" s="60"/>
      <c r="R21" s="60"/>
      <c r="S21" s="60"/>
      <c r="T21" s="60"/>
      <c r="U21" s="60"/>
      <c r="V21" s="60"/>
      <c r="W21" s="60">
        <v>32434</v>
      </c>
      <c r="X21" s="60">
        <v>9154603</v>
      </c>
      <c r="Y21" s="60">
        <v>-9122169</v>
      </c>
      <c r="Z21" s="140">
        <v>-99.65</v>
      </c>
      <c r="AA21" s="62">
        <v>18309205</v>
      </c>
    </row>
    <row r="22" spans="1:27" ht="13.5">
      <c r="A22" s="138" t="s">
        <v>91</v>
      </c>
      <c r="B22" s="136"/>
      <c r="C22" s="157"/>
      <c r="D22" s="157"/>
      <c r="E22" s="158">
        <v>14482114</v>
      </c>
      <c r="F22" s="159">
        <v>14482114</v>
      </c>
      <c r="G22" s="159"/>
      <c r="H22" s="159"/>
      <c r="I22" s="159"/>
      <c r="J22" s="159"/>
      <c r="K22" s="159"/>
      <c r="L22" s="159">
        <v>312019</v>
      </c>
      <c r="M22" s="159">
        <v>64094</v>
      </c>
      <c r="N22" s="159">
        <v>376113</v>
      </c>
      <c r="O22" s="159"/>
      <c r="P22" s="159"/>
      <c r="Q22" s="159"/>
      <c r="R22" s="159"/>
      <c r="S22" s="159"/>
      <c r="T22" s="159"/>
      <c r="U22" s="159"/>
      <c r="V22" s="159"/>
      <c r="W22" s="159">
        <v>376113</v>
      </c>
      <c r="X22" s="159">
        <v>7241057</v>
      </c>
      <c r="Y22" s="159">
        <v>-6864944</v>
      </c>
      <c r="Z22" s="141">
        <v>-94.81</v>
      </c>
      <c r="AA22" s="225">
        <v>14482114</v>
      </c>
    </row>
    <row r="23" spans="1:27" ht="13.5">
      <c r="A23" s="138" t="s">
        <v>92</v>
      </c>
      <c r="B23" s="136"/>
      <c r="C23" s="155"/>
      <c r="D23" s="155"/>
      <c r="E23" s="156">
        <v>5618250</v>
      </c>
      <c r="F23" s="60">
        <v>5618250</v>
      </c>
      <c r="G23" s="60"/>
      <c r="H23" s="60"/>
      <c r="I23" s="60"/>
      <c r="J23" s="60"/>
      <c r="K23" s="60">
        <v>200323</v>
      </c>
      <c r="L23" s="60"/>
      <c r="M23" s="60"/>
      <c r="N23" s="60">
        <v>200323</v>
      </c>
      <c r="O23" s="60"/>
      <c r="P23" s="60"/>
      <c r="Q23" s="60"/>
      <c r="R23" s="60"/>
      <c r="S23" s="60"/>
      <c r="T23" s="60"/>
      <c r="U23" s="60"/>
      <c r="V23" s="60"/>
      <c r="W23" s="60">
        <v>200323</v>
      </c>
      <c r="X23" s="60">
        <v>2809125</v>
      </c>
      <c r="Y23" s="60">
        <v>-2608802</v>
      </c>
      <c r="Z23" s="140">
        <v>-92.87</v>
      </c>
      <c r="AA23" s="62">
        <v>5618250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1145650</v>
      </c>
      <c r="D25" s="217">
        <f>+D5+D9+D15+D19+D24</f>
        <v>0</v>
      </c>
      <c r="E25" s="230">
        <f t="shared" si="4"/>
        <v>44812314</v>
      </c>
      <c r="F25" s="219">
        <f t="shared" si="4"/>
        <v>44812314</v>
      </c>
      <c r="G25" s="219">
        <f t="shared" si="4"/>
        <v>3452023</v>
      </c>
      <c r="H25" s="219">
        <f t="shared" si="4"/>
        <v>948851</v>
      </c>
      <c r="I25" s="219">
        <f t="shared" si="4"/>
        <v>1590088</v>
      </c>
      <c r="J25" s="219">
        <f t="shared" si="4"/>
        <v>5990962</v>
      </c>
      <c r="K25" s="219">
        <f t="shared" si="4"/>
        <v>2670984</v>
      </c>
      <c r="L25" s="219">
        <f t="shared" si="4"/>
        <v>3120957</v>
      </c>
      <c r="M25" s="219">
        <f t="shared" si="4"/>
        <v>1163639</v>
      </c>
      <c r="N25" s="219">
        <f t="shared" si="4"/>
        <v>6955580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12946542</v>
      </c>
      <c r="X25" s="219">
        <f t="shared" si="4"/>
        <v>22406159</v>
      </c>
      <c r="Y25" s="219">
        <f t="shared" si="4"/>
        <v>-9459617</v>
      </c>
      <c r="Z25" s="231">
        <f>+IF(X25&lt;&gt;0,+(Y25/X25)*100,0)</f>
        <v>-42.21882474367874</v>
      </c>
      <c r="AA25" s="232">
        <f>+AA5+AA9+AA15+AA19+AA24</f>
        <v>44812314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269922</v>
      </c>
      <c r="D28" s="155"/>
      <c r="E28" s="156">
        <v>34305710</v>
      </c>
      <c r="F28" s="60">
        <v>42306000</v>
      </c>
      <c r="G28" s="60">
        <v>2678655</v>
      </c>
      <c r="H28" s="60">
        <v>552347</v>
      </c>
      <c r="I28" s="60">
        <v>1064473</v>
      </c>
      <c r="J28" s="60">
        <v>4295475</v>
      </c>
      <c r="K28" s="60">
        <v>2182901</v>
      </c>
      <c r="L28" s="60">
        <v>2167902</v>
      </c>
      <c r="M28" s="60">
        <v>1113319</v>
      </c>
      <c r="N28" s="60">
        <v>5464122</v>
      </c>
      <c r="O28" s="60"/>
      <c r="P28" s="60"/>
      <c r="Q28" s="60"/>
      <c r="R28" s="60"/>
      <c r="S28" s="60"/>
      <c r="T28" s="60"/>
      <c r="U28" s="60"/>
      <c r="V28" s="60"/>
      <c r="W28" s="60">
        <v>9759597</v>
      </c>
      <c r="X28" s="60">
        <v>21153000</v>
      </c>
      <c r="Y28" s="60">
        <v>-11393403</v>
      </c>
      <c r="Z28" s="140">
        <v>-53.86</v>
      </c>
      <c r="AA28" s="155">
        <v>42306000</v>
      </c>
    </row>
    <row r="29" spans="1:27" ht="13.5">
      <c r="A29" s="234" t="s">
        <v>134</v>
      </c>
      <c r="B29" s="136"/>
      <c r="C29" s="155"/>
      <c r="D29" s="155"/>
      <c r="E29" s="156">
        <v>8000000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269922</v>
      </c>
      <c r="D32" s="210">
        <f>SUM(D28:D31)</f>
        <v>0</v>
      </c>
      <c r="E32" s="211">
        <f t="shared" si="5"/>
        <v>42305710</v>
      </c>
      <c r="F32" s="77">
        <f t="shared" si="5"/>
        <v>42306000</v>
      </c>
      <c r="G32" s="77">
        <f t="shared" si="5"/>
        <v>2678655</v>
      </c>
      <c r="H32" s="77">
        <f t="shared" si="5"/>
        <v>552347</v>
      </c>
      <c r="I32" s="77">
        <f t="shared" si="5"/>
        <v>1064473</v>
      </c>
      <c r="J32" s="77">
        <f t="shared" si="5"/>
        <v>4295475</v>
      </c>
      <c r="K32" s="77">
        <f t="shared" si="5"/>
        <v>2182901</v>
      </c>
      <c r="L32" s="77">
        <f t="shared" si="5"/>
        <v>2167902</v>
      </c>
      <c r="M32" s="77">
        <f t="shared" si="5"/>
        <v>1113319</v>
      </c>
      <c r="N32" s="77">
        <f t="shared" si="5"/>
        <v>5464122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9759597</v>
      </c>
      <c r="X32" s="77">
        <f t="shared" si="5"/>
        <v>21153000</v>
      </c>
      <c r="Y32" s="77">
        <f t="shared" si="5"/>
        <v>-11393403</v>
      </c>
      <c r="Z32" s="212">
        <f>+IF(X32&lt;&gt;0,+(Y32/X32)*100,0)</f>
        <v>-53.861877747837184</v>
      </c>
      <c r="AA32" s="79">
        <f>SUM(AA28:AA31)</f>
        <v>42306000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875728</v>
      </c>
      <c r="D35" s="155"/>
      <c r="E35" s="156">
        <v>2506604</v>
      </c>
      <c r="F35" s="60">
        <v>2506314</v>
      </c>
      <c r="G35" s="60">
        <v>773368</v>
      </c>
      <c r="H35" s="60">
        <v>396504</v>
      </c>
      <c r="I35" s="60">
        <v>525615</v>
      </c>
      <c r="J35" s="60">
        <v>1695487</v>
      </c>
      <c r="K35" s="60">
        <v>488083</v>
      </c>
      <c r="L35" s="60">
        <v>953055</v>
      </c>
      <c r="M35" s="60">
        <v>50320</v>
      </c>
      <c r="N35" s="60">
        <v>1491458</v>
      </c>
      <c r="O35" s="60"/>
      <c r="P35" s="60"/>
      <c r="Q35" s="60"/>
      <c r="R35" s="60"/>
      <c r="S35" s="60"/>
      <c r="T35" s="60"/>
      <c r="U35" s="60"/>
      <c r="V35" s="60"/>
      <c r="W35" s="60">
        <v>3186945</v>
      </c>
      <c r="X35" s="60">
        <v>1253157</v>
      </c>
      <c r="Y35" s="60">
        <v>1933788</v>
      </c>
      <c r="Z35" s="140">
        <v>154.31</v>
      </c>
      <c r="AA35" s="62">
        <v>2506314</v>
      </c>
    </row>
    <row r="36" spans="1:27" ht="13.5">
      <c r="A36" s="238" t="s">
        <v>139</v>
      </c>
      <c r="B36" s="149"/>
      <c r="C36" s="222">
        <f aca="true" t="shared" si="6" ref="C36:Y36">SUM(C32:C35)</f>
        <v>1145650</v>
      </c>
      <c r="D36" s="222">
        <f>SUM(D32:D35)</f>
        <v>0</v>
      </c>
      <c r="E36" s="218">
        <f t="shared" si="6"/>
        <v>44812314</v>
      </c>
      <c r="F36" s="220">
        <f t="shared" si="6"/>
        <v>44812314</v>
      </c>
      <c r="G36" s="220">
        <f t="shared" si="6"/>
        <v>3452023</v>
      </c>
      <c r="H36" s="220">
        <f t="shared" si="6"/>
        <v>948851</v>
      </c>
      <c r="I36" s="220">
        <f t="shared" si="6"/>
        <v>1590088</v>
      </c>
      <c r="J36" s="220">
        <f t="shared" si="6"/>
        <v>5990962</v>
      </c>
      <c r="K36" s="220">
        <f t="shared" si="6"/>
        <v>2670984</v>
      </c>
      <c r="L36" s="220">
        <f t="shared" si="6"/>
        <v>3120957</v>
      </c>
      <c r="M36" s="220">
        <f t="shared" si="6"/>
        <v>1163639</v>
      </c>
      <c r="N36" s="220">
        <f t="shared" si="6"/>
        <v>6955580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12946542</v>
      </c>
      <c r="X36" s="220">
        <f t="shared" si="6"/>
        <v>22406157</v>
      </c>
      <c r="Y36" s="220">
        <f t="shared" si="6"/>
        <v>-9459615</v>
      </c>
      <c r="Z36" s="221">
        <f>+IF(X36&lt;&gt;0,+(Y36/X36)*100,0)</f>
        <v>-42.218819586062885</v>
      </c>
      <c r="AA36" s="239">
        <f>SUM(AA32:AA35)</f>
        <v>44812314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17579376</v>
      </c>
      <c r="D6" s="155"/>
      <c r="E6" s="59">
        <v>20652000</v>
      </c>
      <c r="F6" s="60">
        <v>20652000</v>
      </c>
      <c r="G6" s="60">
        <v>485</v>
      </c>
      <c r="H6" s="60"/>
      <c r="I6" s="60"/>
      <c r="J6" s="60"/>
      <c r="K6" s="60">
        <v>858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10326000</v>
      </c>
      <c r="Y6" s="60">
        <v>-10326000</v>
      </c>
      <c r="Z6" s="140">
        <v>-100</v>
      </c>
      <c r="AA6" s="62">
        <v>20652000</v>
      </c>
    </row>
    <row r="7" spans="1:27" ht="13.5">
      <c r="A7" s="249" t="s">
        <v>144</v>
      </c>
      <c r="B7" s="182"/>
      <c r="C7" s="155">
        <v>1851400</v>
      </c>
      <c r="D7" s="155"/>
      <c r="E7" s="59">
        <v>1825000</v>
      </c>
      <c r="F7" s="60">
        <v>1825000</v>
      </c>
      <c r="G7" s="60"/>
      <c r="H7" s="60">
        <v>7000000</v>
      </c>
      <c r="I7" s="60"/>
      <c r="J7" s="60"/>
      <c r="K7" s="60"/>
      <c r="L7" s="60">
        <v>-7000000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912500</v>
      </c>
      <c r="Y7" s="60">
        <v>-912500</v>
      </c>
      <c r="Z7" s="140">
        <v>-100</v>
      </c>
      <c r="AA7" s="62">
        <v>1825000</v>
      </c>
    </row>
    <row r="8" spans="1:27" ht="13.5">
      <c r="A8" s="249" t="s">
        <v>145</v>
      </c>
      <c r="B8" s="182"/>
      <c r="C8" s="155">
        <v>3147403</v>
      </c>
      <c r="D8" s="155"/>
      <c r="E8" s="59">
        <v>4270000</v>
      </c>
      <c r="F8" s="60">
        <v>4270000</v>
      </c>
      <c r="G8" s="60">
        <v>11625309</v>
      </c>
      <c r="H8" s="60">
        <v>2433963</v>
      </c>
      <c r="I8" s="60">
        <v>2014488</v>
      </c>
      <c r="J8" s="60">
        <v>2014488</v>
      </c>
      <c r="K8" s="60">
        <v>2231860</v>
      </c>
      <c r="L8" s="60">
        <v>1973331</v>
      </c>
      <c r="M8" s="60">
        <v>2723569</v>
      </c>
      <c r="N8" s="60">
        <v>2723569</v>
      </c>
      <c r="O8" s="60"/>
      <c r="P8" s="60"/>
      <c r="Q8" s="60"/>
      <c r="R8" s="60"/>
      <c r="S8" s="60"/>
      <c r="T8" s="60"/>
      <c r="U8" s="60"/>
      <c r="V8" s="60"/>
      <c r="W8" s="60">
        <v>2723569</v>
      </c>
      <c r="X8" s="60">
        <v>2135000</v>
      </c>
      <c r="Y8" s="60">
        <v>588569</v>
      </c>
      <c r="Z8" s="140">
        <v>27.57</v>
      </c>
      <c r="AA8" s="62">
        <v>4270000</v>
      </c>
    </row>
    <row r="9" spans="1:27" ht="13.5">
      <c r="A9" s="249" t="s">
        <v>146</v>
      </c>
      <c r="B9" s="182"/>
      <c r="C9" s="155">
        <v>19003480</v>
      </c>
      <c r="D9" s="155"/>
      <c r="E9" s="59">
        <v>13853000</v>
      </c>
      <c r="F9" s="60">
        <v>13853000</v>
      </c>
      <c r="G9" s="60">
        <v>279126</v>
      </c>
      <c r="H9" s="60">
        <v>236711</v>
      </c>
      <c r="I9" s="60">
        <v>-167829</v>
      </c>
      <c r="J9" s="60">
        <v>-167829</v>
      </c>
      <c r="K9" s="60">
        <v>1103183</v>
      </c>
      <c r="L9" s="60">
        <v>766128</v>
      </c>
      <c r="M9" s="60">
        <v>317659</v>
      </c>
      <c r="N9" s="60">
        <v>317659</v>
      </c>
      <c r="O9" s="60"/>
      <c r="P9" s="60"/>
      <c r="Q9" s="60"/>
      <c r="R9" s="60"/>
      <c r="S9" s="60"/>
      <c r="T9" s="60"/>
      <c r="U9" s="60"/>
      <c r="V9" s="60"/>
      <c r="W9" s="60">
        <v>317659</v>
      </c>
      <c r="X9" s="60">
        <v>6926500</v>
      </c>
      <c r="Y9" s="60">
        <v>-6608841</v>
      </c>
      <c r="Z9" s="140">
        <v>-95.41</v>
      </c>
      <c r="AA9" s="62">
        <v>13853000</v>
      </c>
    </row>
    <row r="10" spans="1:27" ht="13.5">
      <c r="A10" s="249" t="s">
        <v>147</v>
      </c>
      <c r="B10" s="182"/>
      <c r="C10" s="155"/>
      <c r="D10" s="155"/>
      <c r="E10" s="59">
        <v>1563000</v>
      </c>
      <c r="F10" s="60">
        <v>1563000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781500</v>
      </c>
      <c r="Y10" s="159">
        <v>-781500</v>
      </c>
      <c r="Z10" s="141">
        <v>-100</v>
      </c>
      <c r="AA10" s="225">
        <v>1563000</v>
      </c>
    </row>
    <row r="11" spans="1:27" ht="13.5">
      <c r="A11" s="249" t="s">
        <v>148</v>
      </c>
      <c r="B11" s="182"/>
      <c r="C11" s="155">
        <v>436452</v>
      </c>
      <c r="D11" s="155"/>
      <c r="E11" s="59">
        <v>1184000</v>
      </c>
      <c r="F11" s="60">
        <v>1184000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592000</v>
      </c>
      <c r="Y11" s="60">
        <v>-592000</v>
      </c>
      <c r="Z11" s="140">
        <v>-100</v>
      </c>
      <c r="AA11" s="62">
        <v>1184000</v>
      </c>
    </row>
    <row r="12" spans="1:27" ht="13.5">
      <c r="A12" s="250" t="s">
        <v>56</v>
      </c>
      <c r="B12" s="251"/>
      <c r="C12" s="168">
        <f aca="true" t="shared" si="0" ref="C12:Y12">SUM(C6:C11)</f>
        <v>42018111</v>
      </c>
      <c r="D12" s="168">
        <f>SUM(D6:D11)</f>
        <v>0</v>
      </c>
      <c r="E12" s="72">
        <f t="shared" si="0"/>
        <v>43347000</v>
      </c>
      <c r="F12" s="73">
        <f t="shared" si="0"/>
        <v>43347000</v>
      </c>
      <c r="G12" s="73">
        <f t="shared" si="0"/>
        <v>11904920</v>
      </c>
      <c r="H12" s="73">
        <f t="shared" si="0"/>
        <v>9670674</v>
      </c>
      <c r="I12" s="73">
        <f t="shared" si="0"/>
        <v>1846659</v>
      </c>
      <c r="J12" s="73">
        <f t="shared" si="0"/>
        <v>1846659</v>
      </c>
      <c r="K12" s="73">
        <f t="shared" si="0"/>
        <v>3335901</v>
      </c>
      <c r="L12" s="73">
        <f t="shared" si="0"/>
        <v>-4260541</v>
      </c>
      <c r="M12" s="73">
        <f t="shared" si="0"/>
        <v>3041228</v>
      </c>
      <c r="N12" s="73">
        <f t="shared" si="0"/>
        <v>3041228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3041228</v>
      </c>
      <c r="X12" s="73">
        <f t="shared" si="0"/>
        <v>21673500</v>
      </c>
      <c r="Y12" s="73">
        <f t="shared" si="0"/>
        <v>-18632272</v>
      </c>
      <c r="Z12" s="170">
        <f>+IF(X12&lt;&gt;0,+(Y12/X12)*100,0)</f>
        <v>-85.96798855745496</v>
      </c>
      <c r="AA12" s="74">
        <f>SUM(AA6:AA11)</f>
        <v>43347000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628267802</v>
      </c>
      <c r="D19" s="155"/>
      <c r="E19" s="59">
        <v>626159000</v>
      </c>
      <c r="F19" s="60">
        <v>626159000</v>
      </c>
      <c r="G19" s="60">
        <v>2742090</v>
      </c>
      <c r="H19" s="60">
        <v>484514</v>
      </c>
      <c r="I19" s="60">
        <v>1838964</v>
      </c>
      <c r="J19" s="60">
        <v>1838964</v>
      </c>
      <c r="K19" s="60">
        <v>1984451</v>
      </c>
      <c r="L19" s="60">
        <v>1716687</v>
      </c>
      <c r="M19" s="60">
        <v>976595</v>
      </c>
      <c r="N19" s="60">
        <v>976595</v>
      </c>
      <c r="O19" s="60"/>
      <c r="P19" s="60"/>
      <c r="Q19" s="60"/>
      <c r="R19" s="60"/>
      <c r="S19" s="60"/>
      <c r="T19" s="60"/>
      <c r="U19" s="60"/>
      <c r="V19" s="60"/>
      <c r="W19" s="60">
        <v>976595</v>
      </c>
      <c r="X19" s="60">
        <v>313079500</v>
      </c>
      <c r="Y19" s="60">
        <v>-312102905</v>
      </c>
      <c r="Z19" s="140">
        <v>-99.69</v>
      </c>
      <c r="AA19" s="62">
        <v>626159000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361922</v>
      </c>
      <c r="D22" s="155"/>
      <c r="E22" s="59">
        <v>246000</v>
      </c>
      <c r="F22" s="60">
        <v>246000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123000</v>
      </c>
      <c r="Y22" s="60">
        <v>-123000</v>
      </c>
      <c r="Z22" s="140">
        <v>-100</v>
      </c>
      <c r="AA22" s="62">
        <v>246000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628629724</v>
      </c>
      <c r="D24" s="168">
        <f>SUM(D15:D23)</f>
        <v>0</v>
      </c>
      <c r="E24" s="76">
        <f t="shared" si="1"/>
        <v>626405000</v>
      </c>
      <c r="F24" s="77">
        <f t="shared" si="1"/>
        <v>626405000</v>
      </c>
      <c r="G24" s="77">
        <f t="shared" si="1"/>
        <v>2742090</v>
      </c>
      <c r="H24" s="77">
        <f t="shared" si="1"/>
        <v>484514</v>
      </c>
      <c r="I24" s="77">
        <f t="shared" si="1"/>
        <v>1838964</v>
      </c>
      <c r="J24" s="77">
        <f t="shared" si="1"/>
        <v>1838964</v>
      </c>
      <c r="K24" s="77">
        <f t="shared" si="1"/>
        <v>1984451</v>
      </c>
      <c r="L24" s="77">
        <f t="shared" si="1"/>
        <v>1716687</v>
      </c>
      <c r="M24" s="77">
        <f t="shared" si="1"/>
        <v>976595</v>
      </c>
      <c r="N24" s="77">
        <f t="shared" si="1"/>
        <v>976595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976595</v>
      </c>
      <c r="X24" s="77">
        <f t="shared" si="1"/>
        <v>313202500</v>
      </c>
      <c r="Y24" s="77">
        <f t="shared" si="1"/>
        <v>-312225905</v>
      </c>
      <c r="Z24" s="212">
        <f>+IF(X24&lt;&gt;0,+(Y24/X24)*100,0)</f>
        <v>-99.68819054764889</v>
      </c>
      <c r="AA24" s="79">
        <f>SUM(AA15:AA23)</f>
        <v>626405000</v>
      </c>
    </row>
    <row r="25" spans="1:27" ht="13.5">
      <c r="A25" s="250" t="s">
        <v>159</v>
      </c>
      <c r="B25" s="251"/>
      <c r="C25" s="168">
        <f aca="true" t="shared" si="2" ref="C25:Y25">+C12+C24</f>
        <v>670647835</v>
      </c>
      <c r="D25" s="168">
        <f>+D12+D24</f>
        <v>0</v>
      </c>
      <c r="E25" s="72">
        <f t="shared" si="2"/>
        <v>669752000</v>
      </c>
      <c r="F25" s="73">
        <f t="shared" si="2"/>
        <v>669752000</v>
      </c>
      <c r="G25" s="73">
        <f t="shared" si="2"/>
        <v>14647010</v>
      </c>
      <c r="H25" s="73">
        <f t="shared" si="2"/>
        <v>10155188</v>
      </c>
      <c r="I25" s="73">
        <f t="shared" si="2"/>
        <v>3685623</v>
      </c>
      <c r="J25" s="73">
        <f t="shared" si="2"/>
        <v>3685623</v>
      </c>
      <c r="K25" s="73">
        <f t="shared" si="2"/>
        <v>5320352</v>
      </c>
      <c r="L25" s="73">
        <f t="shared" si="2"/>
        <v>-2543854</v>
      </c>
      <c r="M25" s="73">
        <f t="shared" si="2"/>
        <v>4017823</v>
      </c>
      <c r="N25" s="73">
        <f t="shared" si="2"/>
        <v>4017823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4017823</v>
      </c>
      <c r="X25" s="73">
        <f t="shared" si="2"/>
        <v>334876000</v>
      </c>
      <c r="Y25" s="73">
        <f t="shared" si="2"/>
        <v>-330858177</v>
      </c>
      <c r="Z25" s="170">
        <f>+IF(X25&lt;&gt;0,+(Y25/X25)*100,0)</f>
        <v>-98.80020574779918</v>
      </c>
      <c r="AA25" s="74">
        <f>+AA12+AA24</f>
        <v>669752000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-14905816</v>
      </c>
      <c r="H29" s="60">
        <v>7225515</v>
      </c>
      <c r="I29" s="60">
        <v>6151652</v>
      </c>
      <c r="J29" s="60">
        <v>6151652</v>
      </c>
      <c r="K29" s="60">
        <v>11772161</v>
      </c>
      <c r="L29" s="60">
        <v>1888796</v>
      </c>
      <c r="M29" s="60">
        <v>6690118</v>
      </c>
      <c r="N29" s="60">
        <v>6690118</v>
      </c>
      <c r="O29" s="60"/>
      <c r="P29" s="60"/>
      <c r="Q29" s="60"/>
      <c r="R29" s="60"/>
      <c r="S29" s="60"/>
      <c r="T29" s="60"/>
      <c r="U29" s="60"/>
      <c r="V29" s="60"/>
      <c r="W29" s="60">
        <v>6690118</v>
      </c>
      <c r="X29" s="60"/>
      <c r="Y29" s="60">
        <v>6690118</v>
      </c>
      <c r="Z29" s="140"/>
      <c r="AA29" s="62"/>
    </row>
    <row r="30" spans="1:27" ht="13.5">
      <c r="A30" s="249" t="s">
        <v>52</v>
      </c>
      <c r="B30" s="182"/>
      <c r="C30" s="155">
        <v>148021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769002</v>
      </c>
      <c r="D31" s="155"/>
      <c r="E31" s="59">
        <v>669000</v>
      </c>
      <c r="F31" s="60">
        <v>669000</v>
      </c>
      <c r="G31" s="60">
        <v>10090</v>
      </c>
      <c r="H31" s="60">
        <v>7465</v>
      </c>
      <c r="I31" s="60">
        <v>1450</v>
      </c>
      <c r="J31" s="60">
        <v>1450</v>
      </c>
      <c r="K31" s="60">
        <v>7692</v>
      </c>
      <c r="L31" s="60">
        <v>1981</v>
      </c>
      <c r="M31" s="60">
        <v>1500</v>
      </c>
      <c r="N31" s="60">
        <v>1500</v>
      </c>
      <c r="O31" s="60"/>
      <c r="P31" s="60"/>
      <c r="Q31" s="60"/>
      <c r="R31" s="60"/>
      <c r="S31" s="60"/>
      <c r="T31" s="60"/>
      <c r="U31" s="60"/>
      <c r="V31" s="60"/>
      <c r="W31" s="60">
        <v>1500</v>
      </c>
      <c r="X31" s="60">
        <v>334500</v>
      </c>
      <c r="Y31" s="60">
        <v>-333000</v>
      </c>
      <c r="Z31" s="140">
        <v>-99.55</v>
      </c>
      <c r="AA31" s="62">
        <v>669000</v>
      </c>
    </row>
    <row r="32" spans="1:27" ht="13.5">
      <c r="A32" s="249" t="s">
        <v>164</v>
      </c>
      <c r="B32" s="182"/>
      <c r="C32" s="155">
        <v>11229821</v>
      </c>
      <c r="D32" s="155"/>
      <c r="E32" s="59">
        <v>14096000</v>
      </c>
      <c r="F32" s="60">
        <v>14096000</v>
      </c>
      <c r="G32" s="60">
        <v>-197523</v>
      </c>
      <c r="H32" s="60">
        <v>4172209</v>
      </c>
      <c r="I32" s="60">
        <v>-26262</v>
      </c>
      <c r="J32" s="60">
        <v>-26262</v>
      </c>
      <c r="K32" s="60">
        <v>766</v>
      </c>
      <c r="L32" s="60">
        <v>-201200</v>
      </c>
      <c r="M32" s="60">
        <v>-1201</v>
      </c>
      <c r="N32" s="60">
        <v>-1201</v>
      </c>
      <c r="O32" s="60"/>
      <c r="P32" s="60"/>
      <c r="Q32" s="60"/>
      <c r="R32" s="60"/>
      <c r="S32" s="60"/>
      <c r="T32" s="60"/>
      <c r="U32" s="60"/>
      <c r="V32" s="60"/>
      <c r="W32" s="60">
        <v>-1201</v>
      </c>
      <c r="X32" s="60">
        <v>7048000</v>
      </c>
      <c r="Y32" s="60">
        <v>-7049201</v>
      </c>
      <c r="Z32" s="140">
        <v>-100.02</v>
      </c>
      <c r="AA32" s="62">
        <v>14096000</v>
      </c>
    </row>
    <row r="33" spans="1:27" ht="13.5">
      <c r="A33" s="249" t="s">
        <v>165</v>
      </c>
      <c r="B33" s="182"/>
      <c r="C33" s="155">
        <v>643461</v>
      </c>
      <c r="D33" s="155"/>
      <c r="E33" s="59">
        <v>3814000</v>
      </c>
      <c r="F33" s="60">
        <v>3814000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1907000</v>
      </c>
      <c r="Y33" s="60">
        <v>-1907000</v>
      </c>
      <c r="Z33" s="140">
        <v>-100</v>
      </c>
      <c r="AA33" s="62">
        <v>3814000</v>
      </c>
    </row>
    <row r="34" spans="1:27" ht="13.5">
      <c r="A34" s="250" t="s">
        <v>58</v>
      </c>
      <c r="B34" s="251"/>
      <c r="C34" s="168">
        <f aca="true" t="shared" si="3" ref="C34:Y34">SUM(C29:C33)</f>
        <v>12790305</v>
      </c>
      <c r="D34" s="168">
        <f>SUM(D29:D33)</f>
        <v>0</v>
      </c>
      <c r="E34" s="72">
        <f t="shared" si="3"/>
        <v>18579000</v>
      </c>
      <c r="F34" s="73">
        <f t="shared" si="3"/>
        <v>18579000</v>
      </c>
      <c r="G34" s="73">
        <f t="shared" si="3"/>
        <v>-15093249</v>
      </c>
      <c r="H34" s="73">
        <f t="shared" si="3"/>
        <v>11405189</v>
      </c>
      <c r="I34" s="73">
        <f t="shared" si="3"/>
        <v>6126840</v>
      </c>
      <c r="J34" s="73">
        <f t="shared" si="3"/>
        <v>6126840</v>
      </c>
      <c r="K34" s="73">
        <f t="shared" si="3"/>
        <v>11780619</v>
      </c>
      <c r="L34" s="73">
        <f t="shared" si="3"/>
        <v>1689577</v>
      </c>
      <c r="M34" s="73">
        <f t="shared" si="3"/>
        <v>6690417</v>
      </c>
      <c r="N34" s="73">
        <f t="shared" si="3"/>
        <v>6690417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6690417</v>
      </c>
      <c r="X34" s="73">
        <f t="shared" si="3"/>
        <v>9289500</v>
      </c>
      <c r="Y34" s="73">
        <f t="shared" si="3"/>
        <v>-2599083</v>
      </c>
      <c r="Z34" s="170">
        <f>+IF(X34&lt;&gt;0,+(Y34/X34)*100,0)</f>
        <v>-27.97871790731471</v>
      </c>
      <c r="AA34" s="74">
        <f>SUM(AA29:AA33)</f>
        <v>18579000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41157231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41157231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53947536</v>
      </c>
      <c r="D40" s="168">
        <f>+D34+D39</f>
        <v>0</v>
      </c>
      <c r="E40" s="72">
        <f t="shared" si="5"/>
        <v>18579000</v>
      </c>
      <c r="F40" s="73">
        <f t="shared" si="5"/>
        <v>18579000</v>
      </c>
      <c r="G40" s="73">
        <f t="shared" si="5"/>
        <v>-15093249</v>
      </c>
      <c r="H40" s="73">
        <f t="shared" si="5"/>
        <v>11405189</v>
      </c>
      <c r="I40" s="73">
        <f t="shared" si="5"/>
        <v>6126840</v>
      </c>
      <c r="J40" s="73">
        <f t="shared" si="5"/>
        <v>6126840</v>
      </c>
      <c r="K40" s="73">
        <f t="shared" si="5"/>
        <v>11780619</v>
      </c>
      <c r="L40" s="73">
        <f t="shared" si="5"/>
        <v>1689577</v>
      </c>
      <c r="M40" s="73">
        <f t="shared" si="5"/>
        <v>6690417</v>
      </c>
      <c r="N40" s="73">
        <f t="shared" si="5"/>
        <v>6690417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6690417</v>
      </c>
      <c r="X40" s="73">
        <f t="shared" si="5"/>
        <v>9289500</v>
      </c>
      <c r="Y40" s="73">
        <f t="shared" si="5"/>
        <v>-2599083</v>
      </c>
      <c r="Z40" s="170">
        <f>+IF(X40&lt;&gt;0,+(Y40/X40)*100,0)</f>
        <v>-27.97871790731471</v>
      </c>
      <c r="AA40" s="74">
        <f>+AA34+AA39</f>
        <v>18579000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616700299</v>
      </c>
      <c r="D42" s="257">
        <f>+D25-D40</f>
        <v>0</v>
      </c>
      <c r="E42" s="258">
        <f t="shared" si="6"/>
        <v>651173000</v>
      </c>
      <c r="F42" s="259">
        <f t="shared" si="6"/>
        <v>651173000</v>
      </c>
      <c r="G42" s="259">
        <f t="shared" si="6"/>
        <v>29740259</v>
      </c>
      <c r="H42" s="259">
        <f t="shared" si="6"/>
        <v>-1250001</v>
      </c>
      <c r="I42" s="259">
        <f t="shared" si="6"/>
        <v>-2441217</v>
      </c>
      <c r="J42" s="259">
        <f t="shared" si="6"/>
        <v>-2441217</v>
      </c>
      <c r="K42" s="259">
        <f t="shared" si="6"/>
        <v>-6460267</v>
      </c>
      <c r="L42" s="259">
        <f t="shared" si="6"/>
        <v>-4233431</v>
      </c>
      <c r="M42" s="259">
        <f t="shared" si="6"/>
        <v>-2672594</v>
      </c>
      <c r="N42" s="259">
        <f t="shared" si="6"/>
        <v>-2672594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-2672594</v>
      </c>
      <c r="X42" s="259">
        <f t="shared" si="6"/>
        <v>325586500</v>
      </c>
      <c r="Y42" s="259">
        <f t="shared" si="6"/>
        <v>-328259094</v>
      </c>
      <c r="Z42" s="260">
        <f>+IF(X42&lt;&gt;0,+(Y42/X42)*100,0)</f>
        <v>-100.8208552873046</v>
      </c>
      <c r="AA42" s="261">
        <f>+AA25-AA40</f>
        <v>651173000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616603299</v>
      </c>
      <c r="D45" s="155"/>
      <c r="E45" s="59">
        <v>651173000</v>
      </c>
      <c r="F45" s="60">
        <v>651173000</v>
      </c>
      <c r="G45" s="60">
        <v>29749404</v>
      </c>
      <c r="H45" s="60">
        <v>-1236001</v>
      </c>
      <c r="I45" s="60">
        <v>-2437217</v>
      </c>
      <c r="J45" s="60">
        <v>-2437217</v>
      </c>
      <c r="K45" s="60">
        <v>-6458267</v>
      </c>
      <c r="L45" s="60">
        <v>-4231431</v>
      </c>
      <c r="M45" s="60">
        <v>-2670594</v>
      </c>
      <c r="N45" s="60">
        <v>-2670594</v>
      </c>
      <c r="O45" s="60"/>
      <c r="P45" s="60"/>
      <c r="Q45" s="60"/>
      <c r="R45" s="60"/>
      <c r="S45" s="60"/>
      <c r="T45" s="60"/>
      <c r="U45" s="60"/>
      <c r="V45" s="60"/>
      <c r="W45" s="60">
        <v>-2670594</v>
      </c>
      <c r="X45" s="60">
        <v>325586500</v>
      </c>
      <c r="Y45" s="60">
        <v>-328257094</v>
      </c>
      <c r="Z45" s="139">
        <v>-100.82</v>
      </c>
      <c r="AA45" s="62">
        <v>651173000</v>
      </c>
    </row>
    <row r="46" spans="1:27" ht="13.5">
      <c r="A46" s="249" t="s">
        <v>171</v>
      </c>
      <c r="B46" s="182"/>
      <c r="C46" s="155">
        <v>97000</v>
      </c>
      <c r="D46" s="155"/>
      <c r="E46" s="59"/>
      <c r="F46" s="60"/>
      <c r="G46" s="60">
        <v>-9145</v>
      </c>
      <c r="H46" s="60">
        <v>-14000</v>
      </c>
      <c r="I46" s="60">
        <v>-4000</v>
      </c>
      <c r="J46" s="60">
        <v>-4000</v>
      </c>
      <c r="K46" s="60">
        <v>-2000</v>
      </c>
      <c r="L46" s="60">
        <v>-2000</v>
      </c>
      <c r="M46" s="60">
        <v>-2000</v>
      </c>
      <c r="N46" s="60">
        <v>-2000</v>
      </c>
      <c r="O46" s="60"/>
      <c r="P46" s="60"/>
      <c r="Q46" s="60"/>
      <c r="R46" s="60"/>
      <c r="S46" s="60"/>
      <c r="T46" s="60"/>
      <c r="U46" s="60"/>
      <c r="V46" s="60"/>
      <c r="W46" s="60">
        <v>-2000</v>
      </c>
      <c r="X46" s="60"/>
      <c r="Y46" s="60">
        <v>-2000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616700299</v>
      </c>
      <c r="D48" s="217">
        <f>SUM(D45:D47)</f>
        <v>0</v>
      </c>
      <c r="E48" s="264">
        <f t="shared" si="7"/>
        <v>651173000</v>
      </c>
      <c r="F48" s="219">
        <f t="shared" si="7"/>
        <v>651173000</v>
      </c>
      <c r="G48" s="219">
        <f t="shared" si="7"/>
        <v>29740259</v>
      </c>
      <c r="H48" s="219">
        <f t="shared" si="7"/>
        <v>-1250001</v>
      </c>
      <c r="I48" s="219">
        <f t="shared" si="7"/>
        <v>-2441217</v>
      </c>
      <c r="J48" s="219">
        <f t="shared" si="7"/>
        <v>-2441217</v>
      </c>
      <c r="K48" s="219">
        <f t="shared" si="7"/>
        <v>-6460267</v>
      </c>
      <c r="L48" s="219">
        <f t="shared" si="7"/>
        <v>-4233431</v>
      </c>
      <c r="M48" s="219">
        <f t="shared" si="7"/>
        <v>-2672594</v>
      </c>
      <c r="N48" s="219">
        <f t="shared" si="7"/>
        <v>-2672594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-2672594</v>
      </c>
      <c r="X48" s="219">
        <f t="shared" si="7"/>
        <v>325586500</v>
      </c>
      <c r="Y48" s="219">
        <f t="shared" si="7"/>
        <v>-328259094</v>
      </c>
      <c r="Z48" s="265">
        <f>+IF(X48&lt;&gt;0,+(Y48/X48)*100,0)</f>
        <v>-100.8208552873046</v>
      </c>
      <c r="AA48" s="232">
        <f>SUM(AA45:AA47)</f>
        <v>651173000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31985330</v>
      </c>
      <c r="D6" s="155"/>
      <c r="E6" s="59"/>
      <c r="F6" s="60"/>
      <c r="G6" s="60">
        <v>13047193</v>
      </c>
      <c r="H6" s="60">
        <v>4210602</v>
      </c>
      <c r="I6" s="60">
        <v>4048220</v>
      </c>
      <c r="J6" s="60">
        <v>21306015</v>
      </c>
      <c r="K6" s="60">
        <v>2478717</v>
      </c>
      <c r="L6" s="60">
        <v>2434694</v>
      </c>
      <c r="M6" s="60">
        <v>1496905</v>
      </c>
      <c r="N6" s="60">
        <v>6410316</v>
      </c>
      <c r="O6" s="60"/>
      <c r="P6" s="60"/>
      <c r="Q6" s="60"/>
      <c r="R6" s="60"/>
      <c r="S6" s="60"/>
      <c r="T6" s="60"/>
      <c r="U6" s="60"/>
      <c r="V6" s="60"/>
      <c r="W6" s="60">
        <v>27716331</v>
      </c>
      <c r="X6" s="60"/>
      <c r="Y6" s="60">
        <v>27716331</v>
      </c>
      <c r="Z6" s="140"/>
      <c r="AA6" s="62"/>
    </row>
    <row r="7" spans="1:27" ht="13.5">
      <c r="A7" s="249" t="s">
        <v>178</v>
      </c>
      <c r="B7" s="182"/>
      <c r="C7" s="155">
        <v>55135271</v>
      </c>
      <c r="D7" s="155"/>
      <c r="E7" s="59">
        <v>53973999</v>
      </c>
      <c r="F7" s="60">
        <v>53973999</v>
      </c>
      <c r="G7" s="60">
        <v>21014000</v>
      </c>
      <c r="H7" s="60"/>
      <c r="I7" s="60"/>
      <c r="J7" s="60">
        <v>21014000</v>
      </c>
      <c r="K7" s="60"/>
      <c r="L7" s="60">
        <v>300000</v>
      </c>
      <c r="M7" s="60"/>
      <c r="N7" s="60">
        <v>300000</v>
      </c>
      <c r="O7" s="60"/>
      <c r="P7" s="60"/>
      <c r="Q7" s="60"/>
      <c r="R7" s="60"/>
      <c r="S7" s="60"/>
      <c r="T7" s="60"/>
      <c r="U7" s="60"/>
      <c r="V7" s="60"/>
      <c r="W7" s="60">
        <v>21314000</v>
      </c>
      <c r="X7" s="60">
        <v>37162666</v>
      </c>
      <c r="Y7" s="60">
        <v>-15848666</v>
      </c>
      <c r="Z7" s="140">
        <v>-42.65</v>
      </c>
      <c r="AA7" s="62">
        <v>53973999</v>
      </c>
    </row>
    <row r="8" spans="1:27" ht="13.5">
      <c r="A8" s="249" t="s">
        <v>179</v>
      </c>
      <c r="B8" s="182"/>
      <c r="C8" s="155">
        <v>23167236</v>
      </c>
      <c r="D8" s="155"/>
      <c r="E8" s="59">
        <v>34306002</v>
      </c>
      <c r="F8" s="60">
        <v>34306002</v>
      </c>
      <c r="G8" s="60">
        <v>-36409</v>
      </c>
      <c r="H8" s="60">
        <v>4170208</v>
      </c>
      <c r="I8" s="60">
        <v>-25898</v>
      </c>
      <c r="J8" s="60">
        <v>4107901</v>
      </c>
      <c r="K8" s="60"/>
      <c r="L8" s="60">
        <v>8081000</v>
      </c>
      <c r="M8" s="60"/>
      <c r="N8" s="60">
        <v>8081000</v>
      </c>
      <c r="O8" s="60"/>
      <c r="P8" s="60"/>
      <c r="Q8" s="60"/>
      <c r="R8" s="60"/>
      <c r="S8" s="60"/>
      <c r="T8" s="60"/>
      <c r="U8" s="60"/>
      <c r="V8" s="60"/>
      <c r="W8" s="60">
        <v>12188901</v>
      </c>
      <c r="X8" s="60">
        <v>22870668</v>
      </c>
      <c r="Y8" s="60">
        <v>-10681767</v>
      </c>
      <c r="Z8" s="140">
        <v>-46.71</v>
      </c>
      <c r="AA8" s="62">
        <v>34306002</v>
      </c>
    </row>
    <row r="9" spans="1:27" ht="13.5">
      <c r="A9" s="249" t="s">
        <v>180</v>
      </c>
      <c r="B9" s="182"/>
      <c r="C9" s="155">
        <v>3427039</v>
      </c>
      <c r="D9" s="155"/>
      <c r="E9" s="59">
        <v>1352004</v>
      </c>
      <c r="F9" s="60">
        <v>1352004</v>
      </c>
      <c r="G9" s="60">
        <v>220859</v>
      </c>
      <c r="H9" s="60">
        <v>197666</v>
      </c>
      <c r="I9" s="60">
        <v>250301</v>
      </c>
      <c r="J9" s="60">
        <v>668826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668826</v>
      </c>
      <c r="X9" s="60">
        <v>676002</v>
      </c>
      <c r="Y9" s="60">
        <v>-7176</v>
      </c>
      <c r="Z9" s="140">
        <v>-1.06</v>
      </c>
      <c r="AA9" s="62">
        <v>1352004</v>
      </c>
    </row>
    <row r="10" spans="1:27" ht="13.5">
      <c r="A10" s="249" t="s">
        <v>181</v>
      </c>
      <c r="B10" s="182"/>
      <c r="C10" s="155">
        <v>10607</v>
      </c>
      <c r="D10" s="155"/>
      <c r="E10" s="59">
        <v>24996</v>
      </c>
      <c r="F10" s="60">
        <v>24996</v>
      </c>
      <c r="G10" s="60"/>
      <c r="H10" s="60">
        <v>1326</v>
      </c>
      <c r="I10" s="60">
        <v>1733</v>
      </c>
      <c r="J10" s="60">
        <v>3059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3059</v>
      </c>
      <c r="X10" s="60">
        <v>12498</v>
      </c>
      <c r="Y10" s="60">
        <v>-9439</v>
      </c>
      <c r="Z10" s="140">
        <v>-75.52</v>
      </c>
      <c r="AA10" s="62">
        <v>24996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-107016405</v>
      </c>
      <c r="D12" s="155"/>
      <c r="E12" s="59">
        <v>-104931996</v>
      </c>
      <c r="F12" s="60">
        <v>-104931996</v>
      </c>
      <c r="G12" s="60">
        <v>-15465584</v>
      </c>
      <c r="H12" s="60">
        <v>-6129957</v>
      </c>
      <c r="I12" s="60">
        <v>-4839607</v>
      </c>
      <c r="J12" s="60">
        <v>-26435148</v>
      </c>
      <c r="K12" s="60">
        <v>-8540689</v>
      </c>
      <c r="L12" s="60">
        <v>-5439608</v>
      </c>
      <c r="M12" s="60">
        <v>-5274289</v>
      </c>
      <c r="N12" s="60">
        <v>-19254586</v>
      </c>
      <c r="O12" s="60"/>
      <c r="P12" s="60"/>
      <c r="Q12" s="60"/>
      <c r="R12" s="60"/>
      <c r="S12" s="60"/>
      <c r="T12" s="60"/>
      <c r="U12" s="60"/>
      <c r="V12" s="60"/>
      <c r="W12" s="60">
        <v>-45689734</v>
      </c>
      <c r="X12" s="60">
        <v>-52465998</v>
      </c>
      <c r="Y12" s="60">
        <v>6776264</v>
      </c>
      <c r="Z12" s="140">
        <v>-12.92</v>
      </c>
      <c r="AA12" s="62">
        <v>-104931996</v>
      </c>
    </row>
    <row r="13" spans="1:27" ht="13.5">
      <c r="A13" s="249" t="s">
        <v>40</v>
      </c>
      <c r="B13" s="182"/>
      <c r="C13" s="155">
        <v>-3513878</v>
      </c>
      <c r="D13" s="155"/>
      <c r="E13" s="59">
        <v>-68004</v>
      </c>
      <c r="F13" s="60">
        <v>-68004</v>
      </c>
      <c r="G13" s="60">
        <v>-11432</v>
      </c>
      <c r="H13" s="60">
        <v>-402</v>
      </c>
      <c r="I13" s="60">
        <v>-175579</v>
      </c>
      <c r="J13" s="60">
        <v>-187413</v>
      </c>
      <c r="K13" s="60">
        <v>-22712</v>
      </c>
      <c r="L13" s="60">
        <v>-9595</v>
      </c>
      <c r="M13" s="60">
        <v>-819</v>
      </c>
      <c r="N13" s="60">
        <v>-33126</v>
      </c>
      <c r="O13" s="60"/>
      <c r="P13" s="60"/>
      <c r="Q13" s="60"/>
      <c r="R13" s="60"/>
      <c r="S13" s="60"/>
      <c r="T13" s="60"/>
      <c r="U13" s="60"/>
      <c r="V13" s="60"/>
      <c r="W13" s="60">
        <v>-220539</v>
      </c>
      <c r="X13" s="60">
        <v>-34002</v>
      </c>
      <c r="Y13" s="60">
        <v>-186537</v>
      </c>
      <c r="Z13" s="140">
        <v>548.61</v>
      </c>
      <c r="AA13" s="62">
        <v>-68004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>
        <v>-1327467</v>
      </c>
      <c r="L14" s="60">
        <v>-727226</v>
      </c>
      <c r="M14" s="60"/>
      <c r="N14" s="60">
        <v>-2054693</v>
      </c>
      <c r="O14" s="60"/>
      <c r="P14" s="60"/>
      <c r="Q14" s="60"/>
      <c r="R14" s="60"/>
      <c r="S14" s="60"/>
      <c r="T14" s="60"/>
      <c r="U14" s="60"/>
      <c r="V14" s="60"/>
      <c r="W14" s="60">
        <v>-2054693</v>
      </c>
      <c r="X14" s="60"/>
      <c r="Y14" s="60">
        <v>-2054693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3195200</v>
      </c>
      <c r="D15" s="168">
        <f>SUM(D6:D14)</f>
        <v>0</v>
      </c>
      <c r="E15" s="72">
        <f t="shared" si="0"/>
        <v>-15342999</v>
      </c>
      <c r="F15" s="73">
        <f t="shared" si="0"/>
        <v>-15342999</v>
      </c>
      <c r="G15" s="73">
        <f t="shared" si="0"/>
        <v>18768627</v>
      </c>
      <c r="H15" s="73">
        <f t="shared" si="0"/>
        <v>2449443</v>
      </c>
      <c r="I15" s="73">
        <f t="shared" si="0"/>
        <v>-740830</v>
      </c>
      <c r="J15" s="73">
        <f t="shared" si="0"/>
        <v>20477240</v>
      </c>
      <c r="K15" s="73">
        <f t="shared" si="0"/>
        <v>-7412151</v>
      </c>
      <c r="L15" s="73">
        <f t="shared" si="0"/>
        <v>4639265</v>
      </c>
      <c r="M15" s="73">
        <f t="shared" si="0"/>
        <v>-3778203</v>
      </c>
      <c r="N15" s="73">
        <f t="shared" si="0"/>
        <v>-6551089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13926151</v>
      </c>
      <c r="X15" s="73">
        <f t="shared" si="0"/>
        <v>8221834</v>
      </c>
      <c r="Y15" s="73">
        <f t="shared" si="0"/>
        <v>5704317</v>
      </c>
      <c r="Z15" s="170">
        <f>+IF(X15&lt;&gt;0,+(Y15/X15)*100,0)</f>
        <v>69.38010424438149</v>
      </c>
      <c r="AA15" s="74">
        <f>SUM(AA6:AA14)</f>
        <v>-15342999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2637996</v>
      </c>
      <c r="F19" s="60">
        <v>2637996</v>
      </c>
      <c r="G19" s="159">
        <v>1245612</v>
      </c>
      <c r="H19" s="159">
        <v>1290000</v>
      </c>
      <c r="I19" s="159">
        <v>-243443</v>
      </c>
      <c r="J19" s="60">
        <v>2292169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2292169</v>
      </c>
      <c r="X19" s="60">
        <v>1318998</v>
      </c>
      <c r="Y19" s="159">
        <v>973171</v>
      </c>
      <c r="Z19" s="141">
        <v>73.78</v>
      </c>
      <c r="AA19" s="225">
        <v>2637996</v>
      </c>
    </row>
    <row r="20" spans="1:27" ht="13.5">
      <c r="A20" s="249" t="s">
        <v>187</v>
      </c>
      <c r="B20" s="182"/>
      <c r="C20" s="155"/>
      <c r="D20" s="155"/>
      <c r="E20" s="268">
        <v>-150000</v>
      </c>
      <c r="F20" s="159">
        <v>-150000</v>
      </c>
      <c r="G20" s="60">
        <v>-11550760</v>
      </c>
      <c r="H20" s="60">
        <v>2861443</v>
      </c>
      <c r="I20" s="60">
        <v>1483148</v>
      </c>
      <c r="J20" s="60">
        <v>-7206169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-7206169</v>
      </c>
      <c r="X20" s="60">
        <v>-75000</v>
      </c>
      <c r="Y20" s="60">
        <v>-7131169</v>
      </c>
      <c r="Z20" s="140">
        <v>9508.23</v>
      </c>
      <c r="AA20" s="62">
        <v>-150000</v>
      </c>
    </row>
    <row r="21" spans="1:27" ht="13.5">
      <c r="A21" s="249" t="s">
        <v>188</v>
      </c>
      <c r="B21" s="182"/>
      <c r="C21" s="157"/>
      <c r="D21" s="157"/>
      <c r="E21" s="59">
        <v>-80004</v>
      </c>
      <c r="F21" s="60">
        <v>-80004</v>
      </c>
      <c r="G21" s="159">
        <v>-161114</v>
      </c>
      <c r="H21" s="159">
        <v>2001</v>
      </c>
      <c r="I21" s="159">
        <v>-364</v>
      </c>
      <c r="J21" s="60">
        <v>-159477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-159477</v>
      </c>
      <c r="X21" s="60">
        <v>-40002</v>
      </c>
      <c r="Y21" s="159">
        <v>-119475</v>
      </c>
      <c r="Z21" s="141">
        <v>298.67</v>
      </c>
      <c r="AA21" s="225">
        <v>-80004</v>
      </c>
    </row>
    <row r="22" spans="1:27" ht="13.5">
      <c r="A22" s="249" t="s">
        <v>189</v>
      </c>
      <c r="B22" s="182"/>
      <c r="C22" s="155"/>
      <c r="D22" s="155"/>
      <c r="E22" s="59">
        <v>5799996</v>
      </c>
      <c r="F22" s="60">
        <v>5799996</v>
      </c>
      <c r="G22" s="60"/>
      <c r="H22" s="60">
        <v>-7000000</v>
      </c>
      <c r="I22" s="60"/>
      <c r="J22" s="60">
        <v>-7000000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-7000000</v>
      </c>
      <c r="X22" s="60">
        <v>2899998</v>
      </c>
      <c r="Y22" s="60">
        <v>-9899998</v>
      </c>
      <c r="Z22" s="140">
        <v>-341.38</v>
      </c>
      <c r="AA22" s="62">
        <v>5799996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-36812004</v>
      </c>
      <c r="F24" s="60">
        <v>-36812004</v>
      </c>
      <c r="G24" s="60">
        <v>-3640531</v>
      </c>
      <c r="H24" s="60">
        <v>-1452918</v>
      </c>
      <c r="I24" s="60">
        <v>-3214329</v>
      </c>
      <c r="J24" s="60">
        <v>-8307778</v>
      </c>
      <c r="K24" s="60">
        <v>-2670984</v>
      </c>
      <c r="L24" s="60">
        <v>-593055</v>
      </c>
      <c r="M24" s="60">
        <v>-1163639</v>
      </c>
      <c r="N24" s="60">
        <v>-4427678</v>
      </c>
      <c r="O24" s="60"/>
      <c r="P24" s="60"/>
      <c r="Q24" s="60"/>
      <c r="R24" s="60"/>
      <c r="S24" s="60"/>
      <c r="T24" s="60"/>
      <c r="U24" s="60"/>
      <c r="V24" s="60"/>
      <c r="W24" s="60">
        <v>-12735456</v>
      </c>
      <c r="X24" s="60">
        <v>-18406002</v>
      </c>
      <c r="Y24" s="60">
        <v>5670546</v>
      </c>
      <c r="Z24" s="140">
        <v>-30.81</v>
      </c>
      <c r="AA24" s="62">
        <v>-36812004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-28604016</v>
      </c>
      <c r="F25" s="73">
        <f t="shared" si="1"/>
        <v>-28604016</v>
      </c>
      <c r="G25" s="73">
        <f t="shared" si="1"/>
        <v>-14106793</v>
      </c>
      <c r="H25" s="73">
        <f t="shared" si="1"/>
        <v>-4299474</v>
      </c>
      <c r="I25" s="73">
        <f t="shared" si="1"/>
        <v>-1974988</v>
      </c>
      <c r="J25" s="73">
        <f t="shared" si="1"/>
        <v>-20381255</v>
      </c>
      <c r="K25" s="73">
        <f t="shared" si="1"/>
        <v>-2670984</v>
      </c>
      <c r="L25" s="73">
        <f t="shared" si="1"/>
        <v>-593055</v>
      </c>
      <c r="M25" s="73">
        <f t="shared" si="1"/>
        <v>-1163639</v>
      </c>
      <c r="N25" s="73">
        <f t="shared" si="1"/>
        <v>-4427678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-24808933</v>
      </c>
      <c r="X25" s="73">
        <f t="shared" si="1"/>
        <v>-14302008</v>
      </c>
      <c r="Y25" s="73">
        <f t="shared" si="1"/>
        <v>-10506925</v>
      </c>
      <c r="Z25" s="170">
        <f>+IF(X25&lt;&gt;0,+(Y25/X25)*100,0)</f>
        <v>73.46468411988023</v>
      </c>
      <c r="AA25" s="74">
        <f>SUM(AA19:AA24)</f>
        <v>-28604016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10090</v>
      </c>
      <c r="H31" s="159">
        <v>7465</v>
      </c>
      <c r="I31" s="159">
        <v>1450</v>
      </c>
      <c r="J31" s="159">
        <v>19005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19005</v>
      </c>
      <c r="X31" s="159"/>
      <c r="Y31" s="60">
        <v>19005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10090</v>
      </c>
      <c r="H34" s="73">
        <f t="shared" si="2"/>
        <v>7465</v>
      </c>
      <c r="I34" s="73">
        <f t="shared" si="2"/>
        <v>1450</v>
      </c>
      <c r="J34" s="73">
        <f t="shared" si="2"/>
        <v>19005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19005</v>
      </c>
      <c r="X34" s="73">
        <f t="shared" si="2"/>
        <v>0</v>
      </c>
      <c r="Y34" s="73">
        <f t="shared" si="2"/>
        <v>19005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3195200</v>
      </c>
      <c r="D36" s="153">
        <f>+D15+D25+D34</f>
        <v>0</v>
      </c>
      <c r="E36" s="99">
        <f t="shared" si="3"/>
        <v>-43947015</v>
      </c>
      <c r="F36" s="100">
        <f t="shared" si="3"/>
        <v>-43947015</v>
      </c>
      <c r="G36" s="100">
        <f t="shared" si="3"/>
        <v>4671924</v>
      </c>
      <c r="H36" s="100">
        <f t="shared" si="3"/>
        <v>-1842566</v>
      </c>
      <c r="I36" s="100">
        <f t="shared" si="3"/>
        <v>-2714368</v>
      </c>
      <c r="J36" s="100">
        <f t="shared" si="3"/>
        <v>114990</v>
      </c>
      <c r="K36" s="100">
        <f t="shared" si="3"/>
        <v>-10083135</v>
      </c>
      <c r="L36" s="100">
        <f t="shared" si="3"/>
        <v>4046210</v>
      </c>
      <c r="M36" s="100">
        <f t="shared" si="3"/>
        <v>-4941842</v>
      </c>
      <c r="N36" s="100">
        <f t="shared" si="3"/>
        <v>-10978767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-10863777</v>
      </c>
      <c r="X36" s="100">
        <f t="shared" si="3"/>
        <v>-6080174</v>
      </c>
      <c r="Y36" s="100">
        <f t="shared" si="3"/>
        <v>-4783603</v>
      </c>
      <c r="Z36" s="137">
        <f>+IF(X36&lt;&gt;0,+(Y36/X36)*100,0)</f>
        <v>78.67542935448887</v>
      </c>
      <c r="AA36" s="102">
        <f>+AA15+AA25+AA34</f>
        <v>-43947015</v>
      </c>
    </row>
    <row r="37" spans="1:27" ht="13.5">
      <c r="A37" s="249" t="s">
        <v>199</v>
      </c>
      <c r="B37" s="182"/>
      <c r="C37" s="153">
        <v>20651623</v>
      </c>
      <c r="D37" s="153"/>
      <c r="E37" s="99">
        <v>42000000</v>
      </c>
      <c r="F37" s="100">
        <v>42000000</v>
      </c>
      <c r="G37" s="100">
        <v>13508154</v>
      </c>
      <c r="H37" s="100">
        <v>18180078</v>
      </c>
      <c r="I37" s="100">
        <v>16337512</v>
      </c>
      <c r="J37" s="100">
        <v>13508154</v>
      </c>
      <c r="K37" s="100">
        <v>13623144</v>
      </c>
      <c r="L37" s="100">
        <v>3540009</v>
      </c>
      <c r="M37" s="100">
        <v>7586219</v>
      </c>
      <c r="N37" s="100">
        <v>13623144</v>
      </c>
      <c r="O37" s="100"/>
      <c r="P37" s="100"/>
      <c r="Q37" s="100"/>
      <c r="R37" s="100"/>
      <c r="S37" s="100"/>
      <c r="T37" s="100"/>
      <c r="U37" s="100"/>
      <c r="V37" s="100"/>
      <c r="W37" s="100">
        <v>13508154</v>
      </c>
      <c r="X37" s="100">
        <v>42000000</v>
      </c>
      <c r="Y37" s="100">
        <v>-28491846</v>
      </c>
      <c r="Z37" s="137">
        <v>-67.84</v>
      </c>
      <c r="AA37" s="102">
        <v>42000000</v>
      </c>
    </row>
    <row r="38" spans="1:27" ht="13.5">
      <c r="A38" s="269" t="s">
        <v>200</v>
      </c>
      <c r="B38" s="256"/>
      <c r="C38" s="257">
        <v>23846823</v>
      </c>
      <c r="D38" s="257"/>
      <c r="E38" s="258">
        <v>-1947015</v>
      </c>
      <c r="F38" s="259">
        <v>-1947015</v>
      </c>
      <c r="G38" s="259">
        <v>18180078</v>
      </c>
      <c r="H38" s="259">
        <v>16337512</v>
      </c>
      <c r="I38" s="259">
        <v>13623144</v>
      </c>
      <c r="J38" s="259">
        <v>13623144</v>
      </c>
      <c r="K38" s="259">
        <v>3540009</v>
      </c>
      <c r="L38" s="259">
        <v>7586219</v>
      </c>
      <c r="M38" s="259">
        <v>2644377</v>
      </c>
      <c r="N38" s="259">
        <v>2644377</v>
      </c>
      <c r="O38" s="259"/>
      <c r="P38" s="259"/>
      <c r="Q38" s="259"/>
      <c r="R38" s="259"/>
      <c r="S38" s="259"/>
      <c r="T38" s="259"/>
      <c r="U38" s="259"/>
      <c r="V38" s="259"/>
      <c r="W38" s="259">
        <v>2644377</v>
      </c>
      <c r="X38" s="259">
        <v>35919826</v>
      </c>
      <c r="Y38" s="259">
        <v>-33275449</v>
      </c>
      <c r="Z38" s="260">
        <v>-92.64</v>
      </c>
      <c r="AA38" s="261">
        <v>-1947015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1145650</v>
      </c>
      <c r="D5" s="200">
        <f t="shared" si="0"/>
        <v>0</v>
      </c>
      <c r="E5" s="106">
        <f t="shared" si="0"/>
        <v>44812314</v>
      </c>
      <c r="F5" s="106">
        <f t="shared" si="0"/>
        <v>44812314</v>
      </c>
      <c r="G5" s="106">
        <f t="shared" si="0"/>
        <v>3452023</v>
      </c>
      <c r="H5" s="106">
        <f t="shared" si="0"/>
        <v>948851</v>
      </c>
      <c r="I5" s="106">
        <f t="shared" si="0"/>
        <v>1590088</v>
      </c>
      <c r="J5" s="106">
        <f t="shared" si="0"/>
        <v>5990962</v>
      </c>
      <c r="K5" s="106">
        <f t="shared" si="0"/>
        <v>2670984</v>
      </c>
      <c r="L5" s="106">
        <f t="shared" si="0"/>
        <v>3120957</v>
      </c>
      <c r="M5" s="106">
        <f t="shared" si="0"/>
        <v>1163639</v>
      </c>
      <c r="N5" s="106">
        <f t="shared" si="0"/>
        <v>6955580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12946542</v>
      </c>
      <c r="X5" s="106">
        <f t="shared" si="0"/>
        <v>22406158</v>
      </c>
      <c r="Y5" s="106">
        <f t="shared" si="0"/>
        <v>-9459616</v>
      </c>
      <c r="Z5" s="201">
        <f>+IF(X5&lt;&gt;0,+(Y5/X5)*100,0)</f>
        <v>-42.21882216487092</v>
      </c>
      <c r="AA5" s="199">
        <f>SUM(AA11:AA18)</f>
        <v>44812314</v>
      </c>
    </row>
    <row r="6" spans="1:27" ht="13.5">
      <c r="A6" s="291" t="s">
        <v>204</v>
      </c>
      <c r="B6" s="142"/>
      <c r="C6" s="62"/>
      <c r="D6" s="156"/>
      <c r="E6" s="60">
        <v>247600</v>
      </c>
      <c r="F6" s="60">
        <v>247600</v>
      </c>
      <c r="G6" s="60">
        <v>1917088</v>
      </c>
      <c r="H6" s="60"/>
      <c r="I6" s="60">
        <v>1031023</v>
      </c>
      <c r="J6" s="60">
        <v>2948111</v>
      </c>
      <c r="K6" s="60">
        <v>1963891</v>
      </c>
      <c r="L6" s="60">
        <v>1866299</v>
      </c>
      <c r="M6" s="60">
        <v>108007</v>
      </c>
      <c r="N6" s="60">
        <v>3938197</v>
      </c>
      <c r="O6" s="60"/>
      <c r="P6" s="60"/>
      <c r="Q6" s="60"/>
      <c r="R6" s="60"/>
      <c r="S6" s="60"/>
      <c r="T6" s="60"/>
      <c r="U6" s="60"/>
      <c r="V6" s="60"/>
      <c r="W6" s="60">
        <v>6886308</v>
      </c>
      <c r="X6" s="60">
        <v>123800</v>
      </c>
      <c r="Y6" s="60">
        <v>6762508</v>
      </c>
      <c r="Z6" s="140">
        <v>5462.45</v>
      </c>
      <c r="AA6" s="155">
        <v>247600</v>
      </c>
    </row>
    <row r="7" spans="1:27" ht="13.5">
      <c r="A7" s="291" t="s">
        <v>205</v>
      </c>
      <c r="B7" s="142"/>
      <c r="C7" s="62"/>
      <c r="D7" s="156"/>
      <c r="E7" s="60">
        <v>159332</v>
      </c>
      <c r="F7" s="60">
        <v>159332</v>
      </c>
      <c r="G7" s="60">
        <v>515291</v>
      </c>
      <c r="H7" s="60"/>
      <c r="I7" s="60"/>
      <c r="J7" s="60">
        <v>515291</v>
      </c>
      <c r="K7" s="60"/>
      <c r="L7" s="60">
        <v>343590</v>
      </c>
      <c r="M7" s="60"/>
      <c r="N7" s="60">
        <v>343590</v>
      </c>
      <c r="O7" s="60"/>
      <c r="P7" s="60"/>
      <c r="Q7" s="60"/>
      <c r="R7" s="60"/>
      <c r="S7" s="60"/>
      <c r="T7" s="60"/>
      <c r="U7" s="60"/>
      <c r="V7" s="60"/>
      <c r="W7" s="60">
        <v>858881</v>
      </c>
      <c r="X7" s="60">
        <v>79666</v>
      </c>
      <c r="Y7" s="60">
        <v>779215</v>
      </c>
      <c r="Z7" s="140">
        <v>978.1</v>
      </c>
      <c r="AA7" s="155">
        <v>159332</v>
      </c>
    </row>
    <row r="8" spans="1:27" ht="13.5">
      <c r="A8" s="291" t="s">
        <v>206</v>
      </c>
      <c r="B8" s="142"/>
      <c r="C8" s="62"/>
      <c r="D8" s="156"/>
      <c r="E8" s="60">
        <v>18309205</v>
      </c>
      <c r="F8" s="60">
        <v>18309205</v>
      </c>
      <c r="G8" s="60">
        <v>25209</v>
      </c>
      <c r="H8" s="60"/>
      <c r="I8" s="60"/>
      <c r="J8" s="60">
        <v>25209</v>
      </c>
      <c r="K8" s="60"/>
      <c r="L8" s="60">
        <v>4474</v>
      </c>
      <c r="M8" s="60">
        <v>2751</v>
      </c>
      <c r="N8" s="60">
        <v>7225</v>
      </c>
      <c r="O8" s="60"/>
      <c r="P8" s="60"/>
      <c r="Q8" s="60"/>
      <c r="R8" s="60"/>
      <c r="S8" s="60"/>
      <c r="T8" s="60"/>
      <c r="U8" s="60"/>
      <c r="V8" s="60"/>
      <c r="W8" s="60">
        <v>32434</v>
      </c>
      <c r="X8" s="60">
        <v>9154603</v>
      </c>
      <c r="Y8" s="60">
        <v>-9122169</v>
      </c>
      <c r="Z8" s="140">
        <v>-99.65</v>
      </c>
      <c r="AA8" s="155">
        <v>18309205</v>
      </c>
    </row>
    <row r="9" spans="1:27" ht="13.5">
      <c r="A9" s="291" t="s">
        <v>207</v>
      </c>
      <c r="B9" s="142"/>
      <c r="C9" s="62"/>
      <c r="D9" s="156"/>
      <c r="E9" s="60">
        <v>14482114</v>
      </c>
      <c r="F9" s="60">
        <v>14482114</v>
      </c>
      <c r="G9" s="60"/>
      <c r="H9" s="60"/>
      <c r="I9" s="60"/>
      <c r="J9" s="60"/>
      <c r="K9" s="60"/>
      <c r="L9" s="60">
        <v>312019</v>
      </c>
      <c r="M9" s="60">
        <v>64094</v>
      </c>
      <c r="N9" s="60">
        <v>376113</v>
      </c>
      <c r="O9" s="60"/>
      <c r="P9" s="60"/>
      <c r="Q9" s="60"/>
      <c r="R9" s="60"/>
      <c r="S9" s="60"/>
      <c r="T9" s="60"/>
      <c r="U9" s="60"/>
      <c r="V9" s="60"/>
      <c r="W9" s="60">
        <v>376113</v>
      </c>
      <c r="X9" s="60">
        <v>7241057</v>
      </c>
      <c r="Y9" s="60">
        <v>-6864944</v>
      </c>
      <c r="Z9" s="140">
        <v>-94.81</v>
      </c>
      <c r="AA9" s="155">
        <v>14482114</v>
      </c>
    </row>
    <row r="10" spans="1:27" ht="13.5">
      <c r="A10" s="291" t="s">
        <v>208</v>
      </c>
      <c r="B10" s="142"/>
      <c r="C10" s="62"/>
      <c r="D10" s="156"/>
      <c r="E10" s="60">
        <v>5838960</v>
      </c>
      <c r="F10" s="60">
        <v>5838960</v>
      </c>
      <c r="G10" s="60"/>
      <c r="H10" s="60"/>
      <c r="I10" s="60"/>
      <c r="J10" s="60"/>
      <c r="K10" s="60">
        <v>200323</v>
      </c>
      <c r="L10" s="60"/>
      <c r="M10" s="60"/>
      <c r="N10" s="60">
        <v>200323</v>
      </c>
      <c r="O10" s="60"/>
      <c r="P10" s="60"/>
      <c r="Q10" s="60"/>
      <c r="R10" s="60"/>
      <c r="S10" s="60"/>
      <c r="T10" s="60"/>
      <c r="U10" s="60"/>
      <c r="V10" s="60"/>
      <c r="W10" s="60">
        <v>200323</v>
      </c>
      <c r="X10" s="60">
        <v>2919480</v>
      </c>
      <c r="Y10" s="60">
        <v>-2719157</v>
      </c>
      <c r="Z10" s="140">
        <v>-93.14</v>
      </c>
      <c r="AA10" s="155">
        <v>5838960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39037211</v>
      </c>
      <c r="F11" s="295">
        <f t="shared" si="1"/>
        <v>39037211</v>
      </c>
      <c r="G11" s="295">
        <f t="shared" si="1"/>
        <v>2457588</v>
      </c>
      <c r="H11" s="295">
        <f t="shared" si="1"/>
        <v>0</v>
      </c>
      <c r="I11" s="295">
        <f t="shared" si="1"/>
        <v>1031023</v>
      </c>
      <c r="J11" s="295">
        <f t="shared" si="1"/>
        <v>3488611</v>
      </c>
      <c r="K11" s="295">
        <f t="shared" si="1"/>
        <v>2164214</v>
      </c>
      <c r="L11" s="295">
        <f t="shared" si="1"/>
        <v>2526382</v>
      </c>
      <c r="M11" s="295">
        <f t="shared" si="1"/>
        <v>174852</v>
      </c>
      <c r="N11" s="295">
        <f t="shared" si="1"/>
        <v>4865448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8354059</v>
      </c>
      <c r="X11" s="295">
        <f t="shared" si="1"/>
        <v>19518606</v>
      </c>
      <c r="Y11" s="295">
        <f t="shared" si="1"/>
        <v>-11164547</v>
      </c>
      <c r="Z11" s="296">
        <f>+IF(X11&lt;&gt;0,+(Y11/X11)*100,0)</f>
        <v>-57.19951004697774</v>
      </c>
      <c r="AA11" s="297">
        <f>SUM(AA6:AA10)</f>
        <v>39037211</v>
      </c>
    </row>
    <row r="12" spans="1:27" ht="13.5">
      <c r="A12" s="298" t="s">
        <v>210</v>
      </c>
      <c r="B12" s="136"/>
      <c r="C12" s="62"/>
      <c r="D12" s="156"/>
      <c r="E12" s="60">
        <v>5272552</v>
      </c>
      <c r="F12" s="60">
        <v>5272552</v>
      </c>
      <c r="G12" s="60">
        <v>985440</v>
      </c>
      <c r="H12" s="60">
        <v>552347</v>
      </c>
      <c r="I12" s="60">
        <v>549886</v>
      </c>
      <c r="J12" s="60">
        <v>2087673</v>
      </c>
      <c r="K12" s="60">
        <v>506770</v>
      </c>
      <c r="L12" s="60">
        <v>92522</v>
      </c>
      <c r="M12" s="60">
        <v>965312</v>
      </c>
      <c r="N12" s="60">
        <v>1564604</v>
      </c>
      <c r="O12" s="60"/>
      <c r="P12" s="60"/>
      <c r="Q12" s="60"/>
      <c r="R12" s="60"/>
      <c r="S12" s="60"/>
      <c r="T12" s="60"/>
      <c r="U12" s="60"/>
      <c r="V12" s="60"/>
      <c r="W12" s="60">
        <v>3652277</v>
      </c>
      <c r="X12" s="60">
        <v>2636276</v>
      </c>
      <c r="Y12" s="60">
        <v>1016001</v>
      </c>
      <c r="Z12" s="140">
        <v>38.54</v>
      </c>
      <c r="AA12" s="155">
        <v>5272552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1002427</v>
      </c>
      <c r="D15" s="156"/>
      <c r="E15" s="60">
        <v>502551</v>
      </c>
      <c r="F15" s="60">
        <v>502551</v>
      </c>
      <c r="G15" s="60">
        <v>8995</v>
      </c>
      <c r="H15" s="60">
        <v>396504</v>
      </c>
      <c r="I15" s="60">
        <v>9179</v>
      </c>
      <c r="J15" s="60">
        <v>414678</v>
      </c>
      <c r="K15" s="60"/>
      <c r="L15" s="60">
        <v>502053</v>
      </c>
      <c r="M15" s="60">
        <v>23475</v>
      </c>
      <c r="N15" s="60">
        <v>525528</v>
      </c>
      <c r="O15" s="60"/>
      <c r="P15" s="60"/>
      <c r="Q15" s="60"/>
      <c r="R15" s="60"/>
      <c r="S15" s="60"/>
      <c r="T15" s="60"/>
      <c r="U15" s="60"/>
      <c r="V15" s="60"/>
      <c r="W15" s="60">
        <v>940206</v>
      </c>
      <c r="X15" s="60">
        <v>251276</v>
      </c>
      <c r="Y15" s="60">
        <v>688930</v>
      </c>
      <c r="Z15" s="140">
        <v>274.17</v>
      </c>
      <c r="AA15" s="155">
        <v>502551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143223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247600</v>
      </c>
      <c r="F36" s="60">
        <f t="shared" si="4"/>
        <v>247600</v>
      </c>
      <c r="G36" s="60">
        <f t="shared" si="4"/>
        <v>1917088</v>
      </c>
      <c r="H36" s="60">
        <f t="shared" si="4"/>
        <v>0</v>
      </c>
      <c r="I36" s="60">
        <f t="shared" si="4"/>
        <v>1031023</v>
      </c>
      <c r="J36" s="60">
        <f t="shared" si="4"/>
        <v>2948111</v>
      </c>
      <c r="K36" s="60">
        <f t="shared" si="4"/>
        <v>1963891</v>
      </c>
      <c r="L36" s="60">
        <f t="shared" si="4"/>
        <v>1866299</v>
      </c>
      <c r="M36" s="60">
        <f t="shared" si="4"/>
        <v>108007</v>
      </c>
      <c r="N36" s="60">
        <f t="shared" si="4"/>
        <v>3938197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6886308</v>
      </c>
      <c r="X36" s="60">
        <f t="shared" si="4"/>
        <v>123800</v>
      </c>
      <c r="Y36" s="60">
        <f t="shared" si="4"/>
        <v>6762508</v>
      </c>
      <c r="Z36" s="140">
        <f aca="true" t="shared" si="5" ref="Z36:Z49">+IF(X36&lt;&gt;0,+(Y36/X36)*100,0)</f>
        <v>5462.445880452343</v>
      </c>
      <c r="AA36" s="155">
        <f>AA6+AA21</f>
        <v>247600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159332</v>
      </c>
      <c r="F37" s="60">
        <f t="shared" si="4"/>
        <v>159332</v>
      </c>
      <c r="G37" s="60">
        <f t="shared" si="4"/>
        <v>515291</v>
      </c>
      <c r="H37" s="60">
        <f t="shared" si="4"/>
        <v>0</v>
      </c>
      <c r="I37" s="60">
        <f t="shared" si="4"/>
        <v>0</v>
      </c>
      <c r="J37" s="60">
        <f t="shared" si="4"/>
        <v>515291</v>
      </c>
      <c r="K37" s="60">
        <f t="shared" si="4"/>
        <v>0</v>
      </c>
      <c r="L37" s="60">
        <f t="shared" si="4"/>
        <v>343590</v>
      </c>
      <c r="M37" s="60">
        <f t="shared" si="4"/>
        <v>0</v>
      </c>
      <c r="N37" s="60">
        <f t="shared" si="4"/>
        <v>343590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858881</v>
      </c>
      <c r="X37" s="60">
        <f t="shared" si="4"/>
        <v>79666</v>
      </c>
      <c r="Y37" s="60">
        <f t="shared" si="4"/>
        <v>779215</v>
      </c>
      <c r="Z37" s="140">
        <f t="shared" si="5"/>
        <v>978.1023272161273</v>
      </c>
      <c r="AA37" s="155">
        <f>AA7+AA22</f>
        <v>159332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18309205</v>
      </c>
      <c r="F38" s="60">
        <f t="shared" si="4"/>
        <v>18309205</v>
      </c>
      <c r="G38" s="60">
        <f t="shared" si="4"/>
        <v>25209</v>
      </c>
      <c r="H38" s="60">
        <f t="shared" si="4"/>
        <v>0</v>
      </c>
      <c r="I38" s="60">
        <f t="shared" si="4"/>
        <v>0</v>
      </c>
      <c r="J38" s="60">
        <f t="shared" si="4"/>
        <v>25209</v>
      </c>
      <c r="K38" s="60">
        <f t="shared" si="4"/>
        <v>0</v>
      </c>
      <c r="L38" s="60">
        <f t="shared" si="4"/>
        <v>4474</v>
      </c>
      <c r="M38" s="60">
        <f t="shared" si="4"/>
        <v>2751</v>
      </c>
      <c r="N38" s="60">
        <f t="shared" si="4"/>
        <v>7225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32434</v>
      </c>
      <c r="X38" s="60">
        <f t="shared" si="4"/>
        <v>9154603</v>
      </c>
      <c r="Y38" s="60">
        <f t="shared" si="4"/>
        <v>-9122169</v>
      </c>
      <c r="Z38" s="140">
        <f t="shared" si="5"/>
        <v>-99.64570828467384</v>
      </c>
      <c r="AA38" s="155">
        <f>AA8+AA23</f>
        <v>18309205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14482114</v>
      </c>
      <c r="F39" s="60">
        <f t="shared" si="4"/>
        <v>14482114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312019</v>
      </c>
      <c r="M39" s="60">
        <f t="shared" si="4"/>
        <v>64094</v>
      </c>
      <c r="N39" s="60">
        <f t="shared" si="4"/>
        <v>376113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376113</v>
      </c>
      <c r="X39" s="60">
        <f t="shared" si="4"/>
        <v>7241057</v>
      </c>
      <c r="Y39" s="60">
        <f t="shared" si="4"/>
        <v>-6864944</v>
      </c>
      <c r="Z39" s="140">
        <f t="shared" si="5"/>
        <v>-94.80582738127873</v>
      </c>
      <c r="AA39" s="155">
        <f>AA9+AA24</f>
        <v>14482114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5838960</v>
      </c>
      <c r="F40" s="60">
        <f t="shared" si="4"/>
        <v>5838960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200323</v>
      </c>
      <c r="L40" s="60">
        <f t="shared" si="4"/>
        <v>0</v>
      </c>
      <c r="M40" s="60">
        <f t="shared" si="4"/>
        <v>0</v>
      </c>
      <c r="N40" s="60">
        <f t="shared" si="4"/>
        <v>200323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200323</v>
      </c>
      <c r="X40" s="60">
        <f t="shared" si="4"/>
        <v>2919480</v>
      </c>
      <c r="Y40" s="60">
        <f t="shared" si="4"/>
        <v>-2719157</v>
      </c>
      <c r="Z40" s="140">
        <f t="shared" si="5"/>
        <v>-93.13840135914614</v>
      </c>
      <c r="AA40" s="155">
        <f>AA10+AA25</f>
        <v>5838960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39037211</v>
      </c>
      <c r="F41" s="295">
        <f t="shared" si="6"/>
        <v>39037211</v>
      </c>
      <c r="G41" s="295">
        <f t="shared" si="6"/>
        <v>2457588</v>
      </c>
      <c r="H41" s="295">
        <f t="shared" si="6"/>
        <v>0</v>
      </c>
      <c r="I41" s="295">
        <f t="shared" si="6"/>
        <v>1031023</v>
      </c>
      <c r="J41" s="295">
        <f t="shared" si="6"/>
        <v>3488611</v>
      </c>
      <c r="K41" s="295">
        <f t="shared" si="6"/>
        <v>2164214</v>
      </c>
      <c r="L41" s="295">
        <f t="shared" si="6"/>
        <v>2526382</v>
      </c>
      <c r="M41" s="295">
        <f t="shared" si="6"/>
        <v>174852</v>
      </c>
      <c r="N41" s="295">
        <f t="shared" si="6"/>
        <v>4865448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8354059</v>
      </c>
      <c r="X41" s="295">
        <f t="shared" si="6"/>
        <v>19518606</v>
      </c>
      <c r="Y41" s="295">
        <f t="shared" si="6"/>
        <v>-11164547</v>
      </c>
      <c r="Z41" s="296">
        <f t="shared" si="5"/>
        <v>-57.19951004697774</v>
      </c>
      <c r="AA41" s="297">
        <f>SUM(AA36:AA40)</f>
        <v>39037211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5272552</v>
      </c>
      <c r="F42" s="54">
        <f t="shared" si="7"/>
        <v>5272552</v>
      </c>
      <c r="G42" s="54">
        <f t="shared" si="7"/>
        <v>985440</v>
      </c>
      <c r="H42" s="54">
        <f t="shared" si="7"/>
        <v>552347</v>
      </c>
      <c r="I42" s="54">
        <f t="shared" si="7"/>
        <v>549886</v>
      </c>
      <c r="J42" s="54">
        <f t="shared" si="7"/>
        <v>2087673</v>
      </c>
      <c r="K42" s="54">
        <f t="shared" si="7"/>
        <v>506770</v>
      </c>
      <c r="L42" s="54">
        <f t="shared" si="7"/>
        <v>92522</v>
      </c>
      <c r="M42" s="54">
        <f t="shared" si="7"/>
        <v>965312</v>
      </c>
      <c r="N42" s="54">
        <f t="shared" si="7"/>
        <v>1564604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3652277</v>
      </c>
      <c r="X42" s="54">
        <f t="shared" si="7"/>
        <v>2636276</v>
      </c>
      <c r="Y42" s="54">
        <f t="shared" si="7"/>
        <v>1016001</v>
      </c>
      <c r="Z42" s="184">
        <f t="shared" si="5"/>
        <v>38.539250063346934</v>
      </c>
      <c r="AA42" s="130">
        <f aca="true" t="shared" si="8" ref="AA42:AA48">AA12+AA27</f>
        <v>5272552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1002427</v>
      </c>
      <c r="D45" s="129">
        <f t="shared" si="7"/>
        <v>0</v>
      </c>
      <c r="E45" s="54">
        <f t="shared" si="7"/>
        <v>502551</v>
      </c>
      <c r="F45" s="54">
        <f t="shared" si="7"/>
        <v>502551</v>
      </c>
      <c r="G45" s="54">
        <f t="shared" si="7"/>
        <v>8995</v>
      </c>
      <c r="H45" s="54">
        <f t="shared" si="7"/>
        <v>396504</v>
      </c>
      <c r="I45" s="54">
        <f t="shared" si="7"/>
        <v>9179</v>
      </c>
      <c r="J45" s="54">
        <f t="shared" si="7"/>
        <v>414678</v>
      </c>
      <c r="K45" s="54">
        <f t="shared" si="7"/>
        <v>0</v>
      </c>
      <c r="L45" s="54">
        <f t="shared" si="7"/>
        <v>502053</v>
      </c>
      <c r="M45" s="54">
        <f t="shared" si="7"/>
        <v>23475</v>
      </c>
      <c r="N45" s="54">
        <f t="shared" si="7"/>
        <v>525528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940206</v>
      </c>
      <c r="X45" s="54">
        <f t="shared" si="7"/>
        <v>251276</v>
      </c>
      <c r="Y45" s="54">
        <f t="shared" si="7"/>
        <v>688930</v>
      </c>
      <c r="Z45" s="184">
        <f t="shared" si="5"/>
        <v>274.17262293255226</v>
      </c>
      <c r="AA45" s="130">
        <f t="shared" si="8"/>
        <v>502551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143223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1145650</v>
      </c>
      <c r="D49" s="218">
        <f t="shared" si="9"/>
        <v>0</v>
      </c>
      <c r="E49" s="220">
        <f t="shared" si="9"/>
        <v>44812314</v>
      </c>
      <c r="F49" s="220">
        <f t="shared" si="9"/>
        <v>44812314</v>
      </c>
      <c r="G49" s="220">
        <f t="shared" si="9"/>
        <v>3452023</v>
      </c>
      <c r="H49" s="220">
        <f t="shared" si="9"/>
        <v>948851</v>
      </c>
      <c r="I49" s="220">
        <f t="shared" si="9"/>
        <v>1590088</v>
      </c>
      <c r="J49" s="220">
        <f t="shared" si="9"/>
        <v>5990962</v>
      </c>
      <c r="K49" s="220">
        <f t="shared" si="9"/>
        <v>2670984</v>
      </c>
      <c r="L49" s="220">
        <f t="shared" si="9"/>
        <v>3120957</v>
      </c>
      <c r="M49" s="220">
        <f t="shared" si="9"/>
        <v>1163639</v>
      </c>
      <c r="N49" s="220">
        <f t="shared" si="9"/>
        <v>6955580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12946542</v>
      </c>
      <c r="X49" s="220">
        <f t="shared" si="9"/>
        <v>22406158</v>
      </c>
      <c r="Y49" s="220">
        <f t="shared" si="9"/>
        <v>-9459616</v>
      </c>
      <c r="Z49" s="221">
        <f t="shared" si="5"/>
        <v>-42.21882216487092</v>
      </c>
      <c r="AA49" s="222">
        <f>SUM(AA41:AA48)</f>
        <v>44812314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14513361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2297059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1252805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1352621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1589062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197348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6688895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425767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7398699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>
        <v>108054</v>
      </c>
      <c r="N66" s="275">
        <v>108054</v>
      </c>
      <c r="O66" s="275"/>
      <c r="P66" s="275"/>
      <c r="Q66" s="275"/>
      <c r="R66" s="275"/>
      <c r="S66" s="275"/>
      <c r="T66" s="275"/>
      <c r="U66" s="275"/>
      <c r="V66" s="275"/>
      <c r="W66" s="275">
        <v>108054</v>
      </c>
      <c r="X66" s="275"/>
      <c r="Y66" s="275">
        <v>108054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14513528</v>
      </c>
      <c r="F68" s="60"/>
      <c r="G68" s="60">
        <v>36494</v>
      </c>
      <c r="H68" s="60">
        <v>311392</v>
      </c>
      <c r="I68" s="60">
        <v>320822</v>
      </c>
      <c r="J68" s="60">
        <v>668708</v>
      </c>
      <c r="K68" s="60">
        <v>298999</v>
      </c>
      <c r="L68" s="60">
        <v>340053</v>
      </c>
      <c r="M68" s="60"/>
      <c r="N68" s="60">
        <v>639052</v>
      </c>
      <c r="O68" s="60"/>
      <c r="P68" s="60"/>
      <c r="Q68" s="60"/>
      <c r="R68" s="60"/>
      <c r="S68" s="60"/>
      <c r="T68" s="60"/>
      <c r="U68" s="60"/>
      <c r="V68" s="60"/>
      <c r="W68" s="60">
        <v>1307760</v>
      </c>
      <c r="X68" s="60"/>
      <c r="Y68" s="60">
        <v>1307760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14513528</v>
      </c>
      <c r="F69" s="220">
        <f t="shared" si="12"/>
        <v>0</v>
      </c>
      <c r="G69" s="220">
        <f t="shared" si="12"/>
        <v>36494</v>
      </c>
      <c r="H69" s="220">
        <f t="shared" si="12"/>
        <v>311392</v>
      </c>
      <c r="I69" s="220">
        <f t="shared" si="12"/>
        <v>320822</v>
      </c>
      <c r="J69" s="220">
        <f t="shared" si="12"/>
        <v>668708</v>
      </c>
      <c r="K69" s="220">
        <f t="shared" si="12"/>
        <v>298999</v>
      </c>
      <c r="L69" s="220">
        <f t="shared" si="12"/>
        <v>340053</v>
      </c>
      <c r="M69" s="220">
        <f t="shared" si="12"/>
        <v>108054</v>
      </c>
      <c r="N69" s="220">
        <f t="shared" si="12"/>
        <v>747106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1415814</v>
      </c>
      <c r="X69" s="220">
        <f t="shared" si="12"/>
        <v>0</v>
      </c>
      <c r="Y69" s="220">
        <f t="shared" si="12"/>
        <v>1415814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39037211</v>
      </c>
      <c r="F5" s="358">
        <f t="shared" si="0"/>
        <v>39037211</v>
      </c>
      <c r="G5" s="358">
        <f t="shared" si="0"/>
        <v>2457588</v>
      </c>
      <c r="H5" s="356">
        <f t="shared" si="0"/>
        <v>0</v>
      </c>
      <c r="I5" s="356">
        <f t="shared" si="0"/>
        <v>1031023</v>
      </c>
      <c r="J5" s="358">
        <f t="shared" si="0"/>
        <v>3488611</v>
      </c>
      <c r="K5" s="358">
        <f t="shared" si="0"/>
        <v>2164214</v>
      </c>
      <c r="L5" s="356">
        <f t="shared" si="0"/>
        <v>2526382</v>
      </c>
      <c r="M5" s="356">
        <f t="shared" si="0"/>
        <v>174852</v>
      </c>
      <c r="N5" s="358">
        <f t="shared" si="0"/>
        <v>4865448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8354059</v>
      </c>
      <c r="X5" s="356">
        <f t="shared" si="0"/>
        <v>19518606</v>
      </c>
      <c r="Y5" s="358">
        <f t="shared" si="0"/>
        <v>-11164547</v>
      </c>
      <c r="Z5" s="359">
        <f>+IF(X5&lt;&gt;0,+(Y5/X5)*100,0)</f>
        <v>-57.19951004697774</v>
      </c>
      <c r="AA5" s="360">
        <f>+AA6+AA8+AA11+AA13+AA15</f>
        <v>39037211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247600</v>
      </c>
      <c r="F6" s="59">
        <f t="shared" si="1"/>
        <v>247600</v>
      </c>
      <c r="G6" s="59">
        <f t="shared" si="1"/>
        <v>1917088</v>
      </c>
      <c r="H6" s="60">
        <f t="shared" si="1"/>
        <v>0</v>
      </c>
      <c r="I6" s="60">
        <f t="shared" si="1"/>
        <v>1031023</v>
      </c>
      <c r="J6" s="59">
        <f t="shared" si="1"/>
        <v>2948111</v>
      </c>
      <c r="K6" s="59">
        <f t="shared" si="1"/>
        <v>1963891</v>
      </c>
      <c r="L6" s="60">
        <f t="shared" si="1"/>
        <v>1866299</v>
      </c>
      <c r="M6" s="60">
        <f t="shared" si="1"/>
        <v>108007</v>
      </c>
      <c r="N6" s="59">
        <f t="shared" si="1"/>
        <v>3938197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6886308</v>
      </c>
      <c r="X6" s="60">
        <f t="shared" si="1"/>
        <v>123800</v>
      </c>
      <c r="Y6" s="59">
        <f t="shared" si="1"/>
        <v>6762508</v>
      </c>
      <c r="Z6" s="61">
        <f>+IF(X6&lt;&gt;0,+(Y6/X6)*100,0)</f>
        <v>5462.445880452343</v>
      </c>
      <c r="AA6" s="62">
        <f t="shared" si="1"/>
        <v>247600</v>
      </c>
    </row>
    <row r="7" spans="1:27" ht="13.5">
      <c r="A7" s="291" t="s">
        <v>228</v>
      </c>
      <c r="B7" s="142"/>
      <c r="C7" s="60"/>
      <c r="D7" s="340"/>
      <c r="E7" s="60">
        <v>247600</v>
      </c>
      <c r="F7" s="59">
        <v>247600</v>
      </c>
      <c r="G7" s="59">
        <v>1917088</v>
      </c>
      <c r="H7" s="60"/>
      <c r="I7" s="60">
        <v>1031023</v>
      </c>
      <c r="J7" s="59">
        <v>2948111</v>
      </c>
      <c r="K7" s="59">
        <v>1963891</v>
      </c>
      <c r="L7" s="60">
        <v>1866299</v>
      </c>
      <c r="M7" s="60">
        <v>108007</v>
      </c>
      <c r="N7" s="59">
        <v>3938197</v>
      </c>
      <c r="O7" s="59"/>
      <c r="P7" s="60"/>
      <c r="Q7" s="60"/>
      <c r="R7" s="59"/>
      <c r="S7" s="59"/>
      <c r="T7" s="60"/>
      <c r="U7" s="60"/>
      <c r="V7" s="59"/>
      <c r="W7" s="59">
        <v>6886308</v>
      </c>
      <c r="X7" s="60">
        <v>123800</v>
      </c>
      <c r="Y7" s="59">
        <v>6762508</v>
      </c>
      <c r="Z7" s="61">
        <v>5462.45</v>
      </c>
      <c r="AA7" s="62">
        <v>247600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159332</v>
      </c>
      <c r="F8" s="59">
        <f t="shared" si="2"/>
        <v>159332</v>
      </c>
      <c r="G8" s="59">
        <f t="shared" si="2"/>
        <v>515291</v>
      </c>
      <c r="H8" s="60">
        <f t="shared" si="2"/>
        <v>0</v>
      </c>
      <c r="I8" s="60">
        <f t="shared" si="2"/>
        <v>0</v>
      </c>
      <c r="J8" s="59">
        <f t="shared" si="2"/>
        <v>515291</v>
      </c>
      <c r="K8" s="59">
        <f t="shared" si="2"/>
        <v>0</v>
      </c>
      <c r="L8" s="60">
        <f t="shared" si="2"/>
        <v>343590</v>
      </c>
      <c r="M8" s="60">
        <f t="shared" si="2"/>
        <v>0</v>
      </c>
      <c r="N8" s="59">
        <f t="shared" si="2"/>
        <v>343590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858881</v>
      </c>
      <c r="X8" s="60">
        <f t="shared" si="2"/>
        <v>79666</v>
      </c>
      <c r="Y8" s="59">
        <f t="shared" si="2"/>
        <v>779215</v>
      </c>
      <c r="Z8" s="61">
        <f>+IF(X8&lt;&gt;0,+(Y8/X8)*100,0)</f>
        <v>978.1023272161273</v>
      </c>
      <c r="AA8" s="62">
        <f>SUM(AA9:AA10)</f>
        <v>159332</v>
      </c>
    </row>
    <row r="9" spans="1:27" ht="13.5">
      <c r="A9" s="291" t="s">
        <v>229</v>
      </c>
      <c r="B9" s="142"/>
      <c r="C9" s="60"/>
      <c r="D9" s="340"/>
      <c r="E9" s="60">
        <v>159332</v>
      </c>
      <c r="F9" s="59">
        <v>159332</v>
      </c>
      <c r="G9" s="59">
        <v>515291</v>
      </c>
      <c r="H9" s="60"/>
      <c r="I9" s="60"/>
      <c r="J9" s="59">
        <v>515291</v>
      </c>
      <c r="K9" s="59"/>
      <c r="L9" s="60">
        <v>132712</v>
      </c>
      <c r="M9" s="60"/>
      <c r="N9" s="59">
        <v>132712</v>
      </c>
      <c r="O9" s="59"/>
      <c r="P9" s="60"/>
      <c r="Q9" s="60"/>
      <c r="R9" s="59"/>
      <c r="S9" s="59"/>
      <c r="T9" s="60"/>
      <c r="U9" s="60"/>
      <c r="V9" s="59"/>
      <c r="W9" s="59">
        <v>648003</v>
      </c>
      <c r="X9" s="60">
        <v>79666</v>
      </c>
      <c r="Y9" s="59">
        <v>568337</v>
      </c>
      <c r="Z9" s="61">
        <v>713.4</v>
      </c>
      <c r="AA9" s="62">
        <v>159332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210878</v>
      </c>
      <c r="M10" s="60"/>
      <c r="N10" s="59">
        <v>210878</v>
      </c>
      <c r="O10" s="59"/>
      <c r="P10" s="60"/>
      <c r="Q10" s="60"/>
      <c r="R10" s="59"/>
      <c r="S10" s="59"/>
      <c r="T10" s="60"/>
      <c r="U10" s="60"/>
      <c r="V10" s="59"/>
      <c r="W10" s="59">
        <v>210878</v>
      </c>
      <c r="X10" s="60"/>
      <c r="Y10" s="59">
        <v>210878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18309205</v>
      </c>
      <c r="F11" s="364">
        <f t="shared" si="3"/>
        <v>18309205</v>
      </c>
      <c r="G11" s="364">
        <f t="shared" si="3"/>
        <v>25209</v>
      </c>
      <c r="H11" s="362">
        <f t="shared" si="3"/>
        <v>0</v>
      </c>
      <c r="I11" s="362">
        <f t="shared" si="3"/>
        <v>0</v>
      </c>
      <c r="J11" s="364">
        <f t="shared" si="3"/>
        <v>25209</v>
      </c>
      <c r="K11" s="364">
        <f t="shared" si="3"/>
        <v>0</v>
      </c>
      <c r="L11" s="362">
        <f t="shared" si="3"/>
        <v>4474</v>
      </c>
      <c r="M11" s="362">
        <f t="shared" si="3"/>
        <v>2751</v>
      </c>
      <c r="N11" s="364">
        <f t="shared" si="3"/>
        <v>7225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32434</v>
      </c>
      <c r="X11" s="362">
        <f t="shared" si="3"/>
        <v>9154603</v>
      </c>
      <c r="Y11" s="364">
        <f t="shared" si="3"/>
        <v>-9122169</v>
      </c>
      <c r="Z11" s="365">
        <f>+IF(X11&lt;&gt;0,+(Y11/X11)*100,0)</f>
        <v>-99.64570828467384</v>
      </c>
      <c r="AA11" s="366">
        <f t="shared" si="3"/>
        <v>18309205</v>
      </c>
    </row>
    <row r="12" spans="1:27" ht="13.5">
      <c r="A12" s="291" t="s">
        <v>231</v>
      </c>
      <c r="B12" s="136"/>
      <c r="C12" s="60"/>
      <c r="D12" s="340"/>
      <c r="E12" s="60">
        <v>18309205</v>
      </c>
      <c r="F12" s="59">
        <v>18309205</v>
      </c>
      <c r="G12" s="59">
        <v>25209</v>
      </c>
      <c r="H12" s="60"/>
      <c r="I12" s="60"/>
      <c r="J12" s="59">
        <v>25209</v>
      </c>
      <c r="K12" s="59"/>
      <c r="L12" s="60">
        <v>4474</v>
      </c>
      <c r="M12" s="60">
        <v>2751</v>
      </c>
      <c r="N12" s="59">
        <v>7225</v>
      </c>
      <c r="O12" s="59"/>
      <c r="P12" s="60"/>
      <c r="Q12" s="60"/>
      <c r="R12" s="59"/>
      <c r="S12" s="59"/>
      <c r="T12" s="60"/>
      <c r="U12" s="60"/>
      <c r="V12" s="59"/>
      <c r="W12" s="59">
        <v>32434</v>
      </c>
      <c r="X12" s="60">
        <v>9154603</v>
      </c>
      <c r="Y12" s="59">
        <v>-9122169</v>
      </c>
      <c r="Z12" s="61">
        <v>-99.65</v>
      </c>
      <c r="AA12" s="62">
        <v>18309205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14482114</v>
      </c>
      <c r="F13" s="342">
        <f t="shared" si="4"/>
        <v>14482114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312019</v>
      </c>
      <c r="M13" s="275">
        <f t="shared" si="4"/>
        <v>64094</v>
      </c>
      <c r="N13" s="342">
        <f t="shared" si="4"/>
        <v>376113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376113</v>
      </c>
      <c r="X13" s="275">
        <f t="shared" si="4"/>
        <v>7241057</v>
      </c>
      <c r="Y13" s="342">
        <f t="shared" si="4"/>
        <v>-6864944</v>
      </c>
      <c r="Z13" s="335">
        <f>+IF(X13&lt;&gt;0,+(Y13/X13)*100,0)</f>
        <v>-94.80582738127873</v>
      </c>
      <c r="AA13" s="273">
        <f t="shared" si="4"/>
        <v>14482114</v>
      </c>
    </row>
    <row r="14" spans="1:27" ht="13.5">
      <c r="A14" s="291" t="s">
        <v>232</v>
      </c>
      <c r="B14" s="136"/>
      <c r="C14" s="60"/>
      <c r="D14" s="340"/>
      <c r="E14" s="60">
        <v>14482114</v>
      </c>
      <c r="F14" s="59">
        <v>14482114</v>
      </c>
      <c r="G14" s="59"/>
      <c r="H14" s="60"/>
      <c r="I14" s="60"/>
      <c r="J14" s="59"/>
      <c r="K14" s="59"/>
      <c r="L14" s="60">
        <v>312019</v>
      </c>
      <c r="M14" s="60">
        <v>64094</v>
      </c>
      <c r="N14" s="59">
        <v>376113</v>
      </c>
      <c r="O14" s="59"/>
      <c r="P14" s="60"/>
      <c r="Q14" s="60"/>
      <c r="R14" s="59"/>
      <c r="S14" s="59"/>
      <c r="T14" s="60"/>
      <c r="U14" s="60"/>
      <c r="V14" s="59"/>
      <c r="W14" s="59">
        <v>376113</v>
      </c>
      <c r="X14" s="60">
        <v>7241057</v>
      </c>
      <c r="Y14" s="59">
        <v>-6864944</v>
      </c>
      <c r="Z14" s="61">
        <v>-94.81</v>
      </c>
      <c r="AA14" s="62">
        <v>14482114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5838960</v>
      </c>
      <c r="F15" s="59">
        <f t="shared" si="5"/>
        <v>5838960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200323</v>
      </c>
      <c r="L15" s="60">
        <f t="shared" si="5"/>
        <v>0</v>
      </c>
      <c r="M15" s="60">
        <f t="shared" si="5"/>
        <v>0</v>
      </c>
      <c r="N15" s="59">
        <f t="shared" si="5"/>
        <v>200323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200323</v>
      </c>
      <c r="X15" s="60">
        <f t="shared" si="5"/>
        <v>2919480</v>
      </c>
      <c r="Y15" s="59">
        <f t="shared" si="5"/>
        <v>-2719157</v>
      </c>
      <c r="Z15" s="61">
        <f>+IF(X15&lt;&gt;0,+(Y15/X15)*100,0)</f>
        <v>-93.13840135914614</v>
      </c>
      <c r="AA15" s="62">
        <f>SUM(AA16:AA20)</f>
        <v>5838960</v>
      </c>
    </row>
    <row r="16" spans="1:27" ht="13.5">
      <c r="A16" s="291" t="s">
        <v>233</v>
      </c>
      <c r="B16" s="300"/>
      <c r="C16" s="60"/>
      <c r="D16" s="340"/>
      <c r="E16" s="60">
        <v>5618250</v>
      </c>
      <c r="F16" s="59">
        <v>5618250</v>
      </c>
      <c r="G16" s="59"/>
      <c r="H16" s="60"/>
      <c r="I16" s="60"/>
      <c r="J16" s="59"/>
      <c r="K16" s="59">
        <v>200323</v>
      </c>
      <c r="L16" s="60"/>
      <c r="M16" s="60"/>
      <c r="N16" s="59">
        <v>200323</v>
      </c>
      <c r="O16" s="59"/>
      <c r="P16" s="60"/>
      <c r="Q16" s="60"/>
      <c r="R16" s="59"/>
      <c r="S16" s="59"/>
      <c r="T16" s="60"/>
      <c r="U16" s="60"/>
      <c r="V16" s="59"/>
      <c r="W16" s="59">
        <v>200323</v>
      </c>
      <c r="X16" s="60">
        <v>2809125</v>
      </c>
      <c r="Y16" s="59">
        <v>-2608802</v>
      </c>
      <c r="Z16" s="61">
        <v>-92.87</v>
      </c>
      <c r="AA16" s="62">
        <v>5618250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220710</v>
      </c>
      <c r="F20" s="59">
        <v>220710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110355</v>
      </c>
      <c r="Y20" s="59">
        <v>-110355</v>
      </c>
      <c r="Z20" s="61">
        <v>-100</v>
      </c>
      <c r="AA20" s="62">
        <v>220710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5272552</v>
      </c>
      <c r="F22" s="345">
        <f t="shared" si="6"/>
        <v>5272552</v>
      </c>
      <c r="G22" s="345">
        <f t="shared" si="6"/>
        <v>985440</v>
      </c>
      <c r="H22" s="343">
        <f t="shared" si="6"/>
        <v>552347</v>
      </c>
      <c r="I22" s="343">
        <f t="shared" si="6"/>
        <v>549886</v>
      </c>
      <c r="J22" s="345">
        <f t="shared" si="6"/>
        <v>2087673</v>
      </c>
      <c r="K22" s="345">
        <f t="shared" si="6"/>
        <v>506770</v>
      </c>
      <c r="L22" s="343">
        <f t="shared" si="6"/>
        <v>92522</v>
      </c>
      <c r="M22" s="343">
        <f t="shared" si="6"/>
        <v>965312</v>
      </c>
      <c r="N22" s="345">
        <f t="shared" si="6"/>
        <v>1564604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3652277</v>
      </c>
      <c r="X22" s="343">
        <f t="shared" si="6"/>
        <v>2636276</v>
      </c>
      <c r="Y22" s="345">
        <f t="shared" si="6"/>
        <v>1016001</v>
      </c>
      <c r="Z22" s="336">
        <f>+IF(X22&lt;&gt;0,+(Y22/X22)*100,0)</f>
        <v>38.539250063346934</v>
      </c>
      <c r="AA22" s="350">
        <f>SUM(AA23:AA32)</f>
        <v>5272552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73490</v>
      </c>
      <c r="I24" s="60">
        <v>33450</v>
      </c>
      <c r="J24" s="59">
        <v>106940</v>
      </c>
      <c r="K24" s="59">
        <v>126189</v>
      </c>
      <c r="L24" s="60">
        <v>90725</v>
      </c>
      <c r="M24" s="60">
        <v>233490</v>
      </c>
      <c r="N24" s="59">
        <v>450404</v>
      </c>
      <c r="O24" s="59"/>
      <c r="P24" s="60"/>
      <c r="Q24" s="60"/>
      <c r="R24" s="59"/>
      <c r="S24" s="59"/>
      <c r="T24" s="60"/>
      <c r="U24" s="60"/>
      <c r="V24" s="59"/>
      <c r="W24" s="59">
        <v>557344</v>
      </c>
      <c r="X24" s="60"/>
      <c r="Y24" s="59">
        <v>557344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223873</v>
      </c>
      <c r="H25" s="60"/>
      <c r="I25" s="60">
        <v>516436</v>
      </c>
      <c r="J25" s="59">
        <v>740309</v>
      </c>
      <c r="K25" s="59">
        <v>380581</v>
      </c>
      <c r="L25" s="60"/>
      <c r="M25" s="60">
        <v>731822</v>
      </c>
      <c r="N25" s="59">
        <v>1112403</v>
      </c>
      <c r="O25" s="59"/>
      <c r="P25" s="60"/>
      <c r="Q25" s="60"/>
      <c r="R25" s="59"/>
      <c r="S25" s="59"/>
      <c r="T25" s="60"/>
      <c r="U25" s="60"/>
      <c r="V25" s="59"/>
      <c r="W25" s="59">
        <v>1852712</v>
      </c>
      <c r="X25" s="60"/>
      <c r="Y25" s="59">
        <v>1852712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5272552</v>
      </c>
      <c r="F27" s="59">
        <v>5272552</v>
      </c>
      <c r="G27" s="59">
        <v>761567</v>
      </c>
      <c r="H27" s="60">
        <v>478857</v>
      </c>
      <c r="I27" s="60"/>
      <c r="J27" s="59">
        <v>1240424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1240424</v>
      </c>
      <c r="X27" s="60">
        <v>2636276</v>
      </c>
      <c r="Y27" s="59">
        <v>-1395852</v>
      </c>
      <c r="Z27" s="61">
        <v>-52.95</v>
      </c>
      <c r="AA27" s="62">
        <v>5272552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1797</v>
      </c>
      <c r="M32" s="60"/>
      <c r="N32" s="59">
        <v>1797</v>
      </c>
      <c r="O32" s="59"/>
      <c r="P32" s="60"/>
      <c r="Q32" s="60"/>
      <c r="R32" s="59"/>
      <c r="S32" s="59"/>
      <c r="T32" s="60"/>
      <c r="U32" s="60"/>
      <c r="V32" s="59"/>
      <c r="W32" s="59">
        <v>1797</v>
      </c>
      <c r="X32" s="60"/>
      <c r="Y32" s="59">
        <v>1797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1002427</v>
      </c>
      <c r="D40" s="344">
        <f t="shared" si="9"/>
        <v>0</v>
      </c>
      <c r="E40" s="343">
        <f t="shared" si="9"/>
        <v>502551</v>
      </c>
      <c r="F40" s="345">
        <f t="shared" si="9"/>
        <v>502551</v>
      </c>
      <c r="G40" s="345">
        <f t="shared" si="9"/>
        <v>8995</v>
      </c>
      <c r="H40" s="343">
        <f t="shared" si="9"/>
        <v>396504</v>
      </c>
      <c r="I40" s="343">
        <f t="shared" si="9"/>
        <v>9179</v>
      </c>
      <c r="J40" s="345">
        <f t="shared" si="9"/>
        <v>414678</v>
      </c>
      <c r="K40" s="345">
        <f t="shared" si="9"/>
        <v>0</v>
      </c>
      <c r="L40" s="343">
        <f t="shared" si="9"/>
        <v>502053</v>
      </c>
      <c r="M40" s="343">
        <f t="shared" si="9"/>
        <v>23475</v>
      </c>
      <c r="N40" s="345">
        <f t="shared" si="9"/>
        <v>525528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940206</v>
      </c>
      <c r="X40" s="343">
        <f t="shared" si="9"/>
        <v>251276</v>
      </c>
      <c r="Y40" s="345">
        <f t="shared" si="9"/>
        <v>688930</v>
      </c>
      <c r="Z40" s="336">
        <f>+IF(X40&lt;&gt;0,+(Y40/X40)*100,0)</f>
        <v>274.17262293255226</v>
      </c>
      <c r="AA40" s="350">
        <f>SUM(AA41:AA49)</f>
        <v>502551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174503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586294</v>
      </c>
      <c r="D44" s="368"/>
      <c r="E44" s="54">
        <v>502551</v>
      </c>
      <c r="F44" s="53">
        <v>502551</v>
      </c>
      <c r="G44" s="53"/>
      <c r="H44" s="54"/>
      <c r="I44" s="54">
        <v>9179</v>
      </c>
      <c r="J44" s="53">
        <v>9179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9179</v>
      </c>
      <c r="X44" s="54">
        <v>251276</v>
      </c>
      <c r="Y44" s="53">
        <v>-242097</v>
      </c>
      <c r="Z44" s="94">
        <v>-96.35</v>
      </c>
      <c r="AA44" s="95">
        <v>502551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241630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8995</v>
      </c>
      <c r="H49" s="54">
        <v>396504</v>
      </c>
      <c r="I49" s="54"/>
      <c r="J49" s="53">
        <v>405499</v>
      </c>
      <c r="K49" s="53"/>
      <c r="L49" s="54">
        <v>502053</v>
      </c>
      <c r="M49" s="54">
        <v>23475</v>
      </c>
      <c r="N49" s="53">
        <v>525528</v>
      </c>
      <c r="O49" s="53"/>
      <c r="P49" s="54"/>
      <c r="Q49" s="54"/>
      <c r="R49" s="53"/>
      <c r="S49" s="53"/>
      <c r="T49" s="54"/>
      <c r="U49" s="54"/>
      <c r="V49" s="53"/>
      <c r="W49" s="53">
        <v>931027</v>
      </c>
      <c r="X49" s="54"/>
      <c r="Y49" s="53">
        <v>931027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143223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143223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1145650</v>
      </c>
      <c r="D60" s="346">
        <f t="shared" si="14"/>
        <v>0</v>
      </c>
      <c r="E60" s="219">
        <f t="shared" si="14"/>
        <v>44812314</v>
      </c>
      <c r="F60" s="264">
        <f t="shared" si="14"/>
        <v>44812314</v>
      </c>
      <c r="G60" s="264">
        <f t="shared" si="14"/>
        <v>3452023</v>
      </c>
      <c r="H60" s="219">
        <f t="shared" si="14"/>
        <v>948851</v>
      </c>
      <c r="I60" s="219">
        <f t="shared" si="14"/>
        <v>1590088</v>
      </c>
      <c r="J60" s="264">
        <f t="shared" si="14"/>
        <v>5990962</v>
      </c>
      <c r="K60" s="264">
        <f t="shared" si="14"/>
        <v>2670984</v>
      </c>
      <c r="L60" s="219">
        <f t="shared" si="14"/>
        <v>3120957</v>
      </c>
      <c r="M60" s="219">
        <f t="shared" si="14"/>
        <v>1163639</v>
      </c>
      <c r="N60" s="264">
        <f t="shared" si="14"/>
        <v>6955580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12946542</v>
      </c>
      <c r="X60" s="219">
        <f t="shared" si="14"/>
        <v>22406158</v>
      </c>
      <c r="Y60" s="264">
        <f t="shared" si="14"/>
        <v>-9459616</v>
      </c>
      <c r="Z60" s="337">
        <f>+IF(X60&lt;&gt;0,+(Y60/X60)*100,0)</f>
        <v>-42.21882216487092</v>
      </c>
      <c r="AA60" s="232">
        <f>+AA57+AA54+AA51+AA40+AA37+AA34+AA22+AA5</f>
        <v>44812314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2014-02-11T07:18:31Z</dcterms:created>
  <dcterms:modified xsi:type="dcterms:W3CDTF">2014-02-11T07:18:35Z</dcterms:modified>
  <cp:category/>
  <cp:version/>
  <cp:contentType/>
  <cp:contentStatus/>
</cp:coreProperties>
</file>