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<sst xmlns="http://schemas.openxmlformats.org/spreadsheetml/2006/main" count="855" uniqueCount="302">
  <si>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Mohokare(FS163)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</si>
  <si>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</si>
  <si>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</si>
  <si>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</si>
  <si>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</si>
  <si>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</si>
  <si>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</si>
  <si>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</si>
  <si>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</si>
  <si>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</si>
  <si>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</si>
  <si>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</si>
  <si>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</si>
  <si>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</si>
  <si>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</si>
  <si>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</si>
  <si>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</si>
  <si>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</si>
  <si>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</si>
  <si>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</si>
  <si>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</si>
  <si>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</si>
  <si>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</si>
  <si>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</si>
  <si>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</si>
  <si>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</si>
  <si>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</si>
  <si>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</si>
  <si>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</si>
  <si>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</si>
  <si>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</si>
  <si>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</si>
  <si>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</si>
  <si>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</si>
  <si>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</si>
  <si>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</si>
  <si>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</si>
  <si>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</si>
  <si>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</si>
  <si>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</si>
  <si>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</si>
  <si>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</si>
  <si>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</si>
  <si>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</si>
  <si>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</si>
  <si>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</si>
  <si>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</si>
  <si>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</si>
  <si>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</si>
  <si>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</si>
  <si>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</si>
  <si>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</si>
  <si>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</si>
  <si>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</si>
  <si>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</si>
  <si>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</si>
  <si>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</si>
  <si>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</si>
  <si>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</si>
  <si>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</si>
  <si>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</si>
  <si>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</si>
  <si>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</si>
  <si>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</si>
  <si>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</si>
  <si>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</si>
  <si>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</si>
  <si>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</si>
  <si>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</si>
  <si>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</si>
  <si>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Mohokare(FS163)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</si>
  <si>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</si>
  <si>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</si>
  <si>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</si>
  <si>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</si>
  <si>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</si>
  <si>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</si>
  <si>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</si>
  <si>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</si>
  <si>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</si>
  <si>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</si>
  <si>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</si>
  <si>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</si>
  <si>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</si>
  <si>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</si>
  <si>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</si>
  <si>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</si>
  <si>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</si>
  <si>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</si>
  <si>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</si>
  <si>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</si>
  <si>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</si>
  <si>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</si>
  <si>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</si>
  <si>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</si>
  <si>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</si>
  <si>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</si>
  <si>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</si>
  <si>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</si>
  <si>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</si>
  <si>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Mohokare(FS163)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</si>
  <si>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</si>
  <si>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</si>
  <si>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</si>
  <si>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</si>
  <si>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</si>
  <si>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</si>
  <si>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</si>
  <si>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</si>
  <si>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</si>
  <si>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</si>
  <si>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</si>
  <si>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</si>
  <si>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</si>
  <si>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</si>
  <si>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</si>
  <si>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</si>
  <si>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</si>
  <si>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</si>
  <si>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</si>
  <si>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</si>
  <si>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</si>
  <si>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</si>
  <si>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</si>
  <si>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</si>
  <si>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</si>
  <si>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</si>
  <si>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</si>
  <si>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</si>
  <si>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Mohokare(FS163)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</si>
  <si>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</si>
  <si>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</si>
  <si>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</si>
  <si>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</si>
  <si>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</si>
  <si>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</si>
  <si>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</si>
  <si>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</si>
  <si>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</si>
  <si>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</si>
  <si>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Mohokare(FS163)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</si>
  <si>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</si>
  <si>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</si>
  <si>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</si>
  <si>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</si>
  <si>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</si>
  <si>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</si>
  <si>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</si>
  <si>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</si>
  <si>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</si>
  <si>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</si>
  <si>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</si>
  <si>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</si>
  <si>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</si>
  <si>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</si>
  <si>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</si>
  <si>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</si>
  <si>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</si>
  <si>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</si>
  <si>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</si>
  <si>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</si>
  <si>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</si>
  <si>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</si>
  <si>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</si>
  <si>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</si>
  <si>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</si>
  <si>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</si>
  <si>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</si>
  <si>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</si>
  <si>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</si>
  <si>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</si>
  <si>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</si>
  <si>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</si>
  <si>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</si>
  <si>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Mohokare(FS163)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</si>
  <si>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</si>
  <si>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</si>
  <si>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</si>
  <si>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</si>
  <si>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</si>
  <si>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</si>
  <si>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</si>
  <si>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</si>
  <si>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</si>
  <si>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</si>
  <si>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</si>
  <si>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</si>
  <si>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</si>
  <si>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</si>
  <si>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</si>
  <si>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</si>
  <si>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</si>
  <si>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</si>
  <si>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</si>
  <si>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</si>
  <si>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</si>
  <si>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</si>
  <si>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</si>
  <si>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</si>
  <si>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</si>
  <si>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</si>
  <si>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Mohokare(FS163)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</si>
  <si>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</si>
  <si>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</si>
  <si>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</si>
  <si>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</si>
  <si>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</si>
  <si>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</si>
  <si>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</si>
  <si>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</si>
  <si>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</si>
  <si>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</si>
  <si>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</si>
  <si>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</si>
  <si>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</si>
  <si>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</si>
  <si>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</si>
  <si>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</si>
  <si>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</si>
  <si>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</si>
  <si>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</si>
  <si>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</si>
  <si>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</si>
  <si>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</si>
  <si>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</si>
  <si>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</si>
  <si>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Mohokare(FS163)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</si>
  <si>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</si>
  <si>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</si>
  <si>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</si>
  <si>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</si>
  <si>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</si>
  <si>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</si>
  <si>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</si>
  <si>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</si>
  <si>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</si>
  <si>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</si>
  <si>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</si>
  <si>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</si>
  <si>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</si>
  <si>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</si>
  <si>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</si>
  <si>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</si>
  <si>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</si>
  <si>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</si>
  <si>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</si>
  <si>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</si>
  <si>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</si>
  <si>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</si>
  <si>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</si>
  <si>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</si>
  <si>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</si>
  <si>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</si>
  <si>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</si>
  <si>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</si>
  <si>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</si>
  <si>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</si>
  <si>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</si>
  <si>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</si>
  <si>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</si>
  <si>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</si>
  <si>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</si>
  <si>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Mohokare(FS163)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</si>
  <si>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</si>
  <si>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</si>
  <si>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Mohokare(FS163)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</si>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</sst>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6047454</v>
      </c>
      <c r="C5" s="19">
        <v>0</v>
      </c>
      <c r="D5" s="59">
        <v>9271210</v>
      </c>
      <c r="E5" s="60">
        <v>9271210</v>
      </c>
      <c r="F5" s="60">
        <v>164267</v>
      </c>
      <c r="G5" s="60">
        <v>5560232</v>
      </c>
      <c r="H5" s="60">
        <v>96552</v>
      </c>
      <c r="I5" s="60">
        <v>5821051</v>
      </c>
      <c r="J5" s="60">
        <v>133565</v>
      </c>
      <c r="K5" s="60">
        <v>132589</v>
      </c>
      <c r="L5" s="60">
        <v>140865</v>
      </c>
      <c r="M5" s="60">
        <v>407019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6228070</v>
      </c>
      <c r="W5" s="60">
        <v>4635605</v>
      </c>
      <c r="X5" s="60">
        <v>1592465</v>
      </c>
      <c r="Y5" s="61">
        <v>34.35</v>
      </c>
      <c r="Z5" s="62">
        <v>9271210</v>
      </c>
    </row>
    <row r="6" spans="1:26" ht="13.5">
      <c r="A6" s="58" t="s">
        <v>32</v>
      </c>
      <c r="B6" s="19">
        <v>42163796</v>
      </c>
      <c r="C6" s="19">
        <v>0</v>
      </c>
      <c r="D6" s="59">
        <v>39565880</v>
      </c>
      <c r="E6" s="60">
        <v>39565880</v>
      </c>
      <c r="F6" s="60">
        <v>4213657</v>
      </c>
      <c r="G6" s="60">
        <v>3810018</v>
      </c>
      <c r="H6" s="60">
        <v>3159652</v>
      </c>
      <c r="I6" s="60">
        <v>11183327</v>
      </c>
      <c r="J6" s="60">
        <v>5438984</v>
      </c>
      <c r="K6" s="60">
        <v>2708989</v>
      </c>
      <c r="L6" s="60">
        <v>3951764</v>
      </c>
      <c r="M6" s="60">
        <v>12099737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23283064</v>
      </c>
      <c r="W6" s="60">
        <v>19782940</v>
      </c>
      <c r="X6" s="60">
        <v>3500124</v>
      </c>
      <c r="Y6" s="61">
        <v>17.69</v>
      </c>
      <c r="Z6" s="62">
        <v>39565880</v>
      </c>
    </row>
    <row r="7" spans="1:26" ht="13.5">
      <c r="A7" s="58" t="s">
        <v>33</v>
      </c>
      <c r="B7" s="19">
        <v>116230</v>
      </c>
      <c r="C7" s="19">
        <v>0</v>
      </c>
      <c r="D7" s="59">
        <v>2470</v>
      </c>
      <c r="E7" s="60">
        <v>2470</v>
      </c>
      <c r="F7" s="60">
        <v>62</v>
      </c>
      <c r="G7" s="60">
        <v>383</v>
      </c>
      <c r="H7" s="60">
        <v>206</v>
      </c>
      <c r="I7" s="60">
        <v>651</v>
      </c>
      <c r="J7" s="60">
        <v>849</v>
      </c>
      <c r="K7" s="60">
        <v>819</v>
      </c>
      <c r="L7" s="60">
        <v>769</v>
      </c>
      <c r="M7" s="60">
        <v>2437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3088</v>
      </c>
      <c r="W7" s="60">
        <v>1235</v>
      </c>
      <c r="X7" s="60">
        <v>1853</v>
      </c>
      <c r="Y7" s="61">
        <v>150.04</v>
      </c>
      <c r="Z7" s="62">
        <v>2470</v>
      </c>
    </row>
    <row r="8" spans="1:26" ht="13.5">
      <c r="A8" s="58" t="s">
        <v>34</v>
      </c>
      <c r="B8" s="19">
        <v>63411357</v>
      </c>
      <c r="C8" s="19">
        <v>0</v>
      </c>
      <c r="D8" s="59">
        <v>59124860</v>
      </c>
      <c r="E8" s="60">
        <v>59124860</v>
      </c>
      <c r="F8" s="60">
        <v>18614000</v>
      </c>
      <c r="G8" s="60">
        <v>1290000</v>
      </c>
      <c r="H8" s="60">
        <v>0</v>
      </c>
      <c r="I8" s="60">
        <v>19904000</v>
      </c>
      <c r="J8" s="60">
        <v>0</v>
      </c>
      <c r="K8" s="60">
        <v>300000</v>
      </c>
      <c r="L8" s="60">
        <v>12546000</v>
      </c>
      <c r="M8" s="60">
        <v>12846000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32750000</v>
      </c>
      <c r="W8" s="60">
        <v>29562430</v>
      </c>
      <c r="X8" s="60">
        <v>3187570</v>
      </c>
      <c r="Y8" s="61">
        <v>10.78</v>
      </c>
      <c r="Z8" s="62">
        <v>59124860</v>
      </c>
    </row>
    <row r="9" spans="1:26" ht="13.5">
      <c r="A9" s="58" t="s">
        <v>35</v>
      </c>
      <c r="B9" s="19">
        <v>4372615</v>
      </c>
      <c r="C9" s="19">
        <v>0</v>
      </c>
      <c r="D9" s="59">
        <v>11993070</v>
      </c>
      <c r="E9" s="60">
        <v>11993070</v>
      </c>
      <c r="F9" s="60">
        <v>128108</v>
      </c>
      <c r="G9" s="60">
        <v>319918</v>
      </c>
      <c r="H9" s="60">
        <v>52862</v>
      </c>
      <c r="I9" s="60">
        <v>500888</v>
      </c>
      <c r="J9" s="60">
        <v>110423</v>
      </c>
      <c r="K9" s="60">
        <v>120269</v>
      </c>
      <c r="L9" s="60">
        <v>95887</v>
      </c>
      <c r="M9" s="60">
        <v>326579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827467</v>
      </c>
      <c r="W9" s="60">
        <v>5996535</v>
      </c>
      <c r="X9" s="60">
        <v>-5169068</v>
      </c>
      <c r="Y9" s="61">
        <v>-86.2</v>
      </c>
      <c r="Z9" s="62">
        <v>11993070</v>
      </c>
    </row>
    <row r="10" spans="1:26" ht="25.5">
      <c r="A10" s="63" t="s">
        <v>277</v>
      </c>
      <c r="B10" s="64">
        <f>SUM(B5:B9)</f>
        <v>116111452</v>
      </c>
      <c r="C10" s="64">
        <f>SUM(C5:C9)</f>
        <v>0</v>
      </c>
      <c r="D10" s="65">
        <f aca="true" t="shared" si="0" ref="D10:Z10">SUM(D5:D9)</f>
        <v>119957490</v>
      </c>
      <c r="E10" s="66">
        <f t="shared" si="0"/>
        <v>119957490</v>
      </c>
      <c r="F10" s="66">
        <f t="shared" si="0"/>
        <v>23120094</v>
      </c>
      <c r="G10" s="66">
        <f t="shared" si="0"/>
        <v>10980551</v>
      </c>
      <c r="H10" s="66">
        <f t="shared" si="0"/>
        <v>3309272</v>
      </c>
      <c r="I10" s="66">
        <f t="shared" si="0"/>
        <v>37409917</v>
      </c>
      <c r="J10" s="66">
        <f t="shared" si="0"/>
        <v>5683821</v>
      </c>
      <c r="K10" s="66">
        <f t="shared" si="0"/>
        <v>3262666</v>
      </c>
      <c r="L10" s="66">
        <f t="shared" si="0"/>
        <v>16735285</v>
      </c>
      <c r="M10" s="66">
        <f t="shared" si="0"/>
        <v>25681772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63091689</v>
      </c>
      <c r="W10" s="66">
        <f t="shared" si="0"/>
        <v>59978745</v>
      </c>
      <c r="X10" s="66">
        <f t="shared" si="0"/>
        <v>3112944</v>
      </c>
      <c r="Y10" s="67">
        <f>+IF(W10&lt;&gt;0,(X10/W10)*100,0)</f>
        <v>5.190078585338856</v>
      </c>
      <c r="Z10" s="68">
        <f t="shared" si="0"/>
        <v>119957490</v>
      </c>
    </row>
    <row r="11" spans="1:26" ht="13.5">
      <c r="A11" s="58" t="s">
        <v>37</v>
      </c>
      <c r="B11" s="19">
        <v>40601441</v>
      </c>
      <c r="C11" s="19">
        <v>0</v>
      </c>
      <c r="D11" s="59">
        <v>49015700</v>
      </c>
      <c r="E11" s="60">
        <v>49015700</v>
      </c>
      <c r="F11" s="60">
        <v>3827613</v>
      </c>
      <c r="G11" s="60">
        <v>3873963</v>
      </c>
      <c r="H11" s="60">
        <v>3772762</v>
      </c>
      <c r="I11" s="60">
        <v>11474338</v>
      </c>
      <c r="J11" s="60">
        <v>3813132</v>
      </c>
      <c r="K11" s="60">
        <v>3926225</v>
      </c>
      <c r="L11" s="60">
        <v>4183957</v>
      </c>
      <c r="M11" s="60">
        <v>11923314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23397652</v>
      </c>
      <c r="W11" s="60">
        <v>24507850</v>
      </c>
      <c r="X11" s="60">
        <v>-1110198</v>
      </c>
      <c r="Y11" s="61">
        <v>-4.53</v>
      </c>
      <c r="Z11" s="62">
        <v>49015700</v>
      </c>
    </row>
    <row r="12" spans="1:26" ht="13.5">
      <c r="A12" s="58" t="s">
        <v>38</v>
      </c>
      <c r="B12" s="19">
        <v>2844699</v>
      </c>
      <c r="C12" s="19">
        <v>0</v>
      </c>
      <c r="D12" s="59">
        <v>2963160</v>
      </c>
      <c r="E12" s="60">
        <v>2963160</v>
      </c>
      <c r="F12" s="60">
        <v>237008</v>
      </c>
      <c r="G12" s="60">
        <v>237040</v>
      </c>
      <c r="H12" s="60">
        <v>236952</v>
      </c>
      <c r="I12" s="60">
        <v>711000</v>
      </c>
      <c r="J12" s="60">
        <v>237030</v>
      </c>
      <c r="K12" s="60">
        <v>237071</v>
      </c>
      <c r="L12" s="60">
        <v>236984</v>
      </c>
      <c r="M12" s="60">
        <v>711085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1422085</v>
      </c>
      <c r="W12" s="60">
        <v>1481580</v>
      </c>
      <c r="X12" s="60">
        <v>-59495</v>
      </c>
      <c r="Y12" s="61">
        <v>-4.02</v>
      </c>
      <c r="Z12" s="62">
        <v>2963160</v>
      </c>
    </row>
    <row r="13" spans="1:26" ht="13.5">
      <c r="A13" s="58" t="s">
        <v>278</v>
      </c>
      <c r="B13" s="19">
        <v>21694049</v>
      </c>
      <c r="C13" s="19">
        <v>0</v>
      </c>
      <c r="D13" s="59">
        <v>21952000</v>
      </c>
      <c r="E13" s="60">
        <v>21952000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10976000</v>
      </c>
      <c r="X13" s="60">
        <v>-10976000</v>
      </c>
      <c r="Y13" s="61">
        <v>-100</v>
      </c>
      <c r="Z13" s="62">
        <v>21952000</v>
      </c>
    </row>
    <row r="14" spans="1:26" ht="13.5">
      <c r="A14" s="58" t="s">
        <v>40</v>
      </c>
      <c r="B14" s="19">
        <v>6165651</v>
      </c>
      <c r="C14" s="19">
        <v>0</v>
      </c>
      <c r="D14" s="59">
        <v>537080</v>
      </c>
      <c r="E14" s="60">
        <v>537080</v>
      </c>
      <c r="F14" s="60">
        <v>59673</v>
      </c>
      <c r="G14" s="60">
        <v>0</v>
      </c>
      <c r="H14" s="60">
        <v>0</v>
      </c>
      <c r="I14" s="60">
        <v>59673</v>
      </c>
      <c r="J14" s="60">
        <v>59884</v>
      </c>
      <c r="K14" s="60">
        <v>0</v>
      </c>
      <c r="L14" s="60">
        <v>0</v>
      </c>
      <c r="M14" s="60">
        <v>59884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119557</v>
      </c>
      <c r="W14" s="60">
        <v>268540</v>
      </c>
      <c r="X14" s="60">
        <v>-148983</v>
      </c>
      <c r="Y14" s="61">
        <v>-55.48</v>
      </c>
      <c r="Z14" s="62">
        <v>537080</v>
      </c>
    </row>
    <row r="15" spans="1:26" ht="13.5">
      <c r="A15" s="58" t="s">
        <v>41</v>
      </c>
      <c r="B15" s="19">
        <v>21157242</v>
      </c>
      <c r="C15" s="19">
        <v>0</v>
      </c>
      <c r="D15" s="59">
        <v>23544190</v>
      </c>
      <c r="E15" s="60">
        <v>23544190</v>
      </c>
      <c r="F15" s="60">
        <v>557274</v>
      </c>
      <c r="G15" s="60">
        <v>251063</v>
      </c>
      <c r="H15" s="60">
        <v>87942</v>
      </c>
      <c r="I15" s="60">
        <v>896279</v>
      </c>
      <c r="J15" s="60">
        <v>43224</v>
      </c>
      <c r="K15" s="60">
        <v>192208</v>
      </c>
      <c r="L15" s="60">
        <v>259485</v>
      </c>
      <c r="M15" s="60">
        <v>494917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1391196</v>
      </c>
      <c r="W15" s="60">
        <v>11772095</v>
      </c>
      <c r="X15" s="60">
        <v>-10380899</v>
      </c>
      <c r="Y15" s="61">
        <v>-88.18</v>
      </c>
      <c r="Z15" s="62">
        <v>23544190</v>
      </c>
    </row>
    <row r="16" spans="1:26" ht="13.5">
      <c r="A16" s="69" t="s">
        <v>42</v>
      </c>
      <c r="B16" s="19">
        <v>16793135</v>
      </c>
      <c r="C16" s="19">
        <v>0</v>
      </c>
      <c r="D16" s="59">
        <v>5850010</v>
      </c>
      <c r="E16" s="60">
        <v>5850010</v>
      </c>
      <c r="F16" s="60">
        <v>203572</v>
      </c>
      <c r="G16" s="60">
        <v>294303</v>
      </c>
      <c r="H16" s="60">
        <v>453988</v>
      </c>
      <c r="I16" s="60">
        <v>951863</v>
      </c>
      <c r="J16" s="60">
        <v>242372</v>
      </c>
      <c r="K16" s="60">
        <v>240638</v>
      </c>
      <c r="L16" s="60">
        <v>240910</v>
      </c>
      <c r="M16" s="60">
        <v>723920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1675783</v>
      </c>
      <c r="W16" s="60">
        <v>2925005</v>
      </c>
      <c r="X16" s="60">
        <v>-1249222</v>
      </c>
      <c r="Y16" s="61">
        <v>-42.71</v>
      </c>
      <c r="Z16" s="62">
        <v>5850010</v>
      </c>
    </row>
    <row r="17" spans="1:26" ht="13.5">
      <c r="A17" s="58" t="s">
        <v>43</v>
      </c>
      <c r="B17" s="19">
        <v>40212394</v>
      </c>
      <c r="C17" s="19">
        <v>0</v>
      </c>
      <c r="D17" s="59">
        <v>29528860</v>
      </c>
      <c r="E17" s="60">
        <v>29528860</v>
      </c>
      <c r="F17" s="60">
        <v>1545366</v>
      </c>
      <c r="G17" s="60">
        <v>1367614</v>
      </c>
      <c r="H17" s="60">
        <v>1315621</v>
      </c>
      <c r="I17" s="60">
        <v>4228601</v>
      </c>
      <c r="J17" s="60">
        <v>4042381</v>
      </c>
      <c r="K17" s="60">
        <v>2206442</v>
      </c>
      <c r="L17" s="60">
        <v>3828104</v>
      </c>
      <c r="M17" s="60">
        <v>10076927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14305528</v>
      </c>
      <c r="W17" s="60">
        <v>14764430</v>
      </c>
      <c r="X17" s="60">
        <v>-458902</v>
      </c>
      <c r="Y17" s="61">
        <v>-3.11</v>
      </c>
      <c r="Z17" s="62">
        <v>29528860</v>
      </c>
    </row>
    <row r="18" spans="1:26" ht="13.5">
      <c r="A18" s="70" t="s">
        <v>44</v>
      </c>
      <c r="B18" s="71">
        <f>SUM(B11:B17)</f>
        <v>149468611</v>
      </c>
      <c r="C18" s="71">
        <f>SUM(C11:C17)</f>
        <v>0</v>
      </c>
      <c r="D18" s="72">
        <f aca="true" t="shared" si="1" ref="D18:Z18">SUM(D11:D17)</f>
        <v>133391000</v>
      </c>
      <c r="E18" s="73">
        <f t="shared" si="1"/>
        <v>133391000</v>
      </c>
      <c r="F18" s="73">
        <f t="shared" si="1"/>
        <v>6430506</v>
      </c>
      <c r="G18" s="73">
        <f t="shared" si="1"/>
        <v>6023983</v>
      </c>
      <c r="H18" s="73">
        <f t="shared" si="1"/>
        <v>5867265</v>
      </c>
      <c r="I18" s="73">
        <f t="shared" si="1"/>
        <v>18321754</v>
      </c>
      <c r="J18" s="73">
        <f t="shared" si="1"/>
        <v>8438023</v>
      </c>
      <c r="K18" s="73">
        <f t="shared" si="1"/>
        <v>6802584</v>
      </c>
      <c r="L18" s="73">
        <f t="shared" si="1"/>
        <v>8749440</v>
      </c>
      <c r="M18" s="73">
        <f t="shared" si="1"/>
        <v>23990047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42311801</v>
      </c>
      <c r="W18" s="73">
        <f t="shared" si="1"/>
        <v>66695500</v>
      </c>
      <c r="X18" s="73">
        <f t="shared" si="1"/>
        <v>-24383699</v>
      </c>
      <c r="Y18" s="67">
        <f>+IF(W18&lt;&gt;0,(X18/W18)*100,0)</f>
        <v>-36.559736414000945</v>
      </c>
      <c r="Z18" s="74">
        <f t="shared" si="1"/>
        <v>133391000</v>
      </c>
    </row>
    <row r="19" spans="1:26" ht="13.5">
      <c r="A19" s="70" t="s">
        <v>45</v>
      </c>
      <c r="B19" s="75">
        <f>+B10-B18</f>
        <v>-33357159</v>
      </c>
      <c r="C19" s="75">
        <f>+C10-C18</f>
        <v>0</v>
      </c>
      <c r="D19" s="76">
        <f aca="true" t="shared" si="2" ref="D19:Z19">+D10-D18</f>
        <v>-13433510</v>
      </c>
      <c r="E19" s="77">
        <f t="shared" si="2"/>
        <v>-13433510</v>
      </c>
      <c r="F19" s="77">
        <f t="shared" si="2"/>
        <v>16689588</v>
      </c>
      <c r="G19" s="77">
        <f t="shared" si="2"/>
        <v>4956568</v>
      </c>
      <c r="H19" s="77">
        <f t="shared" si="2"/>
        <v>-2557993</v>
      </c>
      <c r="I19" s="77">
        <f t="shared" si="2"/>
        <v>19088163</v>
      </c>
      <c r="J19" s="77">
        <f t="shared" si="2"/>
        <v>-2754202</v>
      </c>
      <c r="K19" s="77">
        <f t="shared" si="2"/>
        <v>-3539918</v>
      </c>
      <c r="L19" s="77">
        <f t="shared" si="2"/>
        <v>7985845</v>
      </c>
      <c r="M19" s="77">
        <f t="shared" si="2"/>
        <v>1691725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20779888</v>
      </c>
      <c r="W19" s="77">
        <f>IF(E10=E18,0,W10-W18)</f>
        <v>-6716755</v>
      </c>
      <c r="X19" s="77">
        <f t="shared" si="2"/>
        <v>27496643</v>
      </c>
      <c r="Y19" s="78">
        <f>+IF(W19&lt;&gt;0,(X19/W19)*100,0)</f>
        <v>-409.3739164224391</v>
      </c>
      <c r="Z19" s="79">
        <f t="shared" si="2"/>
        <v>-13433510</v>
      </c>
    </row>
    <row r="20" spans="1:26" ht="13.5">
      <c r="A20" s="58" t="s">
        <v>46</v>
      </c>
      <c r="B20" s="19">
        <v>31364701</v>
      </c>
      <c r="C20" s="19">
        <v>0</v>
      </c>
      <c r="D20" s="59">
        <v>41887000</v>
      </c>
      <c r="E20" s="60">
        <v>41887000</v>
      </c>
      <c r="F20" s="60">
        <v>0</v>
      </c>
      <c r="G20" s="60">
        <v>500000</v>
      </c>
      <c r="H20" s="60">
        <v>3355250</v>
      </c>
      <c r="I20" s="60">
        <v>3855250</v>
      </c>
      <c r="J20" s="60">
        <v>3772531</v>
      </c>
      <c r="K20" s="60">
        <v>0</v>
      </c>
      <c r="L20" s="60">
        <v>5786000</v>
      </c>
      <c r="M20" s="60">
        <v>9558531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13413781</v>
      </c>
      <c r="W20" s="60">
        <v>20943500</v>
      </c>
      <c r="X20" s="60">
        <v>-7529719</v>
      </c>
      <c r="Y20" s="61">
        <v>-35.95</v>
      </c>
      <c r="Z20" s="62">
        <v>41887000</v>
      </c>
    </row>
    <row r="21" spans="1:26" ht="13.5">
      <c r="A21" s="58" t="s">
        <v>279</v>
      </c>
      <c r="B21" s="80">
        <v>0</v>
      </c>
      <c r="C21" s="80">
        <v>0</v>
      </c>
      <c r="D21" s="81">
        <v>50819640</v>
      </c>
      <c r="E21" s="82">
        <v>50819640</v>
      </c>
      <c r="F21" s="82">
        <v>0</v>
      </c>
      <c r="G21" s="82">
        <v>5440553</v>
      </c>
      <c r="H21" s="82">
        <v>1887396</v>
      </c>
      <c r="I21" s="82">
        <v>7327949</v>
      </c>
      <c r="J21" s="82">
        <v>5344669</v>
      </c>
      <c r="K21" s="82">
        <v>1020419</v>
      </c>
      <c r="L21" s="82">
        <v>1746065</v>
      </c>
      <c r="M21" s="82">
        <v>8111153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15439102</v>
      </c>
      <c r="W21" s="82">
        <v>25409820</v>
      </c>
      <c r="X21" s="82">
        <v>-9970718</v>
      </c>
      <c r="Y21" s="83">
        <v>-39.24</v>
      </c>
      <c r="Z21" s="84">
        <v>50819640</v>
      </c>
    </row>
    <row r="22" spans="1:26" ht="25.5">
      <c r="A22" s="85" t="s">
        <v>280</v>
      </c>
      <c r="B22" s="86">
        <f>SUM(B19:B21)</f>
        <v>-1992458</v>
      </c>
      <c r="C22" s="86">
        <f>SUM(C19:C21)</f>
        <v>0</v>
      </c>
      <c r="D22" s="87">
        <f aca="true" t="shared" si="3" ref="D22:Z22">SUM(D19:D21)</f>
        <v>79273130</v>
      </c>
      <c r="E22" s="88">
        <f t="shared" si="3"/>
        <v>79273130</v>
      </c>
      <c r="F22" s="88">
        <f t="shared" si="3"/>
        <v>16689588</v>
      </c>
      <c r="G22" s="88">
        <f t="shared" si="3"/>
        <v>10897121</v>
      </c>
      <c r="H22" s="88">
        <f t="shared" si="3"/>
        <v>2684653</v>
      </c>
      <c r="I22" s="88">
        <f t="shared" si="3"/>
        <v>30271362</v>
      </c>
      <c r="J22" s="88">
        <f t="shared" si="3"/>
        <v>6362998</v>
      </c>
      <c r="K22" s="88">
        <f t="shared" si="3"/>
        <v>-2519499</v>
      </c>
      <c r="L22" s="88">
        <f t="shared" si="3"/>
        <v>15517910</v>
      </c>
      <c r="M22" s="88">
        <f t="shared" si="3"/>
        <v>19361409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49632771</v>
      </c>
      <c r="W22" s="88">
        <f t="shared" si="3"/>
        <v>39636565</v>
      </c>
      <c r="X22" s="88">
        <f t="shared" si="3"/>
        <v>9996206</v>
      </c>
      <c r="Y22" s="89">
        <f>+IF(W22&lt;&gt;0,(X22/W22)*100,0)</f>
        <v>25.219657657014427</v>
      </c>
      <c r="Z22" s="90">
        <f t="shared" si="3"/>
        <v>79273130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-1992458</v>
      </c>
      <c r="C24" s="75">
        <f>SUM(C22:C23)</f>
        <v>0</v>
      </c>
      <c r="D24" s="76">
        <f aca="true" t="shared" si="4" ref="D24:Z24">SUM(D22:D23)</f>
        <v>79273130</v>
      </c>
      <c r="E24" s="77">
        <f t="shared" si="4"/>
        <v>79273130</v>
      </c>
      <c r="F24" s="77">
        <f t="shared" si="4"/>
        <v>16689588</v>
      </c>
      <c r="G24" s="77">
        <f t="shared" si="4"/>
        <v>10897121</v>
      </c>
      <c r="H24" s="77">
        <f t="shared" si="4"/>
        <v>2684653</v>
      </c>
      <c r="I24" s="77">
        <f t="shared" si="4"/>
        <v>30271362</v>
      </c>
      <c r="J24" s="77">
        <f t="shared" si="4"/>
        <v>6362998</v>
      </c>
      <c r="K24" s="77">
        <f t="shared" si="4"/>
        <v>-2519499</v>
      </c>
      <c r="L24" s="77">
        <f t="shared" si="4"/>
        <v>15517910</v>
      </c>
      <c r="M24" s="77">
        <f t="shared" si="4"/>
        <v>19361409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49632771</v>
      </c>
      <c r="W24" s="77">
        <f t="shared" si="4"/>
        <v>39636565</v>
      </c>
      <c r="X24" s="77">
        <f t="shared" si="4"/>
        <v>9996206</v>
      </c>
      <c r="Y24" s="78">
        <f>+IF(W24&lt;&gt;0,(X24/W24)*100,0)</f>
        <v>25.219657657014427</v>
      </c>
      <c r="Z24" s="79">
        <f t="shared" si="4"/>
        <v>79273130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64502012</v>
      </c>
      <c r="C27" s="22">
        <v>0</v>
      </c>
      <c r="D27" s="99">
        <v>50819640</v>
      </c>
      <c r="E27" s="100">
        <v>50819640</v>
      </c>
      <c r="F27" s="100">
        <v>397119</v>
      </c>
      <c r="G27" s="100">
        <v>5502937</v>
      </c>
      <c r="H27" s="100">
        <v>849696</v>
      </c>
      <c r="I27" s="100">
        <v>6749752</v>
      </c>
      <c r="J27" s="100">
        <v>6682599</v>
      </c>
      <c r="K27" s="100">
        <v>935554</v>
      </c>
      <c r="L27" s="100">
        <v>1917719</v>
      </c>
      <c r="M27" s="100">
        <v>9535872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16285624</v>
      </c>
      <c r="W27" s="100">
        <v>25409820</v>
      </c>
      <c r="X27" s="100">
        <v>-9124196</v>
      </c>
      <c r="Y27" s="101">
        <v>-35.91</v>
      </c>
      <c r="Z27" s="102">
        <v>50819640</v>
      </c>
    </row>
    <row r="28" spans="1:26" ht="13.5">
      <c r="A28" s="103" t="s">
        <v>46</v>
      </c>
      <c r="B28" s="19">
        <v>62663915</v>
      </c>
      <c r="C28" s="19">
        <v>0</v>
      </c>
      <c r="D28" s="59">
        <v>48887000</v>
      </c>
      <c r="E28" s="60">
        <v>48887000</v>
      </c>
      <c r="F28" s="60">
        <v>397119</v>
      </c>
      <c r="G28" s="60">
        <v>5502937</v>
      </c>
      <c r="H28" s="60">
        <v>849696</v>
      </c>
      <c r="I28" s="60">
        <v>6749752</v>
      </c>
      <c r="J28" s="60">
        <v>6682599</v>
      </c>
      <c r="K28" s="60">
        <v>935554</v>
      </c>
      <c r="L28" s="60">
        <v>1917719</v>
      </c>
      <c r="M28" s="60">
        <v>9535872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16285624</v>
      </c>
      <c r="W28" s="60">
        <v>24443500</v>
      </c>
      <c r="X28" s="60">
        <v>-8157876</v>
      </c>
      <c r="Y28" s="61">
        <v>-33.37</v>
      </c>
      <c r="Z28" s="62">
        <v>48887000</v>
      </c>
    </row>
    <row r="29" spans="1:26" ht="13.5">
      <c r="A29" s="58" t="s">
        <v>282</v>
      </c>
      <c r="B29" s="19">
        <v>1000000</v>
      </c>
      <c r="C29" s="19">
        <v>0</v>
      </c>
      <c r="D29" s="59">
        <v>1932640</v>
      </c>
      <c r="E29" s="60">
        <v>1932640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966320</v>
      </c>
      <c r="X29" s="60">
        <v>-966320</v>
      </c>
      <c r="Y29" s="61">
        <v>-100</v>
      </c>
      <c r="Z29" s="62">
        <v>1932640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838097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64502012</v>
      </c>
      <c r="C32" s="22">
        <f>SUM(C28:C31)</f>
        <v>0</v>
      </c>
      <c r="D32" s="99">
        <f aca="true" t="shared" si="5" ref="D32:Z32">SUM(D28:D31)</f>
        <v>50819640</v>
      </c>
      <c r="E32" s="100">
        <f t="shared" si="5"/>
        <v>50819640</v>
      </c>
      <c r="F32" s="100">
        <f t="shared" si="5"/>
        <v>397119</v>
      </c>
      <c r="G32" s="100">
        <f t="shared" si="5"/>
        <v>5502937</v>
      </c>
      <c r="H32" s="100">
        <f t="shared" si="5"/>
        <v>849696</v>
      </c>
      <c r="I32" s="100">
        <f t="shared" si="5"/>
        <v>6749752</v>
      </c>
      <c r="J32" s="100">
        <f t="shared" si="5"/>
        <v>6682599</v>
      </c>
      <c r="K32" s="100">
        <f t="shared" si="5"/>
        <v>935554</v>
      </c>
      <c r="L32" s="100">
        <f t="shared" si="5"/>
        <v>1917719</v>
      </c>
      <c r="M32" s="100">
        <f t="shared" si="5"/>
        <v>9535872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16285624</v>
      </c>
      <c r="W32" s="100">
        <f t="shared" si="5"/>
        <v>25409820</v>
      </c>
      <c r="X32" s="100">
        <f t="shared" si="5"/>
        <v>-9124196</v>
      </c>
      <c r="Y32" s="101">
        <f>+IF(W32&lt;&gt;0,(X32/W32)*100,0)</f>
        <v>-35.908148896765105</v>
      </c>
      <c r="Z32" s="102">
        <f t="shared" si="5"/>
        <v>50819640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20258164</v>
      </c>
      <c r="C35" s="19">
        <v>0</v>
      </c>
      <c r="D35" s="59">
        <v>24505000</v>
      </c>
      <c r="E35" s="60">
        <v>24505000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12252500</v>
      </c>
      <c r="X35" s="60">
        <v>-12252500</v>
      </c>
      <c r="Y35" s="61">
        <v>-100</v>
      </c>
      <c r="Z35" s="62">
        <v>24505000</v>
      </c>
    </row>
    <row r="36" spans="1:26" ht="13.5">
      <c r="A36" s="58" t="s">
        <v>57</v>
      </c>
      <c r="B36" s="19">
        <v>334216313</v>
      </c>
      <c r="C36" s="19">
        <v>0</v>
      </c>
      <c r="D36" s="59">
        <v>364852000</v>
      </c>
      <c r="E36" s="60">
        <v>364852000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182426000</v>
      </c>
      <c r="X36" s="60">
        <v>-182426000</v>
      </c>
      <c r="Y36" s="61">
        <v>-100</v>
      </c>
      <c r="Z36" s="62">
        <v>364852000</v>
      </c>
    </row>
    <row r="37" spans="1:26" ht="13.5">
      <c r="A37" s="58" t="s">
        <v>58</v>
      </c>
      <c r="B37" s="19">
        <v>40850871</v>
      </c>
      <c r="C37" s="19">
        <v>0</v>
      </c>
      <c r="D37" s="59">
        <v>7532000</v>
      </c>
      <c r="E37" s="60">
        <v>7532000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3766000</v>
      </c>
      <c r="X37" s="60">
        <v>-3766000</v>
      </c>
      <c r="Y37" s="61">
        <v>-100</v>
      </c>
      <c r="Z37" s="62">
        <v>7532000</v>
      </c>
    </row>
    <row r="38" spans="1:26" ht="13.5">
      <c r="A38" s="58" t="s">
        <v>59</v>
      </c>
      <c r="B38" s="19">
        <v>32974456</v>
      </c>
      <c r="C38" s="19">
        <v>0</v>
      </c>
      <c r="D38" s="59">
        <v>20239000</v>
      </c>
      <c r="E38" s="60">
        <v>20239000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10119500</v>
      </c>
      <c r="X38" s="60">
        <v>-10119500</v>
      </c>
      <c r="Y38" s="61">
        <v>-100</v>
      </c>
      <c r="Z38" s="62">
        <v>20239000</v>
      </c>
    </row>
    <row r="39" spans="1:26" ht="13.5">
      <c r="A39" s="58" t="s">
        <v>60</v>
      </c>
      <c r="B39" s="19">
        <v>280649150</v>
      </c>
      <c r="C39" s="19">
        <v>0</v>
      </c>
      <c r="D39" s="59">
        <v>361586000</v>
      </c>
      <c r="E39" s="60">
        <v>361586000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180793000</v>
      </c>
      <c r="X39" s="60">
        <v>-180793000</v>
      </c>
      <c r="Y39" s="61">
        <v>-100</v>
      </c>
      <c r="Z39" s="62">
        <v>361586000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-1992459</v>
      </c>
      <c r="C42" s="19">
        <v>0</v>
      </c>
      <c r="D42" s="59">
        <v>44673000</v>
      </c>
      <c r="E42" s="60">
        <v>44673000</v>
      </c>
      <c r="F42" s="60">
        <v>24336636</v>
      </c>
      <c r="G42" s="60">
        <v>-6508536</v>
      </c>
      <c r="H42" s="60">
        <v>-1807909</v>
      </c>
      <c r="I42" s="60">
        <v>16020191</v>
      </c>
      <c r="J42" s="60">
        <v>-1779232</v>
      </c>
      <c r="K42" s="60">
        <v>-3454701</v>
      </c>
      <c r="L42" s="60">
        <v>10569650</v>
      </c>
      <c r="M42" s="60">
        <v>5335717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21355908</v>
      </c>
      <c r="W42" s="60">
        <v>37021000</v>
      </c>
      <c r="X42" s="60">
        <v>-15665092</v>
      </c>
      <c r="Y42" s="61">
        <v>-42.31</v>
      </c>
      <c r="Z42" s="62">
        <v>44673000</v>
      </c>
    </row>
    <row r="43" spans="1:26" ht="13.5">
      <c r="A43" s="58" t="s">
        <v>63</v>
      </c>
      <c r="B43" s="19">
        <v>5994610</v>
      </c>
      <c r="C43" s="19">
        <v>0</v>
      </c>
      <c r="D43" s="59">
        <v>-49371000</v>
      </c>
      <c r="E43" s="60">
        <v>-49371000</v>
      </c>
      <c r="F43" s="60">
        <v>-397119</v>
      </c>
      <c r="G43" s="60">
        <v>-5502936</v>
      </c>
      <c r="H43" s="60">
        <v>-849696</v>
      </c>
      <c r="I43" s="60">
        <v>-6749751</v>
      </c>
      <c r="J43" s="60">
        <v>-6682599</v>
      </c>
      <c r="K43" s="60">
        <v>-935554</v>
      </c>
      <c r="L43" s="60">
        <v>-1917719</v>
      </c>
      <c r="M43" s="60">
        <v>-9535872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-16285623</v>
      </c>
      <c r="W43" s="60">
        <v>-22057000</v>
      </c>
      <c r="X43" s="60">
        <v>5771377</v>
      </c>
      <c r="Y43" s="61">
        <v>-26.17</v>
      </c>
      <c r="Z43" s="62">
        <v>-49371000</v>
      </c>
    </row>
    <row r="44" spans="1:26" ht="13.5">
      <c r="A44" s="58" t="s">
        <v>64</v>
      </c>
      <c r="B44" s="19">
        <v>-1305275</v>
      </c>
      <c r="C44" s="19">
        <v>0</v>
      </c>
      <c r="D44" s="59">
        <v>5860000</v>
      </c>
      <c r="E44" s="60">
        <v>5860000</v>
      </c>
      <c r="F44" s="60">
        <v>-68027</v>
      </c>
      <c r="G44" s="60">
        <v>0</v>
      </c>
      <c r="H44" s="60">
        <v>0</v>
      </c>
      <c r="I44" s="60">
        <v>-68027</v>
      </c>
      <c r="J44" s="60">
        <v>-68268</v>
      </c>
      <c r="K44" s="60">
        <v>0</v>
      </c>
      <c r="L44" s="60">
        <v>0</v>
      </c>
      <c r="M44" s="60">
        <v>-68268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-136295</v>
      </c>
      <c r="W44" s="60">
        <v>2930000</v>
      </c>
      <c r="X44" s="60">
        <v>-3066295</v>
      </c>
      <c r="Y44" s="61">
        <v>-104.65</v>
      </c>
      <c r="Z44" s="62">
        <v>5860000</v>
      </c>
    </row>
    <row r="45" spans="1:26" ht="13.5">
      <c r="A45" s="70" t="s">
        <v>65</v>
      </c>
      <c r="B45" s="22">
        <v>-99742</v>
      </c>
      <c r="C45" s="22">
        <v>0</v>
      </c>
      <c r="D45" s="99">
        <v>-222000</v>
      </c>
      <c r="E45" s="100">
        <v>-222000</v>
      </c>
      <c r="F45" s="100">
        <v>23927375</v>
      </c>
      <c r="G45" s="100">
        <v>11915903</v>
      </c>
      <c r="H45" s="100">
        <v>9258298</v>
      </c>
      <c r="I45" s="100">
        <v>9258298</v>
      </c>
      <c r="J45" s="100">
        <v>728199</v>
      </c>
      <c r="K45" s="100">
        <v>-3662056</v>
      </c>
      <c r="L45" s="100">
        <v>4989875</v>
      </c>
      <c r="M45" s="100">
        <v>4989875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4989875</v>
      </c>
      <c r="W45" s="100">
        <v>16510000</v>
      </c>
      <c r="X45" s="100">
        <v>-11520125</v>
      </c>
      <c r="Y45" s="101">
        <v>-69.78</v>
      </c>
      <c r="Z45" s="102">
        <v>-222000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4923527</v>
      </c>
      <c r="C49" s="52">
        <v>0</v>
      </c>
      <c r="D49" s="129">
        <v>2911888</v>
      </c>
      <c r="E49" s="54">
        <v>6229709</v>
      </c>
      <c r="F49" s="54">
        <v>0</v>
      </c>
      <c r="G49" s="54">
        <v>0</v>
      </c>
      <c r="H49" s="54">
        <v>0</v>
      </c>
      <c r="I49" s="54">
        <v>3542394</v>
      </c>
      <c r="J49" s="54">
        <v>0</v>
      </c>
      <c r="K49" s="54">
        <v>0</v>
      </c>
      <c r="L49" s="54">
        <v>0</v>
      </c>
      <c r="M49" s="54">
        <v>4229892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4365817</v>
      </c>
      <c r="W49" s="54">
        <v>8968018</v>
      </c>
      <c r="X49" s="54">
        <v>67386026</v>
      </c>
      <c r="Y49" s="54">
        <v>102557271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1492119</v>
      </c>
      <c r="C51" s="52">
        <v>0</v>
      </c>
      <c r="D51" s="129">
        <v>967745</v>
      </c>
      <c r="E51" s="54">
        <v>1529359</v>
      </c>
      <c r="F51" s="54">
        <v>0</v>
      </c>
      <c r="G51" s="54">
        <v>0</v>
      </c>
      <c r="H51" s="54">
        <v>0</v>
      </c>
      <c r="I51" s="54">
        <v>454428</v>
      </c>
      <c r="J51" s="54">
        <v>0</v>
      </c>
      <c r="K51" s="54">
        <v>0</v>
      </c>
      <c r="L51" s="54">
        <v>0</v>
      </c>
      <c r="M51" s="54">
        <v>50612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12965</v>
      </c>
      <c r="W51" s="54">
        <v>383244</v>
      </c>
      <c r="X51" s="54">
        <v>6135460</v>
      </c>
      <c r="Y51" s="54">
        <v>11025932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99.99999793855704</v>
      </c>
      <c r="C58" s="5">
        <f>IF(C67=0,0,+(C76/C67)*100)</f>
        <v>0</v>
      </c>
      <c r="D58" s="6">
        <f aca="true" t="shared" si="6" ref="D58:Z58">IF(D67=0,0,+(D76/D67)*100)</f>
        <v>97.5454129021808</v>
      </c>
      <c r="E58" s="7">
        <f t="shared" si="6"/>
        <v>97.5454129021808</v>
      </c>
      <c r="F58" s="7">
        <f t="shared" si="6"/>
        <v>10.067518614665413</v>
      </c>
      <c r="G58" s="7">
        <f t="shared" si="6"/>
        <v>4.336208421971315</v>
      </c>
      <c r="H58" s="7">
        <f t="shared" si="6"/>
        <v>18.043215522560615</v>
      </c>
      <c r="I58" s="7">
        <f t="shared" si="6"/>
        <v>8.430733746171839</v>
      </c>
      <c r="J58" s="7">
        <f t="shared" si="6"/>
        <v>11.903324078708197</v>
      </c>
      <c r="K58" s="7">
        <f t="shared" si="6"/>
        <v>50.91219603542646</v>
      </c>
      <c r="L58" s="7">
        <f t="shared" si="6"/>
        <v>9.331103711313652</v>
      </c>
      <c r="M58" s="7">
        <f t="shared" si="6"/>
        <v>19.986099163776586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13.344000990310533</v>
      </c>
      <c r="W58" s="7">
        <f t="shared" si="6"/>
        <v>128.62168266042028</v>
      </c>
      <c r="X58" s="7">
        <f t="shared" si="6"/>
        <v>0</v>
      </c>
      <c r="Y58" s="7">
        <f t="shared" si="6"/>
        <v>0</v>
      </c>
      <c r="Z58" s="8">
        <f t="shared" si="6"/>
        <v>97.5454129021808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100.00204988558401</v>
      </c>
      <c r="E59" s="10">
        <f t="shared" si="7"/>
        <v>100.00204988558401</v>
      </c>
      <c r="F59" s="10">
        <f t="shared" si="7"/>
        <v>109.65196905038748</v>
      </c>
      <c r="G59" s="10">
        <f t="shared" si="7"/>
        <v>2.8959403132818915</v>
      </c>
      <c r="H59" s="10">
        <f t="shared" si="7"/>
        <v>369.57701549424144</v>
      </c>
      <c r="I59" s="10">
        <f t="shared" si="7"/>
        <v>11.990566651967145</v>
      </c>
      <c r="J59" s="10">
        <f t="shared" si="7"/>
        <v>263.9149477782353</v>
      </c>
      <c r="K59" s="10">
        <f t="shared" si="7"/>
        <v>664.493283756571</v>
      </c>
      <c r="L59" s="10">
        <f t="shared" si="7"/>
        <v>126.50693926809356</v>
      </c>
      <c r="M59" s="10">
        <f t="shared" si="7"/>
        <v>346.8503927335087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33.8744426443505</v>
      </c>
      <c r="W59" s="10">
        <f t="shared" si="7"/>
        <v>107.62978203242919</v>
      </c>
      <c r="X59" s="10">
        <f t="shared" si="7"/>
        <v>0</v>
      </c>
      <c r="Y59" s="10">
        <f t="shared" si="7"/>
        <v>0</v>
      </c>
      <c r="Z59" s="11">
        <f t="shared" si="7"/>
        <v>100.00204988558401</v>
      </c>
    </row>
    <row r="60" spans="1:26" ht="13.5">
      <c r="A60" s="38" t="s">
        <v>32</v>
      </c>
      <c r="B60" s="12">
        <f t="shared" si="7"/>
        <v>99.99999762829704</v>
      </c>
      <c r="C60" s="12">
        <f t="shared" si="7"/>
        <v>0</v>
      </c>
      <c r="D60" s="3">
        <f t="shared" si="7"/>
        <v>96.96991448187175</v>
      </c>
      <c r="E60" s="13">
        <f t="shared" si="7"/>
        <v>96.96991448187175</v>
      </c>
      <c r="F60" s="13">
        <f t="shared" si="7"/>
        <v>6.3012960001253076</v>
      </c>
      <c r="G60" s="13">
        <f t="shared" si="7"/>
        <v>6.495638603282189</v>
      </c>
      <c r="H60" s="13">
        <f t="shared" si="7"/>
        <v>7.317957800415995</v>
      </c>
      <c r="I60" s="13">
        <f t="shared" si="7"/>
        <v>6.654745944565513</v>
      </c>
      <c r="J60" s="13">
        <f t="shared" si="7"/>
        <v>5.837211508619992</v>
      </c>
      <c r="K60" s="13">
        <f t="shared" si="7"/>
        <v>21.872514063364598</v>
      </c>
      <c r="L60" s="13">
        <f t="shared" si="7"/>
        <v>5.244948838037899</v>
      </c>
      <c r="M60" s="13">
        <f t="shared" si="7"/>
        <v>9.233894918542445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7.995077452005457</v>
      </c>
      <c r="W60" s="13">
        <f t="shared" si="7"/>
        <v>133.53930204509544</v>
      </c>
      <c r="X60" s="13">
        <f t="shared" si="7"/>
        <v>0</v>
      </c>
      <c r="Y60" s="13">
        <f t="shared" si="7"/>
        <v>0</v>
      </c>
      <c r="Z60" s="14">
        <f t="shared" si="7"/>
        <v>96.96991448187175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196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102.54936609000663</v>
      </c>
      <c r="C62" s="12">
        <f t="shared" si="7"/>
        <v>0</v>
      </c>
      <c r="D62" s="3">
        <f t="shared" si="7"/>
        <v>94.1364779438772</v>
      </c>
      <c r="E62" s="13">
        <f t="shared" si="7"/>
        <v>94.1364779438772</v>
      </c>
      <c r="F62" s="13">
        <f t="shared" si="7"/>
        <v>2.8277874849679607</v>
      </c>
      <c r="G62" s="13">
        <f t="shared" si="7"/>
        <v>3.4750140516764763</v>
      </c>
      <c r="H62" s="13">
        <f t="shared" si="7"/>
        <v>4.931628512503689</v>
      </c>
      <c r="I62" s="13">
        <f t="shared" si="7"/>
        <v>3.6348113632181986</v>
      </c>
      <c r="J62" s="13">
        <f t="shared" si="7"/>
        <v>2.6752122535538847</v>
      </c>
      <c r="K62" s="13">
        <f t="shared" si="7"/>
        <v>13.07098519282039</v>
      </c>
      <c r="L62" s="13">
        <f t="shared" si="7"/>
        <v>2.707265592626038</v>
      </c>
      <c r="M62" s="13">
        <f t="shared" si="7"/>
        <v>4.520694319665205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4.094027268371452</v>
      </c>
      <c r="W62" s="13">
        <f t="shared" si="7"/>
        <v>81.25167954168607</v>
      </c>
      <c r="X62" s="13">
        <f t="shared" si="7"/>
        <v>0</v>
      </c>
      <c r="Y62" s="13">
        <f t="shared" si="7"/>
        <v>0</v>
      </c>
      <c r="Z62" s="14">
        <f t="shared" si="7"/>
        <v>94.1364779438772</v>
      </c>
    </row>
    <row r="63" spans="1:26" ht="13.5">
      <c r="A63" s="39" t="s">
        <v>105</v>
      </c>
      <c r="B63" s="12">
        <f t="shared" si="7"/>
        <v>96.56564327200182</v>
      </c>
      <c r="C63" s="12">
        <f t="shared" si="7"/>
        <v>0</v>
      </c>
      <c r="D63" s="3">
        <f t="shared" si="7"/>
        <v>92.64109521315103</v>
      </c>
      <c r="E63" s="13">
        <f t="shared" si="7"/>
        <v>92.64109521315103</v>
      </c>
      <c r="F63" s="13">
        <f t="shared" si="7"/>
        <v>17.462932221547643</v>
      </c>
      <c r="G63" s="13">
        <f t="shared" si="7"/>
        <v>14.253772043982654</v>
      </c>
      <c r="H63" s="13">
        <f t="shared" si="7"/>
        <v>14.049309369684615</v>
      </c>
      <c r="I63" s="13">
        <f t="shared" si="7"/>
        <v>15.32960522628836</v>
      </c>
      <c r="J63" s="13">
        <f t="shared" si="7"/>
        <v>20.248393791123025</v>
      </c>
      <c r="K63" s="13">
        <f t="shared" si="7"/>
        <v>26.222574749111978</v>
      </c>
      <c r="L63" s="13">
        <f t="shared" si="7"/>
        <v>12.983227028993966</v>
      </c>
      <c r="M63" s="13">
        <f t="shared" si="7"/>
        <v>19.80728400660336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17.6638732793626</v>
      </c>
      <c r="W63" s="13">
        <f t="shared" si="7"/>
        <v>57.94482734266022</v>
      </c>
      <c r="X63" s="13">
        <f t="shared" si="7"/>
        <v>0</v>
      </c>
      <c r="Y63" s="13">
        <f t="shared" si="7"/>
        <v>0</v>
      </c>
      <c r="Z63" s="14">
        <f t="shared" si="7"/>
        <v>92.64109521315103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95.31342320901864</v>
      </c>
      <c r="E64" s="13">
        <f t="shared" si="7"/>
        <v>95.31342320901864</v>
      </c>
      <c r="F64" s="13">
        <f t="shared" si="7"/>
        <v>11.88176837276566</v>
      </c>
      <c r="G64" s="13">
        <f t="shared" si="7"/>
        <v>11.233485210186345</v>
      </c>
      <c r="H64" s="13">
        <f t="shared" si="7"/>
        <v>11.025077084476065</v>
      </c>
      <c r="I64" s="13">
        <f t="shared" si="7"/>
        <v>11.405692479887023</v>
      </c>
      <c r="J64" s="13">
        <f t="shared" si="7"/>
        <v>11.847338666492256</v>
      </c>
      <c r="K64" s="13">
        <f t="shared" si="7"/>
        <v>42.15794288037402</v>
      </c>
      <c r="L64" s="13">
        <f t="shared" si="7"/>
        <v>7.907664892877871</v>
      </c>
      <c r="M64" s="13">
        <f t="shared" si="7"/>
        <v>20.676216744051942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16.271467495468976</v>
      </c>
      <c r="W64" s="13">
        <f t="shared" si="7"/>
        <v>65.29993479422517</v>
      </c>
      <c r="X64" s="13">
        <f t="shared" si="7"/>
        <v>0</v>
      </c>
      <c r="Y64" s="13">
        <f t="shared" si="7"/>
        <v>0</v>
      </c>
      <c r="Z64" s="14">
        <f t="shared" si="7"/>
        <v>95.31342320901864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48509710</v>
      </c>
      <c r="C67" s="24"/>
      <c r="D67" s="25">
        <v>48834690</v>
      </c>
      <c r="E67" s="26">
        <v>48834690</v>
      </c>
      <c r="F67" s="26">
        <v>4426483</v>
      </c>
      <c r="G67" s="26">
        <v>9420811</v>
      </c>
      <c r="H67" s="26">
        <v>3259153</v>
      </c>
      <c r="I67" s="26">
        <v>17106447</v>
      </c>
      <c r="J67" s="26">
        <v>5628537</v>
      </c>
      <c r="K67" s="26">
        <v>2894334</v>
      </c>
      <c r="L67" s="26">
        <v>4131044</v>
      </c>
      <c r="M67" s="26">
        <v>12653915</v>
      </c>
      <c r="N67" s="26"/>
      <c r="O67" s="26"/>
      <c r="P67" s="26"/>
      <c r="Q67" s="26"/>
      <c r="R67" s="26"/>
      <c r="S67" s="26"/>
      <c r="T67" s="26"/>
      <c r="U67" s="26"/>
      <c r="V67" s="26">
        <v>29760362</v>
      </c>
      <c r="W67" s="26">
        <v>24417345</v>
      </c>
      <c r="X67" s="26"/>
      <c r="Y67" s="25"/>
      <c r="Z67" s="27">
        <v>48834690</v>
      </c>
    </row>
    <row r="68" spans="1:26" ht="13.5" hidden="1">
      <c r="A68" s="37" t="s">
        <v>31</v>
      </c>
      <c r="B68" s="19">
        <v>6047454</v>
      </c>
      <c r="C68" s="19"/>
      <c r="D68" s="20">
        <v>9268810</v>
      </c>
      <c r="E68" s="21">
        <v>9268810</v>
      </c>
      <c r="F68" s="21">
        <v>164267</v>
      </c>
      <c r="G68" s="21">
        <v>5560232</v>
      </c>
      <c r="H68" s="21">
        <v>96552</v>
      </c>
      <c r="I68" s="21">
        <v>5821051</v>
      </c>
      <c r="J68" s="21">
        <v>133565</v>
      </c>
      <c r="K68" s="21">
        <v>132589</v>
      </c>
      <c r="L68" s="21">
        <v>140865</v>
      </c>
      <c r="M68" s="21">
        <v>407019</v>
      </c>
      <c r="N68" s="21"/>
      <c r="O68" s="21"/>
      <c r="P68" s="21"/>
      <c r="Q68" s="21"/>
      <c r="R68" s="21"/>
      <c r="S68" s="21"/>
      <c r="T68" s="21"/>
      <c r="U68" s="21"/>
      <c r="V68" s="21">
        <v>6228070</v>
      </c>
      <c r="W68" s="21">
        <v>4634405</v>
      </c>
      <c r="X68" s="21"/>
      <c r="Y68" s="20"/>
      <c r="Z68" s="23">
        <v>9268810</v>
      </c>
    </row>
    <row r="69" spans="1:26" ht="13.5" hidden="1">
      <c r="A69" s="38" t="s">
        <v>32</v>
      </c>
      <c r="B69" s="19">
        <v>42163796</v>
      </c>
      <c r="C69" s="19"/>
      <c r="D69" s="20">
        <v>39565880</v>
      </c>
      <c r="E69" s="21">
        <v>39565880</v>
      </c>
      <c r="F69" s="21">
        <v>4213657</v>
      </c>
      <c r="G69" s="21">
        <v>3810018</v>
      </c>
      <c r="H69" s="21">
        <v>3159652</v>
      </c>
      <c r="I69" s="21">
        <v>11183327</v>
      </c>
      <c r="J69" s="21">
        <v>5438984</v>
      </c>
      <c r="K69" s="21">
        <v>2708989</v>
      </c>
      <c r="L69" s="21">
        <v>3951764</v>
      </c>
      <c r="M69" s="21">
        <v>12099737</v>
      </c>
      <c r="N69" s="21"/>
      <c r="O69" s="21"/>
      <c r="P69" s="21"/>
      <c r="Q69" s="21"/>
      <c r="R69" s="21"/>
      <c r="S69" s="21"/>
      <c r="T69" s="21"/>
      <c r="U69" s="21"/>
      <c r="V69" s="21">
        <v>23283064</v>
      </c>
      <c r="W69" s="21">
        <v>19782940</v>
      </c>
      <c r="X69" s="21"/>
      <c r="Y69" s="20"/>
      <c r="Z69" s="23">
        <v>39565880</v>
      </c>
    </row>
    <row r="70" spans="1:26" ht="13.5" hidden="1">
      <c r="A70" s="39" t="s">
        <v>103</v>
      </c>
      <c r="B70" s="19">
        <v>20307552</v>
      </c>
      <c r="C70" s="19"/>
      <c r="D70" s="20">
        <v>20000000</v>
      </c>
      <c r="E70" s="21">
        <v>20000000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10000000</v>
      </c>
      <c r="X70" s="21"/>
      <c r="Y70" s="20"/>
      <c r="Z70" s="23">
        <v>20000000</v>
      </c>
    </row>
    <row r="71" spans="1:26" ht="13.5" hidden="1">
      <c r="A71" s="39" t="s">
        <v>104</v>
      </c>
      <c r="B71" s="19">
        <v>9806124</v>
      </c>
      <c r="C71" s="19"/>
      <c r="D71" s="20">
        <v>8521670</v>
      </c>
      <c r="E71" s="21">
        <v>8521670</v>
      </c>
      <c r="F71" s="21">
        <v>3032689</v>
      </c>
      <c r="G71" s="21">
        <v>2611788</v>
      </c>
      <c r="H71" s="21">
        <v>2209108</v>
      </c>
      <c r="I71" s="21">
        <v>7853585</v>
      </c>
      <c r="J71" s="21">
        <v>4226431</v>
      </c>
      <c r="K71" s="21">
        <v>1492114</v>
      </c>
      <c r="L71" s="21">
        <v>2734161</v>
      </c>
      <c r="M71" s="21">
        <v>8452706</v>
      </c>
      <c r="N71" s="21"/>
      <c r="O71" s="21"/>
      <c r="P71" s="21"/>
      <c r="Q71" s="21"/>
      <c r="R71" s="21"/>
      <c r="S71" s="21"/>
      <c r="T71" s="21"/>
      <c r="U71" s="21"/>
      <c r="V71" s="21">
        <v>16306291</v>
      </c>
      <c r="W71" s="21">
        <v>4260835</v>
      </c>
      <c r="X71" s="21"/>
      <c r="Y71" s="20"/>
      <c r="Z71" s="23">
        <v>8521670</v>
      </c>
    </row>
    <row r="72" spans="1:26" ht="13.5" hidden="1">
      <c r="A72" s="39" t="s">
        <v>105</v>
      </c>
      <c r="B72" s="19">
        <v>7279238</v>
      </c>
      <c r="C72" s="19"/>
      <c r="D72" s="20">
        <v>6796120</v>
      </c>
      <c r="E72" s="21">
        <v>6796120</v>
      </c>
      <c r="F72" s="21">
        <v>706611</v>
      </c>
      <c r="G72" s="21">
        <v>716919</v>
      </c>
      <c r="H72" s="21">
        <v>574982</v>
      </c>
      <c r="I72" s="21">
        <v>1998512</v>
      </c>
      <c r="J72" s="21">
        <v>723287</v>
      </c>
      <c r="K72" s="21">
        <v>724925</v>
      </c>
      <c r="L72" s="21">
        <v>728255</v>
      </c>
      <c r="M72" s="21">
        <v>2176467</v>
      </c>
      <c r="N72" s="21"/>
      <c r="O72" s="21"/>
      <c r="P72" s="21"/>
      <c r="Q72" s="21"/>
      <c r="R72" s="21"/>
      <c r="S72" s="21"/>
      <c r="T72" s="21"/>
      <c r="U72" s="21"/>
      <c r="V72" s="21">
        <v>4174979</v>
      </c>
      <c r="W72" s="21">
        <v>3398060</v>
      </c>
      <c r="X72" s="21"/>
      <c r="Y72" s="20"/>
      <c r="Z72" s="23">
        <v>6796120</v>
      </c>
    </row>
    <row r="73" spans="1:26" ht="13.5" hidden="1">
      <c r="A73" s="39" t="s">
        <v>106</v>
      </c>
      <c r="B73" s="19">
        <v>4770882</v>
      </c>
      <c r="C73" s="19"/>
      <c r="D73" s="20">
        <v>4248090</v>
      </c>
      <c r="E73" s="21">
        <v>4248090</v>
      </c>
      <c r="F73" s="21">
        <v>474357</v>
      </c>
      <c r="G73" s="21">
        <v>481311</v>
      </c>
      <c r="H73" s="21">
        <v>375562</v>
      </c>
      <c r="I73" s="21">
        <v>1331230</v>
      </c>
      <c r="J73" s="21">
        <v>489266</v>
      </c>
      <c r="K73" s="21">
        <v>491950</v>
      </c>
      <c r="L73" s="21">
        <v>489348</v>
      </c>
      <c r="M73" s="21">
        <v>1470564</v>
      </c>
      <c r="N73" s="21"/>
      <c r="O73" s="21"/>
      <c r="P73" s="21"/>
      <c r="Q73" s="21"/>
      <c r="R73" s="21"/>
      <c r="S73" s="21"/>
      <c r="T73" s="21"/>
      <c r="U73" s="21"/>
      <c r="V73" s="21">
        <v>2801794</v>
      </c>
      <c r="W73" s="21">
        <v>2124045</v>
      </c>
      <c r="X73" s="21"/>
      <c r="Y73" s="20"/>
      <c r="Z73" s="23">
        <v>4248090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298460</v>
      </c>
      <c r="C75" s="28"/>
      <c r="D75" s="29"/>
      <c r="E75" s="30"/>
      <c r="F75" s="30">
        <v>48559</v>
      </c>
      <c r="G75" s="30">
        <v>50561</v>
      </c>
      <c r="H75" s="30">
        <v>2949</v>
      </c>
      <c r="I75" s="30">
        <v>102069</v>
      </c>
      <c r="J75" s="30">
        <v>55988</v>
      </c>
      <c r="K75" s="30">
        <v>52756</v>
      </c>
      <c r="L75" s="30">
        <v>38415</v>
      </c>
      <c r="M75" s="30">
        <v>147159</v>
      </c>
      <c r="N75" s="30"/>
      <c r="O75" s="30"/>
      <c r="P75" s="30"/>
      <c r="Q75" s="30"/>
      <c r="R75" s="30"/>
      <c r="S75" s="30"/>
      <c r="T75" s="30"/>
      <c r="U75" s="30"/>
      <c r="V75" s="30">
        <v>249228</v>
      </c>
      <c r="W75" s="30"/>
      <c r="X75" s="30"/>
      <c r="Y75" s="29"/>
      <c r="Z75" s="31"/>
    </row>
    <row r="76" spans="1:26" ht="13.5" hidden="1">
      <c r="A76" s="42" t="s">
        <v>286</v>
      </c>
      <c r="B76" s="32">
        <v>48509709</v>
      </c>
      <c r="C76" s="32"/>
      <c r="D76" s="33">
        <v>47636000</v>
      </c>
      <c r="E76" s="34">
        <v>47636000</v>
      </c>
      <c r="F76" s="34">
        <v>445637</v>
      </c>
      <c r="G76" s="34">
        <v>408506</v>
      </c>
      <c r="H76" s="34">
        <v>588056</v>
      </c>
      <c r="I76" s="34">
        <v>1442199</v>
      </c>
      <c r="J76" s="34">
        <v>669983</v>
      </c>
      <c r="K76" s="34">
        <v>1473569</v>
      </c>
      <c r="L76" s="34">
        <v>385472</v>
      </c>
      <c r="M76" s="34">
        <v>2529024</v>
      </c>
      <c r="N76" s="34"/>
      <c r="O76" s="34"/>
      <c r="P76" s="34"/>
      <c r="Q76" s="34"/>
      <c r="R76" s="34"/>
      <c r="S76" s="34"/>
      <c r="T76" s="34"/>
      <c r="U76" s="34"/>
      <c r="V76" s="34">
        <v>3971223</v>
      </c>
      <c r="W76" s="34">
        <v>31406000</v>
      </c>
      <c r="X76" s="34"/>
      <c r="Y76" s="33"/>
      <c r="Z76" s="35">
        <v>47636000</v>
      </c>
    </row>
    <row r="77" spans="1:26" ht="13.5" hidden="1">
      <c r="A77" s="37" t="s">
        <v>31</v>
      </c>
      <c r="B77" s="19">
        <v>6047454</v>
      </c>
      <c r="C77" s="19"/>
      <c r="D77" s="20">
        <v>9269000</v>
      </c>
      <c r="E77" s="21">
        <v>9269000</v>
      </c>
      <c r="F77" s="21">
        <v>180122</v>
      </c>
      <c r="G77" s="21">
        <v>161021</v>
      </c>
      <c r="H77" s="21">
        <v>356834</v>
      </c>
      <c r="I77" s="21">
        <v>697977</v>
      </c>
      <c r="J77" s="21">
        <v>352498</v>
      </c>
      <c r="K77" s="21">
        <v>881045</v>
      </c>
      <c r="L77" s="21">
        <v>178204</v>
      </c>
      <c r="M77" s="21">
        <v>1411747</v>
      </c>
      <c r="N77" s="21"/>
      <c r="O77" s="21"/>
      <c r="P77" s="21"/>
      <c r="Q77" s="21"/>
      <c r="R77" s="21"/>
      <c r="S77" s="21"/>
      <c r="T77" s="21"/>
      <c r="U77" s="21"/>
      <c r="V77" s="21">
        <v>2109724</v>
      </c>
      <c r="W77" s="21">
        <v>4988000</v>
      </c>
      <c r="X77" s="21"/>
      <c r="Y77" s="20"/>
      <c r="Z77" s="23">
        <v>9269000</v>
      </c>
    </row>
    <row r="78" spans="1:26" ht="13.5" hidden="1">
      <c r="A78" s="38" t="s">
        <v>32</v>
      </c>
      <c r="B78" s="19">
        <v>42163795</v>
      </c>
      <c r="C78" s="19"/>
      <c r="D78" s="20">
        <v>38367000</v>
      </c>
      <c r="E78" s="21">
        <v>38367000</v>
      </c>
      <c r="F78" s="21">
        <v>265515</v>
      </c>
      <c r="G78" s="21">
        <v>247485</v>
      </c>
      <c r="H78" s="21">
        <v>231222</v>
      </c>
      <c r="I78" s="21">
        <v>744222</v>
      </c>
      <c r="J78" s="21">
        <v>317485</v>
      </c>
      <c r="K78" s="21">
        <v>592524</v>
      </c>
      <c r="L78" s="21">
        <v>207268</v>
      </c>
      <c r="M78" s="21">
        <v>1117277</v>
      </c>
      <c r="N78" s="21"/>
      <c r="O78" s="21"/>
      <c r="P78" s="21"/>
      <c r="Q78" s="21"/>
      <c r="R78" s="21"/>
      <c r="S78" s="21"/>
      <c r="T78" s="21"/>
      <c r="U78" s="21"/>
      <c r="V78" s="21">
        <v>1861499</v>
      </c>
      <c r="W78" s="21">
        <v>26418000</v>
      </c>
      <c r="X78" s="21"/>
      <c r="Y78" s="20"/>
      <c r="Z78" s="23">
        <v>38367000</v>
      </c>
    </row>
    <row r="79" spans="1:26" ht="13.5" hidden="1">
      <c r="A79" s="39" t="s">
        <v>103</v>
      </c>
      <c r="B79" s="19">
        <v>20307552</v>
      </c>
      <c r="C79" s="19"/>
      <c r="D79" s="20">
        <v>20000000</v>
      </c>
      <c r="E79" s="21">
        <v>20000000</v>
      </c>
      <c r="F79" s="21"/>
      <c r="G79" s="21">
        <v>469</v>
      </c>
      <c r="H79" s="21">
        <v>90</v>
      </c>
      <c r="I79" s="21">
        <v>559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559</v>
      </c>
      <c r="W79" s="21">
        <v>19600000</v>
      </c>
      <c r="X79" s="21"/>
      <c r="Y79" s="20"/>
      <c r="Z79" s="23">
        <v>20000000</v>
      </c>
    </row>
    <row r="80" spans="1:26" ht="13.5" hidden="1">
      <c r="A80" s="39" t="s">
        <v>104</v>
      </c>
      <c r="B80" s="19">
        <v>10056118</v>
      </c>
      <c r="C80" s="19"/>
      <c r="D80" s="20">
        <v>8022000</v>
      </c>
      <c r="E80" s="21">
        <v>8022000</v>
      </c>
      <c r="F80" s="21">
        <v>85758</v>
      </c>
      <c r="G80" s="21">
        <v>90760</v>
      </c>
      <c r="H80" s="21">
        <v>108945</v>
      </c>
      <c r="I80" s="21">
        <v>285463</v>
      </c>
      <c r="J80" s="21">
        <v>113066</v>
      </c>
      <c r="K80" s="21">
        <v>195034</v>
      </c>
      <c r="L80" s="21">
        <v>74021</v>
      </c>
      <c r="M80" s="21">
        <v>382121</v>
      </c>
      <c r="N80" s="21"/>
      <c r="O80" s="21"/>
      <c r="P80" s="21"/>
      <c r="Q80" s="21"/>
      <c r="R80" s="21"/>
      <c r="S80" s="21"/>
      <c r="T80" s="21"/>
      <c r="U80" s="21"/>
      <c r="V80" s="21">
        <v>667584</v>
      </c>
      <c r="W80" s="21">
        <v>3462000</v>
      </c>
      <c r="X80" s="21"/>
      <c r="Y80" s="20"/>
      <c r="Z80" s="23">
        <v>8022000</v>
      </c>
    </row>
    <row r="81" spans="1:26" ht="13.5" hidden="1">
      <c r="A81" s="39" t="s">
        <v>105</v>
      </c>
      <c r="B81" s="19">
        <v>7029243</v>
      </c>
      <c r="C81" s="19"/>
      <c r="D81" s="20">
        <v>6296000</v>
      </c>
      <c r="E81" s="21">
        <v>6296000</v>
      </c>
      <c r="F81" s="21">
        <v>123395</v>
      </c>
      <c r="G81" s="21">
        <v>102188</v>
      </c>
      <c r="H81" s="21">
        <v>80781</v>
      </c>
      <c r="I81" s="21">
        <v>306364</v>
      </c>
      <c r="J81" s="21">
        <v>146454</v>
      </c>
      <c r="K81" s="21">
        <v>190094</v>
      </c>
      <c r="L81" s="21">
        <v>94551</v>
      </c>
      <c r="M81" s="21">
        <v>431099</v>
      </c>
      <c r="N81" s="21"/>
      <c r="O81" s="21"/>
      <c r="P81" s="21"/>
      <c r="Q81" s="21"/>
      <c r="R81" s="21"/>
      <c r="S81" s="21"/>
      <c r="T81" s="21"/>
      <c r="U81" s="21"/>
      <c r="V81" s="21">
        <v>737463</v>
      </c>
      <c r="W81" s="21">
        <v>1969000</v>
      </c>
      <c r="X81" s="21"/>
      <c r="Y81" s="20"/>
      <c r="Z81" s="23">
        <v>6296000</v>
      </c>
    </row>
    <row r="82" spans="1:26" ht="13.5" hidden="1">
      <c r="A82" s="39" t="s">
        <v>106</v>
      </c>
      <c r="B82" s="19">
        <v>4770882</v>
      </c>
      <c r="C82" s="19"/>
      <c r="D82" s="20">
        <v>4049000</v>
      </c>
      <c r="E82" s="21">
        <v>4049000</v>
      </c>
      <c r="F82" s="21">
        <v>56362</v>
      </c>
      <c r="G82" s="21">
        <v>54068</v>
      </c>
      <c r="H82" s="21">
        <v>41406</v>
      </c>
      <c r="I82" s="21">
        <v>151836</v>
      </c>
      <c r="J82" s="21">
        <v>57965</v>
      </c>
      <c r="K82" s="21">
        <v>207396</v>
      </c>
      <c r="L82" s="21">
        <v>38696</v>
      </c>
      <c r="M82" s="21">
        <v>304057</v>
      </c>
      <c r="N82" s="21"/>
      <c r="O82" s="21"/>
      <c r="P82" s="21"/>
      <c r="Q82" s="21"/>
      <c r="R82" s="21"/>
      <c r="S82" s="21"/>
      <c r="T82" s="21"/>
      <c r="U82" s="21"/>
      <c r="V82" s="21">
        <v>455893</v>
      </c>
      <c r="W82" s="21">
        <v>1387000</v>
      </c>
      <c r="X82" s="21"/>
      <c r="Y82" s="20"/>
      <c r="Z82" s="23">
        <v>4049000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298460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3166580</v>
      </c>
      <c r="F5" s="358">
        <f t="shared" si="0"/>
        <v>3166580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1583290</v>
      </c>
      <c r="Y5" s="358">
        <f t="shared" si="0"/>
        <v>-1583290</v>
      </c>
      <c r="Z5" s="359">
        <f>+IF(X5&lt;&gt;0,+(Y5/X5)*100,0)</f>
        <v>-100</v>
      </c>
      <c r="AA5" s="360">
        <f>+AA6+AA8+AA11+AA13+AA15</f>
        <v>3166580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446010</v>
      </c>
      <c r="F6" s="59">
        <f t="shared" si="1"/>
        <v>446010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223005</v>
      </c>
      <c r="Y6" s="59">
        <f t="shared" si="1"/>
        <v>-223005</v>
      </c>
      <c r="Z6" s="61">
        <f>+IF(X6&lt;&gt;0,+(Y6/X6)*100,0)</f>
        <v>-100</v>
      </c>
      <c r="AA6" s="62">
        <f t="shared" si="1"/>
        <v>446010</v>
      </c>
    </row>
    <row r="7" spans="1:27" ht="13.5">
      <c r="A7" s="291" t="s">
        <v>228</v>
      </c>
      <c r="B7" s="142"/>
      <c r="C7" s="60"/>
      <c r="D7" s="340"/>
      <c r="E7" s="60">
        <v>446010</v>
      </c>
      <c r="F7" s="59">
        <v>446010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223005</v>
      </c>
      <c r="Y7" s="59">
        <v>-223005</v>
      </c>
      <c r="Z7" s="61">
        <v>-100</v>
      </c>
      <c r="AA7" s="62">
        <v>446010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</v>
      </c>
      <c r="F8" s="59">
        <f t="shared" si="2"/>
        <v>2000000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1000000</v>
      </c>
      <c r="Y8" s="59">
        <f t="shared" si="2"/>
        <v>-1000000</v>
      </c>
      <c r="Z8" s="61">
        <f>+IF(X8&lt;&gt;0,+(Y8/X8)*100,0)</f>
        <v>-100</v>
      </c>
      <c r="AA8" s="62">
        <f>SUM(AA9:AA10)</f>
        <v>2000000</v>
      </c>
    </row>
    <row r="9" spans="1:27" ht="13.5">
      <c r="A9" s="291" t="s">
        <v>229</v>
      </c>
      <c r="B9" s="142"/>
      <c r="C9" s="60"/>
      <c r="D9" s="340"/>
      <c r="E9" s="60">
        <v>2000000</v>
      </c>
      <c r="F9" s="59">
        <v>2000000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1000000</v>
      </c>
      <c r="Y9" s="59">
        <v>-1000000</v>
      </c>
      <c r="Z9" s="61">
        <v>-100</v>
      </c>
      <c r="AA9" s="62">
        <v>2000000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720570</v>
      </c>
      <c r="F11" s="364">
        <f t="shared" si="3"/>
        <v>720570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360285</v>
      </c>
      <c r="Y11" s="364">
        <f t="shared" si="3"/>
        <v>-360285</v>
      </c>
      <c r="Z11" s="365">
        <f>+IF(X11&lt;&gt;0,+(Y11/X11)*100,0)</f>
        <v>-100</v>
      </c>
      <c r="AA11" s="366">
        <f t="shared" si="3"/>
        <v>720570</v>
      </c>
    </row>
    <row r="12" spans="1:27" ht="13.5">
      <c r="A12" s="291" t="s">
        <v>231</v>
      </c>
      <c r="B12" s="136"/>
      <c r="C12" s="60"/>
      <c r="D12" s="340"/>
      <c r="E12" s="60">
        <v>720570</v>
      </c>
      <c r="F12" s="59">
        <v>720570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360285</v>
      </c>
      <c r="Y12" s="59">
        <v>-360285</v>
      </c>
      <c r="Z12" s="61">
        <v>-100</v>
      </c>
      <c r="AA12" s="62">
        <v>720570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132900</v>
      </c>
      <c r="F22" s="345">
        <f t="shared" si="6"/>
        <v>132900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66450</v>
      </c>
      <c r="Y22" s="345">
        <f t="shared" si="6"/>
        <v>-66450</v>
      </c>
      <c r="Z22" s="336">
        <f>+IF(X22&lt;&gt;0,+(Y22/X22)*100,0)</f>
        <v>-100</v>
      </c>
      <c r="AA22" s="350">
        <f>SUM(AA23:AA32)</f>
        <v>132900</v>
      </c>
    </row>
    <row r="23" spans="1:27" ht="13.5">
      <c r="A23" s="361" t="s">
        <v>236</v>
      </c>
      <c r="B23" s="142"/>
      <c r="C23" s="60"/>
      <c r="D23" s="340"/>
      <c r="E23" s="60">
        <v>660</v>
      </c>
      <c r="F23" s="59">
        <v>660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330</v>
      </c>
      <c r="Y23" s="59">
        <v>-330</v>
      </c>
      <c r="Z23" s="61">
        <v>-100</v>
      </c>
      <c r="AA23" s="62">
        <v>660</v>
      </c>
    </row>
    <row r="24" spans="1:27" ht="13.5">
      <c r="A24" s="361" t="s">
        <v>237</v>
      </c>
      <c r="B24" s="142"/>
      <c r="C24" s="60"/>
      <c r="D24" s="340"/>
      <c r="E24" s="60">
        <v>1260</v>
      </c>
      <c r="F24" s="59">
        <v>1260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630</v>
      </c>
      <c r="Y24" s="59">
        <v>-630</v>
      </c>
      <c r="Z24" s="61">
        <v>-100</v>
      </c>
      <c r="AA24" s="62">
        <v>1260</v>
      </c>
    </row>
    <row r="25" spans="1:27" ht="13.5">
      <c r="A25" s="361" t="s">
        <v>238</v>
      </c>
      <c r="B25" s="142"/>
      <c r="C25" s="60"/>
      <c r="D25" s="340"/>
      <c r="E25" s="60">
        <v>130980</v>
      </c>
      <c r="F25" s="59">
        <v>130980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65490</v>
      </c>
      <c r="Y25" s="59">
        <v>-65490</v>
      </c>
      <c r="Z25" s="61">
        <v>-100</v>
      </c>
      <c r="AA25" s="62">
        <v>130980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4244710</v>
      </c>
      <c r="F40" s="345">
        <f t="shared" si="9"/>
        <v>4244710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2122355</v>
      </c>
      <c r="Y40" s="345">
        <f t="shared" si="9"/>
        <v>-2122355</v>
      </c>
      <c r="Z40" s="336">
        <f>+IF(X40&lt;&gt;0,+(Y40/X40)*100,0)</f>
        <v>-100</v>
      </c>
      <c r="AA40" s="350">
        <f>SUM(AA41:AA49)</f>
        <v>4244710</v>
      </c>
    </row>
    <row r="41" spans="1:27" ht="13.5">
      <c r="A41" s="361" t="s">
        <v>247</v>
      </c>
      <c r="B41" s="142"/>
      <c r="C41" s="362"/>
      <c r="D41" s="363"/>
      <c r="E41" s="362">
        <v>967210</v>
      </c>
      <c r="F41" s="364">
        <v>967210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483605</v>
      </c>
      <c r="Y41" s="364">
        <v>-483605</v>
      </c>
      <c r="Z41" s="365">
        <v>-100</v>
      </c>
      <c r="AA41" s="366">
        <v>967210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1492350</v>
      </c>
      <c r="F43" s="370">
        <v>1492350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746175</v>
      </c>
      <c r="Y43" s="370">
        <v>-746175</v>
      </c>
      <c r="Z43" s="371">
        <v>-100</v>
      </c>
      <c r="AA43" s="303">
        <v>1492350</v>
      </c>
    </row>
    <row r="44" spans="1:27" ht="13.5">
      <c r="A44" s="361" t="s">
        <v>250</v>
      </c>
      <c r="B44" s="136"/>
      <c r="C44" s="60"/>
      <c r="D44" s="368"/>
      <c r="E44" s="54">
        <v>32840</v>
      </c>
      <c r="F44" s="53">
        <v>32840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16420</v>
      </c>
      <c r="Y44" s="53">
        <v>-16420</v>
      </c>
      <c r="Z44" s="94">
        <v>-100</v>
      </c>
      <c r="AA44" s="95">
        <v>32840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1274800</v>
      </c>
      <c r="F48" s="53">
        <v>1274800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637400</v>
      </c>
      <c r="Y48" s="53">
        <v>-637400</v>
      </c>
      <c r="Z48" s="94">
        <v>-100</v>
      </c>
      <c r="AA48" s="95">
        <v>1274800</v>
      </c>
    </row>
    <row r="49" spans="1:27" ht="13.5">
      <c r="A49" s="361" t="s">
        <v>93</v>
      </c>
      <c r="B49" s="136"/>
      <c r="C49" s="54"/>
      <c r="D49" s="368"/>
      <c r="E49" s="54">
        <v>477510</v>
      </c>
      <c r="F49" s="53">
        <v>477510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238755</v>
      </c>
      <c r="Y49" s="53">
        <v>-238755</v>
      </c>
      <c r="Z49" s="94">
        <v>-100</v>
      </c>
      <c r="AA49" s="95">
        <v>477510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7544190</v>
      </c>
      <c r="F60" s="264">
        <f t="shared" si="14"/>
        <v>7544190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3772095</v>
      </c>
      <c r="Y60" s="264">
        <f t="shared" si="14"/>
        <v>-3772095</v>
      </c>
      <c r="Z60" s="337">
        <f>+IF(X60&lt;&gt;0,+(Y60/X60)*100,0)</f>
        <v>-100</v>
      </c>
      <c r="AA60" s="232">
        <f>+AA57+AA54+AA51+AA40+AA37+AA34+AA22+AA5</f>
        <v>7544190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63346944</v>
      </c>
      <c r="D5" s="153">
        <f>SUM(D6:D8)</f>
        <v>0</v>
      </c>
      <c r="E5" s="154">
        <f t="shared" si="0"/>
        <v>59793510</v>
      </c>
      <c r="F5" s="100">
        <f t="shared" si="0"/>
        <v>59793510</v>
      </c>
      <c r="G5" s="100">
        <f t="shared" si="0"/>
        <v>18857952</v>
      </c>
      <c r="H5" s="100">
        <f t="shared" si="0"/>
        <v>6724370</v>
      </c>
      <c r="I5" s="100">
        <f t="shared" si="0"/>
        <v>171955</v>
      </c>
      <c r="J5" s="100">
        <f t="shared" si="0"/>
        <v>25754277</v>
      </c>
      <c r="K5" s="100">
        <f t="shared" si="0"/>
        <v>301712</v>
      </c>
      <c r="L5" s="100">
        <f t="shared" si="0"/>
        <v>205080</v>
      </c>
      <c r="M5" s="100">
        <f t="shared" si="0"/>
        <v>12778941</v>
      </c>
      <c r="N5" s="100">
        <f t="shared" si="0"/>
        <v>13285733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39040010</v>
      </c>
      <c r="X5" s="100">
        <f t="shared" si="0"/>
        <v>29896755</v>
      </c>
      <c r="Y5" s="100">
        <f t="shared" si="0"/>
        <v>9143255</v>
      </c>
      <c r="Z5" s="137">
        <f>+IF(X5&lt;&gt;0,+(Y5/X5)*100,0)</f>
        <v>30.582767260192618</v>
      </c>
      <c r="AA5" s="153">
        <f>SUM(AA6:AA8)</f>
        <v>59793510</v>
      </c>
    </row>
    <row r="6" spans="1:27" ht="13.5">
      <c r="A6" s="138" t="s">
        <v>75</v>
      </c>
      <c r="B6" s="136"/>
      <c r="C6" s="155"/>
      <c r="D6" s="155"/>
      <c r="E6" s="156">
        <v>7319780</v>
      </c>
      <c r="F6" s="60">
        <v>7319780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3659890</v>
      </c>
      <c r="Y6" s="60">
        <v>-3659890</v>
      </c>
      <c r="Z6" s="140">
        <v>-100</v>
      </c>
      <c r="AA6" s="155">
        <v>7319780</v>
      </c>
    </row>
    <row r="7" spans="1:27" ht="13.5">
      <c r="A7" s="138" t="s">
        <v>76</v>
      </c>
      <c r="B7" s="136"/>
      <c r="C7" s="157">
        <v>62465209</v>
      </c>
      <c r="D7" s="157"/>
      <c r="E7" s="158">
        <v>34887710</v>
      </c>
      <c r="F7" s="159">
        <v>34887710</v>
      </c>
      <c r="G7" s="159">
        <v>18855636</v>
      </c>
      <c r="H7" s="159">
        <v>5661243</v>
      </c>
      <c r="I7" s="159">
        <v>117402</v>
      </c>
      <c r="J7" s="159">
        <v>24634281</v>
      </c>
      <c r="K7" s="159">
        <v>200861</v>
      </c>
      <c r="L7" s="159">
        <v>203029</v>
      </c>
      <c r="M7" s="159">
        <v>12738024</v>
      </c>
      <c r="N7" s="159">
        <v>13141914</v>
      </c>
      <c r="O7" s="159"/>
      <c r="P7" s="159"/>
      <c r="Q7" s="159"/>
      <c r="R7" s="159"/>
      <c r="S7" s="159"/>
      <c r="T7" s="159"/>
      <c r="U7" s="159"/>
      <c r="V7" s="159"/>
      <c r="W7" s="159">
        <v>37776195</v>
      </c>
      <c r="X7" s="159">
        <v>17443855</v>
      </c>
      <c r="Y7" s="159">
        <v>20332340</v>
      </c>
      <c r="Z7" s="141">
        <v>116.56</v>
      </c>
      <c r="AA7" s="157">
        <v>34887710</v>
      </c>
    </row>
    <row r="8" spans="1:27" ht="13.5">
      <c r="A8" s="138" t="s">
        <v>77</v>
      </c>
      <c r="B8" s="136"/>
      <c r="C8" s="155">
        <v>881735</v>
      </c>
      <c r="D8" s="155"/>
      <c r="E8" s="156">
        <v>17586020</v>
      </c>
      <c r="F8" s="60">
        <v>17586020</v>
      </c>
      <c r="G8" s="60">
        <v>2316</v>
      </c>
      <c r="H8" s="60">
        <v>1063127</v>
      </c>
      <c r="I8" s="60">
        <v>54553</v>
      </c>
      <c r="J8" s="60">
        <v>1119996</v>
      </c>
      <c r="K8" s="60">
        <v>100851</v>
      </c>
      <c r="L8" s="60">
        <v>2051</v>
      </c>
      <c r="M8" s="60">
        <v>40917</v>
      </c>
      <c r="N8" s="60">
        <v>143819</v>
      </c>
      <c r="O8" s="60"/>
      <c r="P8" s="60"/>
      <c r="Q8" s="60"/>
      <c r="R8" s="60"/>
      <c r="S8" s="60"/>
      <c r="T8" s="60"/>
      <c r="U8" s="60"/>
      <c r="V8" s="60"/>
      <c r="W8" s="60">
        <v>1263815</v>
      </c>
      <c r="X8" s="60">
        <v>8793010</v>
      </c>
      <c r="Y8" s="60">
        <v>-7529195</v>
      </c>
      <c r="Z8" s="140">
        <v>-85.63</v>
      </c>
      <c r="AA8" s="155">
        <v>17586020</v>
      </c>
    </row>
    <row r="9" spans="1:27" ht="13.5">
      <c r="A9" s="135" t="s">
        <v>78</v>
      </c>
      <c r="B9" s="136"/>
      <c r="C9" s="153">
        <f aca="true" t="shared" si="1" ref="C9:Y9">SUM(C10:C14)</f>
        <v>461278</v>
      </c>
      <c r="D9" s="153">
        <f>SUM(D10:D14)</f>
        <v>0</v>
      </c>
      <c r="E9" s="154">
        <f t="shared" si="1"/>
        <v>16961336</v>
      </c>
      <c r="F9" s="100">
        <f t="shared" si="1"/>
        <v>16961336</v>
      </c>
      <c r="G9" s="100">
        <f t="shared" si="1"/>
        <v>45162</v>
      </c>
      <c r="H9" s="100">
        <f t="shared" si="1"/>
        <v>964262</v>
      </c>
      <c r="I9" s="100">
        <f t="shared" si="1"/>
        <v>36361</v>
      </c>
      <c r="J9" s="100">
        <f t="shared" si="1"/>
        <v>1045785</v>
      </c>
      <c r="K9" s="100">
        <f t="shared" si="1"/>
        <v>47984</v>
      </c>
      <c r="L9" s="100">
        <f t="shared" si="1"/>
        <v>54803</v>
      </c>
      <c r="M9" s="100">
        <f t="shared" si="1"/>
        <v>37352</v>
      </c>
      <c r="N9" s="100">
        <f t="shared" si="1"/>
        <v>140139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1185924</v>
      </c>
      <c r="X9" s="100">
        <f t="shared" si="1"/>
        <v>8480668</v>
      </c>
      <c r="Y9" s="100">
        <f t="shared" si="1"/>
        <v>-7294744</v>
      </c>
      <c r="Z9" s="137">
        <f>+IF(X9&lt;&gt;0,+(Y9/X9)*100,0)</f>
        <v>-86.01614872790681</v>
      </c>
      <c r="AA9" s="153">
        <f>SUM(AA10:AA14)</f>
        <v>16961336</v>
      </c>
    </row>
    <row r="10" spans="1:27" ht="13.5">
      <c r="A10" s="138" t="s">
        <v>79</v>
      </c>
      <c r="B10" s="136"/>
      <c r="C10" s="155">
        <v>99797</v>
      </c>
      <c r="D10" s="155"/>
      <c r="E10" s="156">
        <v>3932840</v>
      </c>
      <c r="F10" s="60">
        <v>3932840</v>
      </c>
      <c r="G10" s="60">
        <v>6717</v>
      </c>
      <c r="H10" s="60">
        <v>5787</v>
      </c>
      <c r="I10" s="60">
        <v>5960</v>
      </c>
      <c r="J10" s="60">
        <v>18464</v>
      </c>
      <c r="K10" s="60">
        <v>5871</v>
      </c>
      <c r="L10" s="60">
        <v>8700</v>
      </c>
      <c r="M10" s="60">
        <v>5342</v>
      </c>
      <c r="N10" s="60">
        <v>19913</v>
      </c>
      <c r="O10" s="60"/>
      <c r="P10" s="60"/>
      <c r="Q10" s="60"/>
      <c r="R10" s="60"/>
      <c r="S10" s="60"/>
      <c r="T10" s="60"/>
      <c r="U10" s="60"/>
      <c r="V10" s="60"/>
      <c r="W10" s="60">
        <v>38377</v>
      </c>
      <c r="X10" s="60">
        <v>1966420</v>
      </c>
      <c r="Y10" s="60">
        <v>-1928043</v>
      </c>
      <c r="Z10" s="140">
        <v>-98.05</v>
      </c>
      <c r="AA10" s="155">
        <v>3932840</v>
      </c>
    </row>
    <row r="11" spans="1:27" ht="13.5">
      <c r="A11" s="138" t="s">
        <v>80</v>
      </c>
      <c r="B11" s="136"/>
      <c r="C11" s="155">
        <v>203</v>
      </c>
      <c r="D11" s="155"/>
      <c r="E11" s="156">
        <v>7727866</v>
      </c>
      <c r="F11" s="60">
        <v>7727866</v>
      </c>
      <c r="G11" s="60"/>
      <c r="H11" s="60">
        <v>921289</v>
      </c>
      <c r="I11" s="60"/>
      <c r="J11" s="60">
        <v>921289</v>
      </c>
      <c r="K11" s="60"/>
      <c r="L11" s="60"/>
      <c r="M11" s="60">
        <v>75</v>
      </c>
      <c r="N11" s="60">
        <v>75</v>
      </c>
      <c r="O11" s="60"/>
      <c r="P11" s="60"/>
      <c r="Q11" s="60"/>
      <c r="R11" s="60"/>
      <c r="S11" s="60"/>
      <c r="T11" s="60"/>
      <c r="U11" s="60"/>
      <c r="V11" s="60"/>
      <c r="W11" s="60">
        <v>921364</v>
      </c>
      <c r="X11" s="60">
        <v>3863933</v>
      </c>
      <c r="Y11" s="60">
        <v>-2942569</v>
      </c>
      <c r="Z11" s="140">
        <v>-76.15</v>
      </c>
      <c r="AA11" s="155">
        <v>7727866</v>
      </c>
    </row>
    <row r="12" spans="1:27" ht="13.5">
      <c r="A12" s="138" t="s">
        <v>81</v>
      </c>
      <c r="B12" s="136"/>
      <c r="C12" s="155">
        <v>59396</v>
      </c>
      <c r="D12" s="155"/>
      <c r="E12" s="156">
        <v>4513180</v>
      </c>
      <c r="F12" s="60">
        <v>4513180</v>
      </c>
      <c r="G12" s="60">
        <v>4400</v>
      </c>
      <c r="H12" s="60">
        <v>2990</v>
      </c>
      <c r="I12" s="60">
        <v>2000</v>
      </c>
      <c r="J12" s="60">
        <v>9390</v>
      </c>
      <c r="K12" s="60">
        <v>7950</v>
      </c>
      <c r="L12" s="60">
        <v>14032</v>
      </c>
      <c r="M12" s="60">
        <v>900</v>
      </c>
      <c r="N12" s="60">
        <v>22882</v>
      </c>
      <c r="O12" s="60"/>
      <c r="P12" s="60"/>
      <c r="Q12" s="60"/>
      <c r="R12" s="60"/>
      <c r="S12" s="60"/>
      <c r="T12" s="60"/>
      <c r="U12" s="60"/>
      <c r="V12" s="60"/>
      <c r="W12" s="60">
        <v>32272</v>
      </c>
      <c r="X12" s="60">
        <v>2256590</v>
      </c>
      <c r="Y12" s="60">
        <v>-2224318</v>
      </c>
      <c r="Z12" s="140">
        <v>-98.57</v>
      </c>
      <c r="AA12" s="155">
        <v>4513180</v>
      </c>
    </row>
    <row r="13" spans="1:27" ht="13.5">
      <c r="A13" s="138" t="s">
        <v>82</v>
      </c>
      <c r="B13" s="136"/>
      <c r="C13" s="155">
        <v>301882</v>
      </c>
      <c r="D13" s="155"/>
      <c r="E13" s="156">
        <v>787450</v>
      </c>
      <c r="F13" s="60">
        <v>787450</v>
      </c>
      <c r="G13" s="60">
        <v>34045</v>
      </c>
      <c r="H13" s="60">
        <v>34196</v>
      </c>
      <c r="I13" s="60">
        <v>28401</v>
      </c>
      <c r="J13" s="60">
        <v>96642</v>
      </c>
      <c r="K13" s="60">
        <v>34163</v>
      </c>
      <c r="L13" s="60">
        <v>32071</v>
      </c>
      <c r="M13" s="60">
        <v>31035</v>
      </c>
      <c r="N13" s="60">
        <v>97269</v>
      </c>
      <c r="O13" s="60"/>
      <c r="P13" s="60"/>
      <c r="Q13" s="60"/>
      <c r="R13" s="60"/>
      <c r="S13" s="60"/>
      <c r="T13" s="60"/>
      <c r="U13" s="60"/>
      <c r="V13" s="60"/>
      <c r="W13" s="60">
        <v>193911</v>
      </c>
      <c r="X13" s="60">
        <v>393725</v>
      </c>
      <c r="Y13" s="60">
        <v>-199814</v>
      </c>
      <c r="Z13" s="140">
        <v>-50.75</v>
      </c>
      <c r="AA13" s="155">
        <v>787450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4100838</v>
      </c>
      <c r="D15" s="153">
        <f>SUM(D16:D18)</f>
        <v>0</v>
      </c>
      <c r="E15" s="154">
        <f t="shared" si="2"/>
        <v>12554900</v>
      </c>
      <c r="F15" s="100">
        <f t="shared" si="2"/>
        <v>12554900</v>
      </c>
      <c r="G15" s="100">
        <f t="shared" si="2"/>
        <v>0</v>
      </c>
      <c r="H15" s="100">
        <f t="shared" si="2"/>
        <v>595000</v>
      </c>
      <c r="I15" s="100">
        <f t="shared" si="2"/>
        <v>0</v>
      </c>
      <c r="J15" s="100">
        <f t="shared" si="2"/>
        <v>595000</v>
      </c>
      <c r="K15" s="100">
        <f t="shared" si="2"/>
        <v>286702</v>
      </c>
      <c r="L15" s="100">
        <f t="shared" si="2"/>
        <v>300000</v>
      </c>
      <c r="M15" s="100">
        <f t="shared" si="2"/>
        <v>71985</v>
      </c>
      <c r="N15" s="100">
        <f t="shared" si="2"/>
        <v>658687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1253687</v>
      </c>
      <c r="X15" s="100">
        <f t="shared" si="2"/>
        <v>6277450</v>
      </c>
      <c r="Y15" s="100">
        <f t="shared" si="2"/>
        <v>-5023763</v>
      </c>
      <c r="Z15" s="137">
        <f>+IF(X15&lt;&gt;0,+(Y15/X15)*100,0)</f>
        <v>-80.0287218536189</v>
      </c>
      <c r="AA15" s="153">
        <f>SUM(AA16:AA18)</f>
        <v>12554900</v>
      </c>
    </row>
    <row r="16" spans="1:27" ht="13.5">
      <c r="A16" s="138" t="s">
        <v>85</v>
      </c>
      <c r="B16" s="136"/>
      <c r="C16" s="155"/>
      <c r="D16" s="155"/>
      <c r="E16" s="156">
        <v>1526580</v>
      </c>
      <c r="F16" s="60">
        <v>1526580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763290</v>
      </c>
      <c r="Y16" s="60">
        <v>-763290</v>
      </c>
      <c r="Z16" s="140">
        <v>-100</v>
      </c>
      <c r="AA16" s="155">
        <v>1526580</v>
      </c>
    </row>
    <row r="17" spans="1:27" ht="13.5">
      <c r="A17" s="138" t="s">
        <v>86</v>
      </c>
      <c r="B17" s="136"/>
      <c r="C17" s="155">
        <v>4100838</v>
      </c>
      <c r="D17" s="155"/>
      <c r="E17" s="156">
        <v>11028320</v>
      </c>
      <c r="F17" s="60">
        <v>11028320</v>
      </c>
      <c r="G17" s="60"/>
      <c r="H17" s="60">
        <v>595000</v>
      </c>
      <c r="I17" s="60"/>
      <c r="J17" s="60">
        <v>595000</v>
      </c>
      <c r="K17" s="60">
        <v>286702</v>
      </c>
      <c r="L17" s="60">
        <v>300000</v>
      </c>
      <c r="M17" s="60">
        <v>71985</v>
      </c>
      <c r="N17" s="60">
        <v>658687</v>
      </c>
      <c r="O17" s="60"/>
      <c r="P17" s="60"/>
      <c r="Q17" s="60"/>
      <c r="R17" s="60"/>
      <c r="S17" s="60"/>
      <c r="T17" s="60"/>
      <c r="U17" s="60"/>
      <c r="V17" s="60"/>
      <c r="W17" s="60">
        <v>1253687</v>
      </c>
      <c r="X17" s="60">
        <v>5514160</v>
      </c>
      <c r="Y17" s="60">
        <v>-4260473</v>
      </c>
      <c r="Z17" s="140">
        <v>-77.26</v>
      </c>
      <c r="AA17" s="155">
        <v>11028320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79567093</v>
      </c>
      <c r="D19" s="153">
        <f>SUM(D20:D23)</f>
        <v>0</v>
      </c>
      <c r="E19" s="154">
        <f t="shared" si="3"/>
        <v>123354384</v>
      </c>
      <c r="F19" s="100">
        <f t="shared" si="3"/>
        <v>123354384</v>
      </c>
      <c r="G19" s="100">
        <f t="shared" si="3"/>
        <v>4216980</v>
      </c>
      <c r="H19" s="100">
        <f t="shared" si="3"/>
        <v>8637472</v>
      </c>
      <c r="I19" s="100">
        <f t="shared" si="3"/>
        <v>8343602</v>
      </c>
      <c r="J19" s="100">
        <f t="shared" si="3"/>
        <v>21198054</v>
      </c>
      <c r="K19" s="100">
        <f t="shared" si="3"/>
        <v>14164623</v>
      </c>
      <c r="L19" s="100">
        <f t="shared" si="3"/>
        <v>3723202</v>
      </c>
      <c r="M19" s="100">
        <f t="shared" si="3"/>
        <v>11379072</v>
      </c>
      <c r="N19" s="100">
        <f t="shared" si="3"/>
        <v>29266897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50464951</v>
      </c>
      <c r="X19" s="100">
        <f t="shared" si="3"/>
        <v>61677192</v>
      </c>
      <c r="Y19" s="100">
        <f t="shared" si="3"/>
        <v>-11212241</v>
      </c>
      <c r="Z19" s="137">
        <f>+IF(X19&lt;&gt;0,+(Y19/X19)*100,0)</f>
        <v>-18.1789096364828</v>
      </c>
      <c r="AA19" s="153">
        <f>SUM(AA20:AA23)</f>
        <v>123354384</v>
      </c>
    </row>
    <row r="20" spans="1:27" ht="13.5">
      <c r="A20" s="138" t="s">
        <v>89</v>
      </c>
      <c r="B20" s="136"/>
      <c r="C20" s="155">
        <v>28387197</v>
      </c>
      <c r="D20" s="155"/>
      <c r="E20" s="156">
        <v>25380424</v>
      </c>
      <c r="F20" s="60">
        <v>25380424</v>
      </c>
      <c r="G20" s="60"/>
      <c r="H20" s="60"/>
      <c r="I20" s="60"/>
      <c r="J20" s="60"/>
      <c r="K20" s="60"/>
      <c r="L20" s="60">
        <v>303747</v>
      </c>
      <c r="M20" s="60"/>
      <c r="N20" s="60">
        <v>303747</v>
      </c>
      <c r="O20" s="60"/>
      <c r="P20" s="60"/>
      <c r="Q20" s="60"/>
      <c r="R20" s="60"/>
      <c r="S20" s="60"/>
      <c r="T20" s="60"/>
      <c r="U20" s="60"/>
      <c r="V20" s="60"/>
      <c r="W20" s="60">
        <v>303747</v>
      </c>
      <c r="X20" s="60">
        <v>12690212</v>
      </c>
      <c r="Y20" s="60">
        <v>-12386465</v>
      </c>
      <c r="Z20" s="140">
        <v>-97.61</v>
      </c>
      <c r="AA20" s="155">
        <v>25380424</v>
      </c>
    </row>
    <row r="21" spans="1:27" ht="13.5">
      <c r="A21" s="138" t="s">
        <v>90</v>
      </c>
      <c r="B21" s="136"/>
      <c r="C21" s="155">
        <v>38006776</v>
      </c>
      <c r="D21" s="155"/>
      <c r="E21" s="156">
        <v>59874230</v>
      </c>
      <c r="F21" s="60">
        <v>59874230</v>
      </c>
      <c r="G21" s="60">
        <v>3032689</v>
      </c>
      <c r="H21" s="60">
        <v>4323350</v>
      </c>
      <c r="I21" s="60">
        <v>6309705</v>
      </c>
      <c r="J21" s="60">
        <v>13665744</v>
      </c>
      <c r="K21" s="60">
        <v>12951846</v>
      </c>
      <c r="L21" s="60">
        <v>1685293</v>
      </c>
      <c r="M21" s="60">
        <v>8786064</v>
      </c>
      <c r="N21" s="60">
        <v>23423203</v>
      </c>
      <c r="O21" s="60"/>
      <c r="P21" s="60"/>
      <c r="Q21" s="60"/>
      <c r="R21" s="60"/>
      <c r="S21" s="60"/>
      <c r="T21" s="60"/>
      <c r="U21" s="60"/>
      <c r="V21" s="60"/>
      <c r="W21" s="60">
        <v>37088947</v>
      </c>
      <c r="X21" s="60">
        <v>29937115</v>
      </c>
      <c r="Y21" s="60">
        <v>7151832</v>
      </c>
      <c r="Z21" s="140">
        <v>23.89</v>
      </c>
      <c r="AA21" s="155">
        <v>59874230</v>
      </c>
    </row>
    <row r="22" spans="1:27" ht="13.5">
      <c r="A22" s="138" t="s">
        <v>91</v>
      </c>
      <c r="B22" s="136"/>
      <c r="C22" s="157">
        <v>8402238</v>
      </c>
      <c r="D22" s="157"/>
      <c r="E22" s="158">
        <v>32424580</v>
      </c>
      <c r="F22" s="159">
        <v>32424580</v>
      </c>
      <c r="G22" s="159">
        <v>709934</v>
      </c>
      <c r="H22" s="159">
        <v>3832811</v>
      </c>
      <c r="I22" s="159">
        <v>1658335</v>
      </c>
      <c r="J22" s="159">
        <v>6201080</v>
      </c>
      <c r="K22" s="159">
        <v>723511</v>
      </c>
      <c r="L22" s="159">
        <v>1242212</v>
      </c>
      <c r="M22" s="159">
        <v>2103660</v>
      </c>
      <c r="N22" s="159">
        <v>4069383</v>
      </c>
      <c r="O22" s="159"/>
      <c r="P22" s="159"/>
      <c r="Q22" s="159"/>
      <c r="R22" s="159"/>
      <c r="S22" s="159"/>
      <c r="T22" s="159"/>
      <c r="U22" s="159"/>
      <c r="V22" s="159"/>
      <c r="W22" s="159">
        <v>10270463</v>
      </c>
      <c r="X22" s="159">
        <v>16212290</v>
      </c>
      <c r="Y22" s="159">
        <v>-5941827</v>
      </c>
      <c r="Z22" s="141">
        <v>-36.65</v>
      </c>
      <c r="AA22" s="157">
        <v>32424580</v>
      </c>
    </row>
    <row r="23" spans="1:27" ht="13.5">
      <c r="A23" s="138" t="s">
        <v>92</v>
      </c>
      <c r="B23" s="136"/>
      <c r="C23" s="155">
        <v>4770882</v>
      </c>
      <c r="D23" s="155"/>
      <c r="E23" s="156">
        <v>5675150</v>
      </c>
      <c r="F23" s="60">
        <v>5675150</v>
      </c>
      <c r="G23" s="60">
        <v>474357</v>
      </c>
      <c r="H23" s="60">
        <v>481311</v>
      </c>
      <c r="I23" s="60">
        <v>375562</v>
      </c>
      <c r="J23" s="60">
        <v>1331230</v>
      </c>
      <c r="K23" s="60">
        <v>489266</v>
      </c>
      <c r="L23" s="60">
        <v>491950</v>
      </c>
      <c r="M23" s="60">
        <v>489348</v>
      </c>
      <c r="N23" s="60">
        <v>1470564</v>
      </c>
      <c r="O23" s="60"/>
      <c r="P23" s="60"/>
      <c r="Q23" s="60"/>
      <c r="R23" s="60"/>
      <c r="S23" s="60"/>
      <c r="T23" s="60"/>
      <c r="U23" s="60"/>
      <c r="V23" s="60"/>
      <c r="W23" s="60">
        <v>2801794</v>
      </c>
      <c r="X23" s="60">
        <v>2837575</v>
      </c>
      <c r="Y23" s="60">
        <v>-35781</v>
      </c>
      <c r="Z23" s="140">
        <v>-1.26</v>
      </c>
      <c r="AA23" s="155">
        <v>5675150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147476153</v>
      </c>
      <c r="D25" s="168">
        <f>+D5+D9+D15+D19+D24</f>
        <v>0</v>
      </c>
      <c r="E25" s="169">
        <f t="shared" si="4"/>
        <v>212664130</v>
      </c>
      <c r="F25" s="73">
        <f t="shared" si="4"/>
        <v>212664130</v>
      </c>
      <c r="G25" s="73">
        <f t="shared" si="4"/>
        <v>23120094</v>
      </c>
      <c r="H25" s="73">
        <f t="shared" si="4"/>
        <v>16921104</v>
      </c>
      <c r="I25" s="73">
        <f t="shared" si="4"/>
        <v>8551918</v>
      </c>
      <c r="J25" s="73">
        <f t="shared" si="4"/>
        <v>48593116</v>
      </c>
      <c r="K25" s="73">
        <f t="shared" si="4"/>
        <v>14801021</v>
      </c>
      <c r="L25" s="73">
        <f t="shared" si="4"/>
        <v>4283085</v>
      </c>
      <c r="M25" s="73">
        <f t="shared" si="4"/>
        <v>24267350</v>
      </c>
      <c r="N25" s="73">
        <f t="shared" si="4"/>
        <v>43351456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91944572</v>
      </c>
      <c r="X25" s="73">
        <f t="shared" si="4"/>
        <v>106332065</v>
      </c>
      <c r="Y25" s="73">
        <f t="shared" si="4"/>
        <v>-14387493</v>
      </c>
      <c r="Z25" s="170">
        <f>+IF(X25&lt;&gt;0,+(Y25/X25)*100,0)</f>
        <v>-13.530719073310577</v>
      </c>
      <c r="AA25" s="168">
        <f>+AA5+AA9+AA15+AA19+AA24</f>
        <v>212664130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60005802</v>
      </c>
      <c r="D28" s="153">
        <f>SUM(D29:D31)</f>
        <v>0</v>
      </c>
      <c r="E28" s="154">
        <f t="shared" si="5"/>
        <v>40983880</v>
      </c>
      <c r="F28" s="100">
        <f t="shared" si="5"/>
        <v>40983880</v>
      </c>
      <c r="G28" s="100">
        <f t="shared" si="5"/>
        <v>2847710</v>
      </c>
      <c r="H28" s="100">
        <f t="shared" si="5"/>
        <v>2626319</v>
      </c>
      <c r="I28" s="100">
        <f t="shared" si="5"/>
        <v>2702619</v>
      </c>
      <c r="J28" s="100">
        <f t="shared" si="5"/>
        <v>8176648</v>
      </c>
      <c r="K28" s="100">
        <f t="shared" si="5"/>
        <v>4797138</v>
      </c>
      <c r="L28" s="100">
        <f t="shared" si="5"/>
        <v>3298281</v>
      </c>
      <c r="M28" s="100">
        <f t="shared" si="5"/>
        <v>4351125</v>
      </c>
      <c r="N28" s="100">
        <f t="shared" si="5"/>
        <v>12446544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20623192</v>
      </c>
      <c r="X28" s="100">
        <f t="shared" si="5"/>
        <v>20491940</v>
      </c>
      <c r="Y28" s="100">
        <f t="shared" si="5"/>
        <v>131252</v>
      </c>
      <c r="Z28" s="137">
        <f>+IF(X28&lt;&gt;0,+(Y28/X28)*100,0)</f>
        <v>0.6405054865473938</v>
      </c>
      <c r="AA28" s="153">
        <f>SUM(AA29:AA31)</f>
        <v>40983880</v>
      </c>
    </row>
    <row r="29" spans="1:27" ht="13.5">
      <c r="A29" s="138" t="s">
        <v>75</v>
      </c>
      <c r="B29" s="136"/>
      <c r="C29" s="155">
        <v>8027998</v>
      </c>
      <c r="D29" s="155"/>
      <c r="E29" s="156">
        <v>9719740</v>
      </c>
      <c r="F29" s="60">
        <v>9719740</v>
      </c>
      <c r="G29" s="60">
        <v>628666</v>
      </c>
      <c r="H29" s="60">
        <v>645832</v>
      </c>
      <c r="I29" s="60">
        <v>718021</v>
      </c>
      <c r="J29" s="60">
        <v>1992519</v>
      </c>
      <c r="K29" s="60">
        <v>657919</v>
      </c>
      <c r="L29" s="60">
        <v>841696</v>
      </c>
      <c r="M29" s="60">
        <v>849566</v>
      </c>
      <c r="N29" s="60">
        <v>2349181</v>
      </c>
      <c r="O29" s="60"/>
      <c r="P29" s="60"/>
      <c r="Q29" s="60"/>
      <c r="R29" s="60"/>
      <c r="S29" s="60"/>
      <c r="T29" s="60"/>
      <c r="U29" s="60"/>
      <c r="V29" s="60"/>
      <c r="W29" s="60">
        <v>4341700</v>
      </c>
      <c r="X29" s="60">
        <v>4859870</v>
      </c>
      <c r="Y29" s="60">
        <v>-518170</v>
      </c>
      <c r="Z29" s="140">
        <v>-10.66</v>
      </c>
      <c r="AA29" s="155">
        <v>9719740</v>
      </c>
    </row>
    <row r="30" spans="1:27" ht="13.5">
      <c r="A30" s="138" t="s">
        <v>76</v>
      </c>
      <c r="B30" s="136"/>
      <c r="C30" s="157">
        <v>40519400</v>
      </c>
      <c r="D30" s="157"/>
      <c r="E30" s="158">
        <v>18637450</v>
      </c>
      <c r="F30" s="159">
        <v>18637450</v>
      </c>
      <c r="G30" s="159">
        <v>932126</v>
      </c>
      <c r="H30" s="159">
        <v>939873</v>
      </c>
      <c r="I30" s="159">
        <v>1236610</v>
      </c>
      <c r="J30" s="159">
        <v>3108609</v>
      </c>
      <c r="K30" s="159">
        <v>3325289</v>
      </c>
      <c r="L30" s="159">
        <v>1455304</v>
      </c>
      <c r="M30" s="159">
        <v>2168161</v>
      </c>
      <c r="N30" s="159">
        <v>6948754</v>
      </c>
      <c r="O30" s="159"/>
      <c r="P30" s="159"/>
      <c r="Q30" s="159"/>
      <c r="R30" s="159"/>
      <c r="S30" s="159"/>
      <c r="T30" s="159"/>
      <c r="U30" s="159"/>
      <c r="V30" s="159"/>
      <c r="W30" s="159">
        <v>10057363</v>
      </c>
      <c r="X30" s="159">
        <v>9318725</v>
      </c>
      <c r="Y30" s="159">
        <v>738638</v>
      </c>
      <c r="Z30" s="141">
        <v>7.93</v>
      </c>
      <c r="AA30" s="157">
        <v>18637450</v>
      </c>
    </row>
    <row r="31" spans="1:27" ht="13.5">
      <c r="A31" s="138" t="s">
        <v>77</v>
      </c>
      <c r="B31" s="136"/>
      <c r="C31" s="155">
        <v>11458404</v>
      </c>
      <c r="D31" s="155"/>
      <c r="E31" s="156">
        <v>12626690</v>
      </c>
      <c r="F31" s="60">
        <v>12626690</v>
      </c>
      <c r="G31" s="60">
        <v>1286918</v>
      </c>
      <c r="H31" s="60">
        <v>1040614</v>
      </c>
      <c r="I31" s="60">
        <v>747988</v>
      </c>
      <c r="J31" s="60">
        <v>3075520</v>
      </c>
      <c r="K31" s="60">
        <v>813930</v>
      </c>
      <c r="L31" s="60">
        <v>1001281</v>
      </c>
      <c r="M31" s="60">
        <v>1333398</v>
      </c>
      <c r="N31" s="60">
        <v>3148609</v>
      </c>
      <c r="O31" s="60"/>
      <c r="P31" s="60"/>
      <c r="Q31" s="60"/>
      <c r="R31" s="60"/>
      <c r="S31" s="60"/>
      <c r="T31" s="60"/>
      <c r="U31" s="60"/>
      <c r="V31" s="60"/>
      <c r="W31" s="60">
        <v>6224129</v>
      </c>
      <c r="X31" s="60">
        <v>6313345</v>
      </c>
      <c r="Y31" s="60">
        <v>-89216</v>
      </c>
      <c r="Z31" s="140">
        <v>-1.41</v>
      </c>
      <c r="AA31" s="155">
        <v>12626690</v>
      </c>
    </row>
    <row r="32" spans="1:27" ht="13.5">
      <c r="A32" s="135" t="s">
        <v>78</v>
      </c>
      <c r="B32" s="136"/>
      <c r="C32" s="153">
        <f aca="true" t="shared" si="6" ref="C32:Y32">SUM(C33:C37)</f>
        <v>9501545</v>
      </c>
      <c r="D32" s="153">
        <f>SUM(D33:D37)</f>
        <v>0</v>
      </c>
      <c r="E32" s="154">
        <f t="shared" si="6"/>
        <v>11390470</v>
      </c>
      <c r="F32" s="100">
        <f t="shared" si="6"/>
        <v>11390470</v>
      </c>
      <c r="G32" s="100">
        <f t="shared" si="6"/>
        <v>713521</v>
      </c>
      <c r="H32" s="100">
        <f t="shared" si="6"/>
        <v>705581</v>
      </c>
      <c r="I32" s="100">
        <f t="shared" si="6"/>
        <v>688204</v>
      </c>
      <c r="J32" s="100">
        <f t="shared" si="6"/>
        <v>2107306</v>
      </c>
      <c r="K32" s="100">
        <f t="shared" si="6"/>
        <v>776968</v>
      </c>
      <c r="L32" s="100">
        <f t="shared" si="6"/>
        <v>749065</v>
      </c>
      <c r="M32" s="100">
        <f t="shared" si="6"/>
        <v>784115</v>
      </c>
      <c r="N32" s="100">
        <f t="shared" si="6"/>
        <v>2310148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4417454</v>
      </c>
      <c r="X32" s="100">
        <f t="shared" si="6"/>
        <v>5695235</v>
      </c>
      <c r="Y32" s="100">
        <f t="shared" si="6"/>
        <v>-1277781</v>
      </c>
      <c r="Z32" s="137">
        <f>+IF(X32&lt;&gt;0,+(Y32/X32)*100,0)</f>
        <v>-22.435966206837822</v>
      </c>
      <c r="AA32" s="153">
        <f>SUM(AA33:AA37)</f>
        <v>11390470</v>
      </c>
    </row>
    <row r="33" spans="1:27" ht="13.5">
      <c r="A33" s="138" t="s">
        <v>79</v>
      </c>
      <c r="B33" s="136"/>
      <c r="C33" s="155">
        <v>5947453</v>
      </c>
      <c r="D33" s="155"/>
      <c r="E33" s="156">
        <v>8116810</v>
      </c>
      <c r="F33" s="60">
        <v>8116810</v>
      </c>
      <c r="G33" s="60">
        <v>464511</v>
      </c>
      <c r="H33" s="60">
        <v>470970</v>
      </c>
      <c r="I33" s="60">
        <v>452377</v>
      </c>
      <c r="J33" s="60">
        <v>1387858</v>
      </c>
      <c r="K33" s="60">
        <v>487852</v>
      </c>
      <c r="L33" s="60">
        <v>483652</v>
      </c>
      <c r="M33" s="60">
        <v>496335</v>
      </c>
      <c r="N33" s="60">
        <v>1467839</v>
      </c>
      <c r="O33" s="60"/>
      <c r="P33" s="60"/>
      <c r="Q33" s="60"/>
      <c r="R33" s="60"/>
      <c r="S33" s="60"/>
      <c r="T33" s="60"/>
      <c r="U33" s="60"/>
      <c r="V33" s="60"/>
      <c r="W33" s="60">
        <v>2855697</v>
      </c>
      <c r="X33" s="60">
        <v>4058405</v>
      </c>
      <c r="Y33" s="60">
        <v>-1202708</v>
      </c>
      <c r="Z33" s="140">
        <v>-29.63</v>
      </c>
      <c r="AA33" s="155">
        <v>8116810</v>
      </c>
    </row>
    <row r="34" spans="1:27" ht="13.5">
      <c r="A34" s="138" t="s">
        <v>80</v>
      </c>
      <c r="B34" s="136"/>
      <c r="C34" s="155">
        <v>1354471</v>
      </c>
      <c r="D34" s="155"/>
      <c r="E34" s="156">
        <v>1464500</v>
      </c>
      <c r="F34" s="60">
        <v>1464500</v>
      </c>
      <c r="G34" s="60">
        <v>88214</v>
      </c>
      <c r="H34" s="60">
        <v>87849</v>
      </c>
      <c r="I34" s="60">
        <v>89373</v>
      </c>
      <c r="J34" s="60">
        <v>265436</v>
      </c>
      <c r="K34" s="60">
        <v>100259</v>
      </c>
      <c r="L34" s="60">
        <v>95451</v>
      </c>
      <c r="M34" s="60">
        <v>109294</v>
      </c>
      <c r="N34" s="60">
        <v>305004</v>
      </c>
      <c r="O34" s="60"/>
      <c r="P34" s="60"/>
      <c r="Q34" s="60"/>
      <c r="R34" s="60"/>
      <c r="S34" s="60"/>
      <c r="T34" s="60"/>
      <c r="U34" s="60"/>
      <c r="V34" s="60"/>
      <c r="W34" s="60">
        <v>570440</v>
      </c>
      <c r="X34" s="60">
        <v>732250</v>
      </c>
      <c r="Y34" s="60">
        <v>-161810</v>
      </c>
      <c r="Z34" s="140">
        <v>-22.1</v>
      </c>
      <c r="AA34" s="155">
        <v>1464500</v>
      </c>
    </row>
    <row r="35" spans="1:27" ht="13.5">
      <c r="A35" s="138" t="s">
        <v>81</v>
      </c>
      <c r="B35" s="136"/>
      <c r="C35" s="155">
        <v>1713207</v>
      </c>
      <c r="D35" s="155"/>
      <c r="E35" s="156">
        <v>1405840</v>
      </c>
      <c r="F35" s="60">
        <v>1405840</v>
      </c>
      <c r="G35" s="60">
        <v>123279</v>
      </c>
      <c r="H35" s="60">
        <v>110425</v>
      </c>
      <c r="I35" s="60">
        <v>109240</v>
      </c>
      <c r="J35" s="60">
        <v>342944</v>
      </c>
      <c r="K35" s="60">
        <v>150279</v>
      </c>
      <c r="L35" s="60">
        <v>121544</v>
      </c>
      <c r="M35" s="60">
        <v>111372</v>
      </c>
      <c r="N35" s="60">
        <v>383195</v>
      </c>
      <c r="O35" s="60"/>
      <c r="P35" s="60"/>
      <c r="Q35" s="60"/>
      <c r="R35" s="60"/>
      <c r="S35" s="60"/>
      <c r="T35" s="60"/>
      <c r="U35" s="60"/>
      <c r="V35" s="60"/>
      <c r="W35" s="60">
        <v>726139</v>
      </c>
      <c r="X35" s="60">
        <v>702920</v>
      </c>
      <c r="Y35" s="60">
        <v>23219</v>
      </c>
      <c r="Z35" s="140">
        <v>3.3</v>
      </c>
      <c r="AA35" s="155">
        <v>1405840</v>
      </c>
    </row>
    <row r="36" spans="1:27" ht="13.5">
      <c r="A36" s="138" t="s">
        <v>82</v>
      </c>
      <c r="B36" s="136"/>
      <c r="C36" s="155">
        <v>486414</v>
      </c>
      <c r="D36" s="155"/>
      <c r="E36" s="156">
        <v>403320</v>
      </c>
      <c r="F36" s="60">
        <v>403320</v>
      </c>
      <c r="G36" s="60">
        <v>37517</v>
      </c>
      <c r="H36" s="60">
        <v>36337</v>
      </c>
      <c r="I36" s="60">
        <v>37214</v>
      </c>
      <c r="J36" s="60">
        <v>111068</v>
      </c>
      <c r="K36" s="60">
        <v>38578</v>
      </c>
      <c r="L36" s="60">
        <v>48418</v>
      </c>
      <c r="M36" s="60">
        <v>67114</v>
      </c>
      <c r="N36" s="60">
        <v>154110</v>
      </c>
      <c r="O36" s="60"/>
      <c r="P36" s="60"/>
      <c r="Q36" s="60"/>
      <c r="R36" s="60"/>
      <c r="S36" s="60"/>
      <c r="T36" s="60"/>
      <c r="U36" s="60"/>
      <c r="V36" s="60"/>
      <c r="W36" s="60">
        <v>265178</v>
      </c>
      <c r="X36" s="60">
        <v>201660</v>
      </c>
      <c r="Y36" s="60">
        <v>63518</v>
      </c>
      <c r="Z36" s="140">
        <v>31.5</v>
      </c>
      <c r="AA36" s="155">
        <v>403320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5112182</v>
      </c>
      <c r="D38" s="153">
        <f>SUM(D39:D41)</f>
        <v>0</v>
      </c>
      <c r="E38" s="154">
        <f t="shared" si="7"/>
        <v>12523100</v>
      </c>
      <c r="F38" s="100">
        <f t="shared" si="7"/>
        <v>12523100</v>
      </c>
      <c r="G38" s="100">
        <f t="shared" si="7"/>
        <v>587684</v>
      </c>
      <c r="H38" s="100">
        <f t="shared" si="7"/>
        <v>676686</v>
      </c>
      <c r="I38" s="100">
        <f t="shared" si="7"/>
        <v>675208</v>
      </c>
      <c r="J38" s="100">
        <f t="shared" si="7"/>
        <v>1939578</v>
      </c>
      <c r="K38" s="100">
        <f t="shared" si="7"/>
        <v>1096533</v>
      </c>
      <c r="L38" s="100">
        <f t="shared" si="7"/>
        <v>679990</v>
      </c>
      <c r="M38" s="100">
        <f t="shared" si="7"/>
        <v>869936</v>
      </c>
      <c r="N38" s="100">
        <f t="shared" si="7"/>
        <v>2646459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4586037</v>
      </c>
      <c r="X38" s="100">
        <f t="shared" si="7"/>
        <v>6261550</v>
      </c>
      <c r="Y38" s="100">
        <f t="shared" si="7"/>
        <v>-1675513</v>
      </c>
      <c r="Z38" s="137">
        <f>+IF(X38&lt;&gt;0,+(Y38/X38)*100,0)</f>
        <v>-26.758757815556848</v>
      </c>
      <c r="AA38" s="153">
        <f>SUM(AA39:AA41)</f>
        <v>12523100</v>
      </c>
    </row>
    <row r="39" spans="1:27" ht="13.5">
      <c r="A39" s="138" t="s">
        <v>85</v>
      </c>
      <c r="B39" s="136"/>
      <c r="C39" s="155">
        <v>1971999</v>
      </c>
      <c r="D39" s="155"/>
      <c r="E39" s="156">
        <v>1912730</v>
      </c>
      <c r="F39" s="60">
        <v>1912730</v>
      </c>
      <c r="G39" s="60">
        <v>140598</v>
      </c>
      <c r="H39" s="60">
        <v>144752</v>
      </c>
      <c r="I39" s="60">
        <v>162383</v>
      </c>
      <c r="J39" s="60">
        <v>447733</v>
      </c>
      <c r="K39" s="60">
        <v>144534</v>
      </c>
      <c r="L39" s="60">
        <v>159381</v>
      </c>
      <c r="M39" s="60">
        <v>181964</v>
      </c>
      <c r="N39" s="60">
        <v>485879</v>
      </c>
      <c r="O39" s="60"/>
      <c r="P39" s="60"/>
      <c r="Q39" s="60"/>
      <c r="R39" s="60"/>
      <c r="S39" s="60"/>
      <c r="T39" s="60"/>
      <c r="U39" s="60"/>
      <c r="V39" s="60"/>
      <c r="W39" s="60">
        <v>933612</v>
      </c>
      <c r="X39" s="60">
        <v>956365</v>
      </c>
      <c r="Y39" s="60">
        <v>-22753</v>
      </c>
      <c r="Z39" s="140">
        <v>-2.38</v>
      </c>
      <c r="AA39" s="155">
        <v>1912730</v>
      </c>
    </row>
    <row r="40" spans="1:27" ht="13.5">
      <c r="A40" s="138" t="s">
        <v>86</v>
      </c>
      <c r="B40" s="136"/>
      <c r="C40" s="155">
        <v>3140183</v>
      </c>
      <c r="D40" s="155"/>
      <c r="E40" s="156">
        <v>10610370</v>
      </c>
      <c r="F40" s="60">
        <v>10610370</v>
      </c>
      <c r="G40" s="60">
        <v>447086</v>
      </c>
      <c r="H40" s="60">
        <v>531934</v>
      </c>
      <c r="I40" s="60">
        <v>512825</v>
      </c>
      <c r="J40" s="60">
        <v>1491845</v>
      </c>
      <c r="K40" s="60">
        <v>951999</v>
      </c>
      <c r="L40" s="60">
        <v>520609</v>
      </c>
      <c r="M40" s="60">
        <v>687972</v>
      </c>
      <c r="N40" s="60">
        <v>2160580</v>
      </c>
      <c r="O40" s="60"/>
      <c r="P40" s="60"/>
      <c r="Q40" s="60"/>
      <c r="R40" s="60"/>
      <c r="S40" s="60"/>
      <c r="T40" s="60"/>
      <c r="U40" s="60"/>
      <c r="V40" s="60"/>
      <c r="W40" s="60">
        <v>3652425</v>
      </c>
      <c r="X40" s="60">
        <v>5305185</v>
      </c>
      <c r="Y40" s="60">
        <v>-1652760</v>
      </c>
      <c r="Z40" s="140">
        <v>-31.15</v>
      </c>
      <c r="AA40" s="155">
        <v>10610370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74849082</v>
      </c>
      <c r="D42" s="153">
        <f>SUM(D43:D46)</f>
        <v>0</v>
      </c>
      <c r="E42" s="154">
        <f t="shared" si="8"/>
        <v>68493550</v>
      </c>
      <c r="F42" s="100">
        <f t="shared" si="8"/>
        <v>68493550</v>
      </c>
      <c r="G42" s="100">
        <f t="shared" si="8"/>
        <v>2281591</v>
      </c>
      <c r="H42" s="100">
        <f t="shared" si="8"/>
        <v>2015397</v>
      </c>
      <c r="I42" s="100">
        <f t="shared" si="8"/>
        <v>1801234</v>
      </c>
      <c r="J42" s="100">
        <f t="shared" si="8"/>
        <v>6098222</v>
      </c>
      <c r="K42" s="100">
        <f t="shared" si="8"/>
        <v>1767384</v>
      </c>
      <c r="L42" s="100">
        <f t="shared" si="8"/>
        <v>2075248</v>
      </c>
      <c r="M42" s="100">
        <f t="shared" si="8"/>
        <v>2744264</v>
      </c>
      <c r="N42" s="100">
        <f t="shared" si="8"/>
        <v>6586896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12685118</v>
      </c>
      <c r="X42" s="100">
        <f t="shared" si="8"/>
        <v>34246775</v>
      </c>
      <c r="Y42" s="100">
        <f t="shared" si="8"/>
        <v>-21561657</v>
      </c>
      <c r="Z42" s="137">
        <f>+IF(X42&lt;&gt;0,+(Y42/X42)*100,0)</f>
        <v>-62.959671385115826</v>
      </c>
      <c r="AA42" s="153">
        <f>SUM(AA43:AA46)</f>
        <v>68493550</v>
      </c>
    </row>
    <row r="43" spans="1:27" ht="13.5">
      <c r="A43" s="138" t="s">
        <v>89</v>
      </c>
      <c r="B43" s="136"/>
      <c r="C43" s="155">
        <v>29904951</v>
      </c>
      <c r="D43" s="155"/>
      <c r="E43" s="156">
        <v>26941730</v>
      </c>
      <c r="F43" s="60">
        <v>26941730</v>
      </c>
      <c r="G43" s="60">
        <v>363226</v>
      </c>
      <c r="H43" s="60">
        <v>143282</v>
      </c>
      <c r="I43" s="60">
        <v>70281</v>
      </c>
      <c r="J43" s="60">
        <v>576789</v>
      </c>
      <c r="K43" s="60">
        <v>64862</v>
      </c>
      <c r="L43" s="60">
        <v>134681</v>
      </c>
      <c r="M43" s="60">
        <v>179582</v>
      </c>
      <c r="N43" s="60">
        <v>379125</v>
      </c>
      <c r="O43" s="60"/>
      <c r="P43" s="60"/>
      <c r="Q43" s="60"/>
      <c r="R43" s="60"/>
      <c r="S43" s="60"/>
      <c r="T43" s="60"/>
      <c r="U43" s="60"/>
      <c r="V43" s="60"/>
      <c r="W43" s="60">
        <v>955914</v>
      </c>
      <c r="X43" s="60">
        <v>13470865</v>
      </c>
      <c r="Y43" s="60">
        <v>-12514951</v>
      </c>
      <c r="Z43" s="140">
        <v>-92.9</v>
      </c>
      <c r="AA43" s="155">
        <v>26941730</v>
      </c>
    </row>
    <row r="44" spans="1:27" ht="13.5">
      <c r="A44" s="138" t="s">
        <v>90</v>
      </c>
      <c r="B44" s="136"/>
      <c r="C44" s="155">
        <v>14973095</v>
      </c>
      <c r="D44" s="155"/>
      <c r="E44" s="156">
        <v>16087480</v>
      </c>
      <c r="F44" s="60">
        <v>16087480</v>
      </c>
      <c r="G44" s="60">
        <v>864124</v>
      </c>
      <c r="H44" s="60">
        <v>860652</v>
      </c>
      <c r="I44" s="60">
        <v>743029</v>
      </c>
      <c r="J44" s="60">
        <v>2467805</v>
      </c>
      <c r="K44" s="60">
        <v>640151</v>
      </c>
      <c r="L44" s="60">
        <v>904762</v>
      </c>
      <c r="M44" s="60">
        <v>1504849</v>
      </c>
      <c r="N44" s="60">
        <v>3049762</v>
      </c>
      <c r="O44" s="60"/>
      <c r="P44" s="60"/>
      <c r="Q44" s="60"/>
      <c r="R44" s="60"/>
      <c r="S44" s="60"/>
      <c r="T44" s="60"/>
      <c r="U44" s="60"/>
      <c r="V44" s="60"/>
      <c r="W44" s="60">
        <v>5517567</v>
      </c>
      <c r="X44" s="60">
        <v>8043740</v>
      </c>
      <c r="Y44" s="60">
        <v>-2526173</v>
      </c>
      <c r="Z44" s="140">
        <v>-31.41</v>
      </c>
      <c r="AA44" s="155">
        <v>16087480</v>
      </c>
    </row>
    <row r="45" spans="1:27" ht="13.5">
      <c r="A45" s="138" t="s">
        <v>91</v>
      </c>
      <c r="B45" s="136"/>
      <c r="C45" s="157">
        <v>7547429</v>
      </c>
      <c r="D45" s="157"/>
      <c r="E45" s="158">
        <v>17346890</v>
      </c>
      <c r="F45" s="159">
        <v>17346890</v>
      </c>
      <c r="G45" s="159">
        <v>707532</v>
      </c>
      <c r="H45" s="159">
        <v>654318</v>
      </c>
      <c r="I45" s="159">
        <v>625593</v>
      </c>
      <c r="J45" s="159">
        <v>1987443</v>
      </c>
      <c r="K45" s="159">
        <v>710130</v>
      </c>
      <c r="L45" s="159">
        <v>681784</v>
      </c>
      <c r="M45" s="159">
        <v>687618</v>
      </c>
      <c r="N45" s="159">
        <v>2079532</v>
      </c>
      <c r="O45" s="159"/>
      <c r="P45" s="159"/>
      <c r="Q45" s="159"/>
      <c r="R45" s="159"/>
      <c r="S45" s="159"/>
      <c r="T45" s="159"/>
      <c r="U45" s="159"/>
      <c r="V45" s="159"/>
      <c r="W45" s="159">
        <v>4066975</v>
      </c>
      <c r="X45" s="159">
        <v>8673445</v>
      </c>
      <c r="Y45" s="159">
        <v>-4606470</v>
      </c>
      <c r="Z45" s="141">
        <v>-53.11</v>
      </c>
      <c r="AA45" s="157">
        <v>17346890</v>
      </c>
    </row>
    <row r="46" spans="1:27" ht="13.5">
      <c r="A46" s="138" t="s">
        <v>92</v>
      </c>
      <c r="B46" s="136"/>
      <c r="C46" s="155">
        <v>22423607</v>
      </c>
      <c r="D46" s="155"/>
      <c r="E46" s="156">
        <v>8117450</v>
      </c>
      <c r="F46" s="60">
        <v>8117450</v>
      </c>
      <c r="G46" s="60">
        <v>346709</v>
      </c>
      <c r="H46" s="60">
        <v>357145</v>
      </c>
      <c r="I46" s="60">
        <v>362331</v>
      </c>
      <c r="J46" s="60">
        <v>1066185</v>
      </c>
      <c r="K46" s="60">
        <v>352241</v>
      </c>
      <c r="L46" s="60">
        <v>354021</v>
      </c>
      <c r="M46" s="60">
        <v>372215</v>
      </c>
      <c r="N46" s="60">
        <v>1078477</v>
      </c>
      <c r="O46" s="60"/>
      <c r="P46" s="60"/>
      <c r="Q46" s="60"/>
      <c r="R46" s="60"/>
      <c r="S46" s="60"/>
      <c r="T46" s="60"/>
      <c r="U46" s="60"/>
      <c r="V46" s="60"/>
      <c r="W46" s="60">
        <v>2144662</v>
      </c>
      <c r="X46" s="60">
        <v>4058725</v>
      </c>
      <c r="Y46" s="60">
        <v>-1914063</v>
      </c>
      <c r="Z46" s="140">
        <v>-47.16</v>
      </c>
      <c r="AA46" s="155">
        <v>8117450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149468611</v>
      </c>
      <c r="D48" s="168">
        <f>+D28+D32+D38+D42+D47</f>
        <v>0</v>
      </c>
      <c r="E48" s="169">
        <f t="shared" si="9"/>
        <v>133391000</v>
      </c>
      <c r="F48" s="73">
        <f t="shared" si="9"/>
        <v>133391000</v>
      </c>
      <c r="G48" s="73">
        <f t="shared" si="9"/>
        <v>6430506</v>
      </c>
      <c r="H48" s="73">
        <f t="shared" si="9"/>
        <v>6023983</v>
      </c>
      <c r="I48" s="73">
        <f t="shared" si="9"/>
        <v>5867265</v>
      </c>
      <c r="J48" s="73">
        <f t="shared" si="9"/>
        <v>18321754</v>
      </c>
      <c r="K48" s="73">
        <f t="shared" si="9"/>
        <v>8438023</v>
      </c>
      <c r="L48" s="73">
        <f t="shared" si="9"/>
        <v>6802584</v>
      </c>
      <c r="M48" s="73">
        <f t="shared" si="9"/>
        <v>8749440</v>
      </c>
      <c r="N48" s="73">
        <f t="shared" si="9"/>
        <v>23990047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42311801</v>
      </c>
      <c r="X48" s="73">
        <f t="shared" si="9"/>
        <v>66695500</v>
      </c>
      <c r="Y48" s="73">
        <f t="shared" si="9"/>
        <v>-24383699</v>
      </c>
      <c r="Z48" s="170">
        <f>+IF(X48&lt;&gt;0,+(Y48/X48)*100,0)</f>
        <v>-36.559736414000945</v>
      </c>
      <c r="AA48" s="168">
        <f>+AA28+AA32+AA38+AA42+AA47</f>
        <v>133391000</v>
      </c>
    </row>
    <row r="49" spans="1:27" ht="13.5">
      <c r="A49" s="148" t="s">
        <v>49</v>
      </c>
      <c r="B49" s="149"/>
      <c r="C49" s="171">
        <f aca="true" t="shared" si="10" ref="C49:Y49">+C25-C48</f>
        <v>-1992458</v>
      </c>
      <c r="D49" s="171">
        <f>+D25-D48</f>
        <v>0</v>
      </c>
      <c r="E49" s="172">
        <f t="shared" si="10"/>
        <v>79273130</v>
      </c>
      <c r="F49" s="173">
        <f t="shared" si="10"/>
        <v>79273130</v>
      </c>
      <c r="G49" s="173">
        <f t="shared" si="10"/>
        <v>16689588</v>
      </c>
      <c r="H49" s="173">
        <f t="shared" si="10"/>
        <v>10897121</v>
      </c>
      <c r="I49" s="173">
        <f t="shared" si="10"/>
        <v>2684653</v>
      </c>
      <c r="J49" s="173">
        <f t="shared" si="10"/>
        <v>30271362</v>
      </c>
      <c r="K49" s="173">
        <f t="shared" si="10"/>
        <v>6362998</v>
      </c>
      <c r="L49" s="173">
        <f t="shared" si="10"/>
        <v>-2519499</v>
      </c>
      <c r="M49" s="173">
        <f t="shared" si="10"/>
        <v>15517910</v>
      </c>
      <c r="N49" s="173">
        <f t="shared" si="10"/>
        <v>19361409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49632771</v>
      </c>
      <c r="X49" s="173">
        <f>IF(F25=F48,0,X25-X48)</f>
        <v>39636565</v>
      </c>
      <c r="Y49" s="173">
        <f t="shared" si="10"/>
        <v>9996206</v>
      </c>
      <c r="Z49" s="174">
        <f>+IF(X49&lt;&gt;0,+(Y49/X49)*100,0)</f>
        <v>25.219657657014427</v>
      </c>
      <c r="AA49" s="171">
        <f>+AA25-AA48</f>
        <v>79273130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6047454</v>
      </c>
      <c r="D5" s="155">
        <v>0</v>
      </c>
      <c r="E5" s="156">
        <v>9268810</v>
      </c>
      <c r="F5" s="60">
        <v>9268810</v>
      </c>
      <c r="G5" s="60">
        <v>164267</v>
      </c>
      <c r="H5" s="60">
        <v>5560232</v>
      </c>
      <c r="I5" s="60">
        <v>96552</v>
      </c>
      <c r="J5" s="60">
        <v>5821051</v>
      </c>
      <c r="K5" s="60">
        <v>133565</v>
      </c>
      <c r="L5" s="60">
        <v>132589</v>
      </c>
      <c r="M5" s="60">
        <v>140865</v>
      </c>
      <c r="N5" s="60">
        <v>407019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6228070</v>
      </c>
      <c r="X5" s="60">
        <v>4634405</v>
      </c>
      <c r="Y5" s="60">
        <v>1593665</v>
      </c>
      <c r="Z5" s="140">
        <v>34.39</v>
      </c>
      <c r="AA5" s="155">
        <v>9268810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2400</v>
      </c>
      <c r="F6" s="60">
        <v>2400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1200</v>
      </c>
      <c r="Y6" s="60">
        <v>-1200</v>
      </c>
      <c r="Z6" s="140">
        <v>-100</v>
      </c>
      <c r="AA6" s="155">
        <v>2400</v>
      </c>
    </row>
    <row r="7" spans="1:27" ht="13.5">
      <c r="A7" s="183" t="s">
        <v>103</v>
      </c>
      <c r="B7" s="182"/>
      <c r="C7" s="155">
        <v>20307552</v>
      </c>
      <c r="D7" s="155">
        <v>0</v>
      </c>
      <c r="E7" s="156">
        <v>20000000</v>
      </c>
      <c r="F7" s="60">
        <v>20000000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10000000</v>
      </c>
      <c r="Y7" s="60">
        <v>-10000000</v>
      </c>
      <c r="Z7" s="140">
        <v>-100</v>
      </c>
      <c r="AA7" s="155">
        <v>20000000</v>
      </c>
    </row>
    <row r="8" spans="1:27" ht="13.5">
      <c r="A8" s="183" t="s">
        <v>104</v>
      </c>
      <c r="B8" s="182"/>
      <c r="C8" s="155">
        <v>9806124</v>
      </c>
      <c r="D8" s="155">
        <v>0</v>
      </c>
      <c r="E8" s="156">
        <v>8521670</v>
      </c>
      <c r="F8" s="60">
        <v>8521670</v>
      </c>
      <c r="G8" s="60">
        <v>3032689</v>
      </c>
      <c r="H8" s="60">
        <v>2611788</v>
      </c>
      <c r="I8" s="60">
        <v>2209108</v>
      </c>
      <c r="J8" s="60">
        <v>7853585</v>
      </c>
      <c r="K8" s="60">
        <v>4226431</v>
      </c>
      <c r="L8" s="60">
        <v>1492114</v>
      </c>
      <c r="M8" s="60">
        <v>2734161</v>
      </c>
      <c r="N8" s="60">
        <v>8452706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16306291</v>
      </c>
      <c r="X8" s="60">
        <v>4260835</v>
      </c>
      <c r="Y8" s="60">
        <v>12045456</v>
      </c>
      <c r="Z8" s="140">
        <v>282.7</v>
      </c>
      <c r="AA8" s="155">
        <v>8521670</v>
      </c>
    </row>
    <row r="9" spans="1:27" ht="13.5">
      <c r="A9" s="183" t="s">
        <v>105</v>
      </c>
      <c r="B9" s="182"/>
      <c r="C9" s="155">
        <v>7279238</v>
      </c>
      <c r="D9" s="155">
        <v>0</v>
      </c>
      <c r="E9" s="156">
        <v>6796120</v>
      </c>
      <c r="F9" s="60">
        <v>6796120</v>
      </c>
      <c r="G9" s="60">
        <v>706611</v>
      </c>
      <c r="H9" s="60">
        <v>716919</v>
      </c>
      <c r="I9" s="60">
        <v>574982</v>
      </c>
      <c r="J9" s="60">
        <v>1998512</v>
      </c>
      <c r="K9" s="60">
        <v>723287</v>
      </c>
      <c r="L9" s="60">
        <v>724925</v>
      </c>
      <c r="M9" s="60">
        <v>728255</v>
      </c>
      <c r="N9" s="60">
        <v>2176467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4174979</v>
      </c>
      <c r="X9" s="60">
        <v>3398060</v>
      </c>
      <c r="Y9" s="60">
        <v>776919</v>
      </c>
      <c r="Z9" s="140">
        <v>22.86</v>
      </c>
      <c r="AA9" s="155">
        <v>6796120</v>
      </c>
    </row>
    <row r="10" spans="1:27" ht="13.5">
      <c r="A10" s="183" t="s">
        <v>106</v>
      </c>
      <c r="B10" s="182"/>
      <c r="C10" s="155">
        <v>4770882</v>
      </c>
      <c r="D10" s="155">
        <v>0</v>
      </c>
      <c r="E10" s="156">
        <v>4248090</v>
      </c>
      <c r="F10" s="54">
        <v>4248090</v>
      </c>
      <c r="G10" s="54">
        <v>474357</v>
      </c>
      <c r="H10" s="54">
        <v>481311</v>
      </c>
      <c r="I10" s="54">
        <v>375562</v>
      </c>
      <c r="J10" s="54">
        <v>1331230</v>
      </c>
      <c r="K10" s="54">
        <v>489266</v>
      </c>
      <c r="L10" s="54">
        <v>491950</v>
      </c>
      <c r="M10" s="54">
        <v>489348</v>
      </c>
      <c r="N10" s="54">
        <v>1470564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2801794</v>
      </c>
      <c r="X10" s="54">
        <v>2124045</v>
      </c>
      <c r="Y10" s="54">
        <v>677749</v>
      </c>
      <c r="Z10" s="184">
        <v>31.91</v>
      </c>
      <c r="AA10" s="130">
        <v>4248090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456395</v>
      </c>
      <c r="D12" s="155">
        <v>0</v>
      </c>
      <c r="E12" s="156">
        <v>2469420</v>
      </c>
      <c r="F12" s="60">
        <v>2469420</v>
      </c>
      <c r="G12" s="60">
        <v>37053</v>
      </c>
      <c r="H12" s="60">
        <v>37547</v>
      </c>
      <c r="I12" s="60">
        <v>32126</v>
      </c>
      <c r="J12" s="60">
        <v>106726</v>
      </c>
      <c r="K12" s="60">
        <v>38992</v>
      </c>
      <c r="L12" s="60">
        <v>39146</v>
      </c>
      <c r="M12" s="60">
        <v>34025</v>
      </c>
      <c r="N12" s="60">
        <v>112163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218889</v>
      </c>
      <c r="X12" s="60">
        <v>1234710</v>
      </c>
      <c r="Y12" s="60">
        <v>-1015821</v>
      </c>
      <c r="Z12" s="140">
        <v>-82.27</v>
      </c>
      <c r="AA12" s="155">
        <v>2469420</v>
      </c>
    </row>
    <row r="13" spans="1:27" ht="13.5">
      <c r="A13" s="181" t="s">
        <v>109</v>
      </c>
      <c r="B13" s="185"/>
      <c r="C13" s="155">
        <v>116230</v>
      </c>
      <c r="D13" s="155">
        <v>0</v>
      </c>
      <c r="E13" s="156">
        <v>2470</v>
      </c>
      <c r="F13" s="60">
        <v>2470</v>
      </c>
      <c r="G13" s="60">
        <v>62</v>
      </c>
      <c r="H13" s="60">
        <v>383</v>
      </c>
      <c r="I13" s="60">
        <v>206</v>
      </c>
      <c r="J13" s="60">
        <v>651</v>
      </c>
      <c r="K13" s="60">
        <v>849</v>
      </c>
      <c r="L13" s="60">
        <v>819</v>
      </c>
      <c r="M13" s="60">
        <v>769</v>
      </c>
      <c r="N13" s="60">
        <v>2437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3088</v>
      </c>
      <c r="X13" s="60">
        <v>1235</v>
      </c>
      <c r="Y13" s="60">
        <v>1853</v>
      </c>
      <c r="Z13" s="140">
        <v>150.04</v>
      </c>
      <c r="AA13" s="155">
        <v>2470</v>
      </c>
    </row>
    <row r="14" spans="1:27" ht="13.5">
      <c r="A14" s="181" t="s">
        <v>110</v>
      </c>
      <c r="B14" s="185"/>
      <c r="C14" s="155">
        <v>298460</v>
      </c>
      <c r="D14" s="155">
        <v>0</v>
      </c>
      <c r="E14" s="156">
        <v>0</v>
      </c>
      <c r="F14" s="60">
        <v>0</v>
      </c>
      <c r="G14" s="60">
        <v>48559</v>
      </c>
      <c r="H14" s="60">
        <v>50561</v>
      </c>
      <c r="I14" s="60">
        <v>2949</v>
      </c>
      <c r="J14" s="60">
        <v>102069</v>
      </c>
      <c r="K14" s="60">
        <v>55988</v>
      </c>
      <c r="L14" s="60">
        <v>52756</v>
      </c>
      <c r="M14" s="60">
        <v>38415</v>
      </c>
      <c r="N14" s="60">
        <v>147159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249228</v>
      </c>
      <c r="X14" s="60">
        <v>0</v>
      </c>
      <c r="Y14" s="60">
        <v>249228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8316</v>
      </c>
      <c r="D15" s="155">
        <v>0</v>
      </c>
      <c r="E15" s="156">
        <v>9150</v>
      </c>
      <c r="F15" s="60">
        <v>9150</v>
      </c>
      <c r="G15" s="60">
        <v>0</v>
      </c>
      <c r="H15" s="60">
        <v>8925</v>
      </c>
      <c r="I15" s="60">
        <v>0</v>
      </c>
      <c r="J15" s="60">
        <v>8925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8925</v>
      </c>
      <c r="X15" s="60">
        <v>4575</v>
      </c>
      <c r="Y15" s="60">
        <v>4350</v>
      </c>
      <c r="Z15" s="140">
        <v>95.08</v>
      </c>
      <c r="AA15" s="155">
        <v>9150</v>
      </c>
    </row>
    <row r="16" spans="1:27" ht="13.5">
      <c r="A16" s="181" t="s">
        <v>112</v>
      </c>
      <c r="B16" s="185"/>
      <c r="C16" s="155">
        <v>59316</v>
      </c>
      <c r="D16" s="155">
        <v>0</v>
      </c>
      <c r="E16" s="156">
        <v>3000000</v>
      </c>
      <c r="F16" s="60">
        <v>3000000</v>
      </c>
      <c r="G16" s="60">
        <v>4400</v>
      </c>
      <c r="H16" s="60">
        <v>2990</v>
      </c>
      <c r="I16" s="60">
        <v>2000</v>
      </c>
      <c r="J16" s="60">
        <v>9390</v>
      </c>
      <c r="K16" s="60">
        <v>7950</v>
      </c>
      <c r="L16" s="60">
        <v>11400</v>
      </c>
      <c r="M16" s="60">
        <v>900</v>
      </c>
      <c r="N16" s="60">
        <v>20250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29640</v>
      </c>
      <c r="X16" s="60">
        <v>1500000</v>
      </c>
      <c r="Y16" s="60">
        <v>-1470360</v>
      </c>
      <c r="Z16" s="140">
        <v>-98.02</v>
      </c>
      <c r="AA16" s="155">
        <v>3000000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140</v>
      </c>
      <c r="F17" s="60">
        <v>140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44</v>
      </c>
      <c r="M17" s="60">
        <v>0</v>
      </c>
      <c r="N17" s="60">
        <v>44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44</v>
      </c>
      <c r="X17" s="60">
        <v>70</v>
      </c>
      <c r="Y17" s="60">
        <v>-26</v>
      </c>
      <c r="Z17" s="140">
        <v>-37.14</v>
      </c>
      <c r="AA17" s="155">
        <v>140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63411357</v>
      </c>
      <c r="D19" s="155">
        <v>0</v>
      </c>
      <c r="E19" s="156">
        <v>59124860</v>
      </c>
      <c r="F19" s="60">
        <v>59124860</v>
      </c>
      <c r="G19" s="60">
        <v>18614000</v>
      </c>
      <c r="H19" s="60">
        <v>1290000</v>
      </c>
      <c r="I19" s="60">
        <v>0</v>
      </c>
      <c r="J19" s="60">
        <v>19904000</v>
      </c>
      <c r="K19" s="60">
        <v>0</v>
      </c>
      <c r="L19" s="60">
        <v>300000</v>
      </c>
      <c r="M19" s="60">
        <v>12546000</v>
      </c>
      <c r="N19" s="60">
        <v>12846000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32750000</v>
      </c>
      <c r="X19" s="60">
        <v>29562430</v>
      </c>
      <c r="Y19" s="60">
        <v>3187570</v>
      </c>
      <c r="Z19" s="140">
        <v>10.78</v>
      </c>
      <c r="AA19" s="155">
        <v>59124860</v>
      </c>
    </row>
    <row r="20" spans="1:27" ht="13.5">
      <c r="A20" s="181" t="s">
        <v>35</v>
      </c>
      <c r="B20" s="185"/>
      <c r="C20" s="155">
        <v>3550128</v>
      </c>
      <c r="D20" s="155">
        <v>0</v>
      </c>
      <c r="E20" s="156">
        <v>6514360</v>
      </c>
      <c r="F20" s="54">
        <v>6514360</v>
      </c>
      <c r="G20" s="54">
        <v>38096</v>
      </c>
      <c r="H20" s="54">
        <v>219895</v>
      </c>
      <c r="I20" s="54">
        <v>15787</v>
      </c>
      <c r="J20" s="54">
        <v>273778</v>
      </c>
      <c r="K20" s="54">
        <v>7493</v>
      </c>
      <c r="L20" s="54">
        <v>16923</v>
      </c>
      <c r="M20" s="54">
        <v>22547</v>
      </c>
      <c r="N20" s="54">
        <v>46963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320741</v>
      </c>
      <c r="X20" s="54">
        <v>3257180</v>
      </c>
      <c r="Y20" s="54">
        <v>-2936439</v>
      </c>
      <c r="Z20" s="184">
        <v>-90.15</v>
      </c>
      <c r="AA20" s="130">
        <v>6514360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116111452</v>
      </c>
      <c r="D22" s="188">
        <f>SUM(D5:D21)</f>
        <v>0</v>
      </c>
      <c r="E22" s="189">
        <f t="shared" si="0"/>
        <v>119957490</v>
      </c>
      <c r="F22" s="190">
        <f t="shared" si="0"/>
        <v>119957490</v>
      </c>
      <c r="G22" s="190">
        <f t="shared" si="0"/>
        <v>23120094</v>
      </c>
      <c r="H22" s="190">
        <f t="shared" si="0"/>
        <v>10980551</v>
      </c>
      <c r="I22" s="190">
        <f t="shared" si="0"/>
        <v>3309272</v>
      </c>
      <c r="J22" s="190">
        <f t="shared" si="0"/>
        <v>37409917</v>
      </c>
      <c r="K22" s="190">
        <f t="shared" si="0"/>
        <v>5683821</v>
      </c>
      <c r="L22" s="190">
        <f t="shared" si="0"/>
        <v>3262666</v>
      </c>
      <c r="M22" s="190">
        <f t="shared" si="0"/>
        <v>16735285</v>
      </c>
      <c r="N22" s="190">
        <f t="shared" si="0"/>
        <v>25681772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63091689</v>
      </c>
      <c r="X22" s="190">
        <f t="shared" si="0"/>
        <v>59978745</v>
      </c>
      <c r="Y22" s="190">
        <f t="shared" si="0"/>
        <v>3112944</v>
      </c>
      <c r="Z22" s="191">
        <f>+IF(X22&lt;&gt;0,+(Y22/X22)*100,0)</f>
        <v>5.190078585338856</v>
      </c>
      <c r="AA22" s="188">
        <f>SUM(AA5:AA21)</f>
        <v>119957490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40601441</v>
      </c>
      <c r="D25" s="155">
        <v>0</v>
      </c>
      <c r="E25" s="156">
        <v>49015700</v>
      </c>
      <c r="F25" s="60">
        <v>49015700</v>
      </c>
      <c r="G25" s="60">
        <v>3827613</v>
      </c>
      <c r="H25" s="60">
        <v>3873963</v>
      </c>
      <c r="I25" s="60">
        <v>3772762</v>
      </c>
      <c r="J25" s="60">
        <v>11474338</v>
      </c>
      <c r="K25" s="60">
        <v>3813132</v>
      </c>
      <c r="L25" s="60">
        <v>3926225</v>
      </c>
      <c r="M25" s="60">
        <v>4183957</v>
      </c>
      <c r="N25" s="60">
        <v>11923314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23397652</v>
      </c>
      <c r="X25" s="60">
        <v>24507850</v>
      </c>
      <c r="Y25" s="60">
        <v>-1110198</v>
      </c>
      <c r="Z25" s="140">
        <v>-4.53</v>
      </c>
      <c r="AA25" s="155">
        <v>49015700</v>
      </c>
    </row>
    <row r="26" spans="1:27" ht="13.5">
      <c r="A26" s="183" t="s">
        <v>38</v>
      </c>
      <c r="B26" s="182"/>
      <c r="C26" s="155">
        <v>2844699</v>
      </c>
      <c r="D26" s="155">
        <v>0</v>
      </c>
      <c r="E26" s="156">
        <v>2963160</v>
      </c>
      <c r="F26" s="60">
        <v>2963160</v>
      </c>
      <c r="G26" s="60">
        <v>237008</v>
      </c>
      <c r="H26" s="60">
        <v>237040</v>
      </c>
      <c r="I26" s="60">
        <v>236952</v>
      </c>
      <c r="J26" s="60">
        <v>711000</v>
      </c>
      <c r="K26" s="60">
        <v>237030</v>
      </c>
      <c r="L26" s="60">
        <v>237071</v>
      </c>
      <c r="M26" s="60">
        <v>236984</v>
      </c>
      <c r="N26" s="60">
        <v>711085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1422085</v>
      </c>
      <c r="X26" s="60">
        <v>1481580</v>
      </c>
      <c r="Y26" s="60">
        <v>-59495</v>
      </c>
      <c r="Z26" s="140">
        <v>-4.02</v>
      </c>
      <c r="AA26" s="155">
        <v>2963160</v>
      </c>
    </row>
    <row r="27" spans="1:27" ht="13.5">
      <c r="A27" s="183" t="s">
        <v>118</v>
      </c>
      <c r="B27" s="182"/>
      <c r="C27" s="155">
        <v>5328507</v>
      </c>
      <c r="D27" s="155">
        <v>0</v>
      </c>
      <c r="E27" s="156">
        <v>4747860</v>
      </c>
      <c r="F27" s="60">
        <v>4747860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2373930</v>
      </c>
      <c r="Y27" s="60">
        <v>-2373930</v>
      </c>
      <c r="Z27" s="140">
        <v>-100</v>
      </c>
      <c r="AA27" s="155">
        <v>4747860</v>
      </c>
    </row>
    <row r="28" spans="1:27" ht="13.5">
      <c r="A28" s="183" t="s">
        <v>39</v>
      </c>
      <c r="B28" s="182"/>
      <c r="C28" s="155">
        <v>21694049</v>
      </c>
      <c r="D28" s="155">
        <v>0</v>
      </c>
      <c r="E28" s="156">
        <v>21952000</v>
      </c>
      <c r="F28" s="60">
        <v>21952000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10976000</v>
      </c>
      <c r="Y28" s="60">
        <v>-10976000</v>
      </c>
      <c r="Z28" s="140">
        <v>-100</v>
      </c>
      <c r="AA28" s="155">
        <v>21952000</v>
      </c>
    </row>
    <row r="29" spans="1:27" ht="13.5">
      <c r="A29" s="183" t="s">
        <v>40</v>
      </c>
      <c r="B29" s="182"/>
      <c r="C29" s="155">
        <v>6165651</v>
      </c>
      <c r="D29" s="155">
        <v>0</v>
      </c>
      <c r="E29" s="156">
        <v>537080</v>
      </c>
      <c r="F29" s="60">
        <v>537080</v>
      </c>
      <c r="G29" s="60">
        <v>59673</v>
      </c>
      <c r="H29" s="60">
        <v>0</v>
      </c>
      <c r="I29" s="60">
        <v>0</v>
      </c>
      <c r="J29" s="60">
        <v>59673</v>
      </c>
      <c r="K29" s="60">
        <v>59884</v>
      </c>
      <c r="L29" s="60">
        <v>0</v>
      </c>
      <c r="M29" s="60">
        <v>0</v>
      </c>
      <c r="N29" s="60">
        <v>59884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119557</v>
      </c>
      <c r="X29" s="60">
        <v>268540</v>
      </c>
      <c r="Y29" s="60">
        <v>-148983</v>
      </c>
      <c r="Z29" s="140">
        <v>-55.48</v>
      </c>
      <c r="AA29" s="155">
        <v>537080</v>
      </c>
    </row>
    <row r="30" spans="1:27" ht="13.5">
      <c r="A30" s="183" t="s">
        <v>119</v>
      </c>
      <c r="B30" s="182"/>
      <c r="C30" s="155">
        <v>18119395</v>
      </c>
      <c r="D30" s="155">
        <v>0</v>
      </c>
      <c r="E30" s="156">
        <v>16000000</v>
      </c>
      <c r="F30" s="60">
        <v>16000000</v>
      </c>
      <c r="G30" s="60">
        <v>276434</v>
      </c>
      <c r="H30" s="60">
        <v>600</v>
      </c>
      <c r="I30" s="60">
        <v>3901</v>
      </c>
      <c r="J30" s="60">
        <v>280935</v>
      </c>
      <c r="K30" s="60">
        <v>2754</v>
      </c>
      <c r="L30" s="60">
        <v>73374</v>
      </c>
      <c r="M30" s="60">
        <v>1000</v>
      </c>
      <c r="N30" s="60">
        <v>77128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358063</v>
      </c>
      <c r="X30" s="60">
        <v>8000000</v>
      </c>
      <c r="Y30" s="60">
        <v>-7641937</v>
      </c>
      <c r="Z30" s="140">
        <v>-95.52</v>
      </c>
      <c r="AA30" s="155">
        <v>16000000</v>
      </c>
    </row>
    <row r="31" spans="1:27" ht="13.5">
      <c r="A31" s="183" t="s">
        <v>120</v>
      </c>
      <c r="B31" s="182"/>
      <c r="C31" s="155">
        <v>3037847</v>
      </c>
      <c r="D31" s="155">
        <v>0</v>
      </c>
      <c r="E31" s="156">
        <v>7544190</v>
      </c>
      <c r="F31" s="60">
        <v>7544190</v>
      </c>
      <c r="G31" s="60">
        <v>280840</v>
      </c>
      <c r="H31" s="60">
        <v>250463</v>
      </c>
      <c r="I31" s="60">
        <v>84041</v>
      </c>
      <c r="J31" s="60">
        <v>615344</v>
      </c>
      <c r="K31" s="60">
        <v>40470</v>
      </c>
      <c r="L31" s="60">
        <v>118834</v>
      </c>
      <c r="M31" s="60">
        <v>258485</v>
      </c>
      <c r="N31" s="60">
        <v>417789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1033133</v>
      </c>
      <c r="X31" s="60">
        <v>3772095</v>
      </c>
      <c r="Y31" s="60">
        <v>-2738962</v>
      </c>
      <c r="Z31" s="140">
        <v>-72.61</v>
      </c>
      <c r="AA31" s="155">
        <v>7544190</v>
      </c>
    </row>
    <row r="32" spans="1:27" ht="13.5">
      <c r="A32" s="183" t="s">
        <v>121</v>
      </c>
      <c r="B32" s="182"/>
      <c r="C32" s="155">
        <v>6159031</v>
      </c>
      <c r="D32" s="155">
        <v>0</v>
      </c>
      <c r="E32" s="156">
        <v>312490</v>
      </c>
      <c r="F32" s="60">
        <v>312490</v>
      </c>
      <c r="G32" s="60">
        <v>3824</v>
      </c>
      <c r="H32" s="60">
        <v>8482</v>
      </c>
      <c r="I32" s="60">
        <v>1824</v>
      </c>
      <c r="J32" s="60">
        <v>14130</v>
      </c>
      <c r="K32" s="60">
        <v>2475</v>
      </c>
      <c r="L32" s="60">
        <v>1941</v>
      </c>
      <c r="M32" s="60">
        <v>185071</v>
      </c>
      <c r="N32" s="60">
        <v>189487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203617</v>
      </c>
      <c r="X32" s="60">
        <v>156245</v>
      </c>
      <c r="Y32" s="60">
        <v>47372</v>
      </c>
      <c r="Z32" s="140">
        <v>30.32</v>
      </c>
      <c r="AA32" s="155">
        <v>312490</v>
      </c>
    </row>
    <row r="33" spans="1:27" ht="13.5">
      <c r="A33" s="183" t="s">
        <v>42</v>
      </c>
      <c r="B33" s="182"/>
      <c r="C33" s="155">
        <v>16793135</v>
      </c>
      <c r="D33" s="155">
        <v>0</v>
      </c>
      <c r="E33" s="156">
        <v>5850010</v>
      </c>
      <c r="F33" s="60">
        <v>5850010</v>
      </c>
      <c r="G33" s="60">
        <v>203572</v>
      </c>
      <c r="H33" s="60">
        <v>294303</v>
      </c>
      <c r="I33" s="60">
        <v>453988</v>
      </c>
      <c r="J33" s="60">
        <v>951863</v>
      </c>
      <c r="K33" s="60">
        <v>242372</v>
      </c>
      <c r="L33" s="60">
        <v>240638</v>
      </c>
      <c r="M33" s="60">
        <v>240910</v>
      </c>
      <c r="N33" s="60">
        <v>723920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1675783</v>
      </c>
      <c r="X33" s="60">
        <v>2925005</v>
      </c>
      <c r="Y33" s="60">
        <v>-1249222</v>
      </c>
      <c r="Z33" s="140">
        <v>-42.71</v>
      </c>
      <c r="AA33" s="155">
        <v>5850010</v>
      </c>
    </row>
    <row r="34" spans="1:27" ht="13.5">
      <c r="A34" s="183" t="s">
        <v>43</v>
      </c>
      <c r="B34" s="182"/>
      <c r="C34" s="155">
        <v>28342351</v>
      </c>
      <c r="D34" s="155">
        <v>0</v>
      </c>
      <c r="E34" s="156">
        <v>24468510</v>
      </c>
      <c r="F34" s="60">
        <v>24468510</v>
      </c>
      <c r="G34" s="60">
        <v>1541542</v>
      </c>
      <c r="H34" s="60">
        <v>1359132</v>
      </c>
      <c r="I34" s="60">
        <v>1313797</v>
      </c>
      <c r="J34" s="60">
        <v>4214471</v>
      </c>
      <c r="K34" s="60">
        <v>4039906</v>
      </c>
      <c r="L34" s="60">
        <v>2204501</v>
      </c>
      <c r="M34" s="60">
        <v>3643033</v>
      </c>
      <c r="N34" s="60">
        <v>9887440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14101911</v>
      </c>
      <c r="X34" s="60">
        <v>12234255</v>
      </c>
      <c r="Y34" s="60">
        <v>1867656</v>
      </c>
      <c r="Z34" s="140">
        <v>15.27</v>
      </c>
      <c r="AA34" s="155">
        <v>24468510</v>
      </c>
    </row>
    <row r="35" spans="1:27" ht="13.5">
      <c r="A35" s="181" t="s">
        <v>122</v>
      </c>
      <c r="B35" s="185"/>
      <c r="C35" s="155">
        <v>382505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149468611</v>
      </c>
      <c r="D36" s="188">
        <f>SUM(D25:D35)</f>
        <v>0</v>
      </c>
      <c r="E36" s="189">
        <f t="shared" si="1"/>
        <v>133391000</v>
      </c>
      <c r="F36" s="190">
        <f t="shared" si="1"/>
        <v>133391000</v>
      </c>
      <c r="G36" s="190">
        <f t="shared" si="1"/>
        <v>6430506</v>
      </c>
      <c r="H36" s="190">
        <f t="shared" si="1"/>
        <v>6023983</v>
      </c>
      <c r="I36" s="190">
        <f t="shared" si="1"/>
        <v>5867265</v>
      </c>
      <c r="J36" s="190">
        <f t="shared" si="1"/>
        <v>18321754</v>
      </c>
      <c r="K36" s="190">
        <f t="shared" si="1"/>
        <v>8438023</v>
      </c>
      <c r="L36" s="190">
        <f t="shared" si="1"/>
        <v>6802584</v>
      </c>
      <c r="M36" s="190">
        <f t="shared" si="1"/>
        <v>8749440</v>
      </c>
      <c r="N36" s="190">
        <f t="shared" si="1"/>
        <v>23990047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42311801</v>
      </c>
      <c r="X36" s="190">
        <f t="shared" si="1"/>
        <v>66695500</v>
      </c>
      <c r="Y36" s="190">
        <f t="shared" si="1"/>
        <v>-24383699</v>
      </c>
      <c r="Z36" s="191">
        <f>+IF(X36&lt;&gt;0,+(Y36/X36)*100,0)</f>
        <v>-36.559736414000945</v>
      </c>
      <c r="AA36" s="188">
        <f>SUM(AA25:AA35)</f>
        <v>133391000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-33357159</v>
      </c>
      <c r="D38" s="199">
        <f>+D22-D36</f>
        <v>0</v>
      </c>
      <c r="E38" s="200">
        <f t="shared" si="2"/>
        <v>-13433510</v>
      </c>
      <c r="F38" s="106">
        <f t="shared" si="2"/>
        <v>-13433510</v>
      </c>
      <c r="G38" s="106">
        <f t="shared" si="2"/>
        <v>16689588</v>
      </c>
      <c r="H38" s="106">
        <f t="shared" si="2"/>
        <v>4956568</v>
      </c>
      <c r="I38" s="106">
        <f t="shared" si="2"/>
        <v>-2557993</v>
      </c>
      <c r="J38" s="106">
        <f t="shared" si="2"/>
        <v>19088163</v>
      </c>
      <c r="K38" s="106">
        <f t="shared" si="2"/>
        <v>-2754202</v>
      </c>
      <c r="L38" s="106">
        <f t="shared" si="2"/>
        <v>-3539918</v>
      </c>
      <c r="M38" s="106">
        <f t="shared" si="2"/>
        <v>7985845</v>
      </c>
      <c r="N38" s="106">
        <f t="shared" si="2"/>
        <v>1691725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20779888</v>
      </c>
      <c r="X38" s="106">
        <f>IF(F22=F36,0,X22-X36)</f>
        <v>-6716755</v>
      </c>
      <c r="Y38" s="106">
        <f t="shared" si="2"/>
        <v>27496643</v>
      </c>
      <c r="Z38" s="201">
        <f>+IF(X38&lt;&gt;0,+(Y38/X38)*100,0)</f>
        <v>-409.3739164224391</v>
      </c>
      <c r="AA38" s="199">
        <f>+AA22-AA36</f>
        <v>-13433510</v>
      </c>
    </row>
    <row r="39" spans="1:27" ht="13.5">
      <c r="A39" s="181" t="s">
        <v>46</v>
      </c>
      <c r="B39" s="185"/>
      <c r="C39" s="155">
        <v>31364701</v>
      </c>
      <c r="D39" s="155">
        <v>0</v>
      </c>
      <c r="E39" s="156">
        <v>41887000</v>
      </c>
      <c r="F39" s="60">
        <v>41887000</v>
      </c>
      <c r="G39" s="60">
        <v>0</v>
      </c>
      <c r="H39" s="60">
        <v>500000</v>
      </c>
      <c r="I39" s="60">
        <v>3355250</v>
      </c>
      <c r="J39" s="60">
        <v>3855250</v>
      </c>
      <c r="K39" s="60">
        <v>3772531</v>
      </c>
      <c r="L39" s="60">
        <v>0</v>
      </c>
      <c r="M39" s="60">
        <v>5786000</v>
      </c>
      <c r="N39" s="60">
        <v>9558531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13413781</v>
      </c>
      <c r="X39" s="60">
        <v>20943500</v>
      </c>
      <c r="Y39" s="60">
        <v>-7529719</v>
      </c>
      <c r="Z39" s="140">
        <v>-35.95</v>
      </c>
      <c r="AA39" s="155">
        <v>41887000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50819640</v>
      </c>
      <c r="F41" s="60">
        <v>50819640</v>
      </c>
      <c r="G41" s="202">
        <v>0</v>
      </c>
      <c r="H41" s="202">
        <v>5440553</v>
      </c>
      <c r="I41" s="202">
        <v>1887396</v>
      </c>
      <c r="J41" s="60">
        <v>7327949</v>
      </c>
      <c r="K41" s="202">
        <v>5344669</v>
      </c>
      <c r="L41" s="202">
        <v>1020419</v>
      </c>
      <c r="M41" s="60">
        <v>1746065</v>
      </c>
      <c r="N41" s="202">
        <v>8111153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15439102</v>
      </c>
      <c r="X41" s="60">
        <v>25409820</v>
      </c>
      <c r="Y41" s="202">
        <v>-9970718</v>
      </c>
      <c r="Z41" s="203">
        <v>-39.24</v>
      </c>
      <c r="AA41" s="204">
        <v>50819640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-1992458</v>
      </c>
      <c r="D42" s="206">
        <f>SUM(D38:D41)</f>
        <v>0</v>
      </c>
      <c r="E42" s="207">
        <f t="shared" si="3"/>
        <v>79273130</v>
      </c>
      <c r="F42" s="88">
        <f t="shared" si="3"/>
        <v>79273130</v>
      </c>
      <c r="G42" s="88">
        <f t="shared" si="3"/>
        <v>16689588</v>
      </c>
      <c r="H42" s="88">
        <f t="shared" si="3"/>
        <v>10897121</v>
      </c>
      <c r="I42" s="88">
        <f t="shared" si="3"/>
        <v>2684653</v>
      </c>
      <c r="J42" s="88">
        <f t="shared" si="3"/>
        <v>30271362</v>
      </c>
      <c r="K42" s="88">
        <f t="shared" si="3"/>
        <v>6362998</v>
      </c>
      <c r="L42" s="88">
        <f t="shared" si="3"/>
        <v>-2519499</v>
      </c>
      <c r="M42" s="88">
        <f t="shared" si="3"/>
        <v>15517910</v>
      </c>
      <c r="N42" s="88">
        <f t="shared" si="3"/>
        <v>19361409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49632771</v>
      </c>
      <c r="X42" s="88">
        <f t="shared" si="3"/>
        <v>39636565</v>
      </c>
      <c r="Y42" s="88">
        <f t="shared" si="3"/>
        <v>9996206</v>
      </c>
      <c r="Z42" s="208">
        <f>+IF(X42&lt;&gt;0,+(Y42/X42)*100,0)</f>
        <v>25.219657657014427</v>
      </c>
      <c r="AA42" s="206">
        <f>SUM(AA38:AA41)</f>
        <v>79273130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-1992458</v>
      </c>
      <c r="D44" s="210">
        <f>+D42-D43</f>
        <v>0</v>
      </c>
      <c r="E44" s="211">
        <f t="shared" si="4"/>
        <v>79273130</v>
      </c>
      <c r="F44" s="77">
        <f t="shared" si="4"/>
        <v>79273130</v>
      </c>
      <c r="G44" s="77">
        <f t="shared" si="4"/>
        <v>16689588</v>
      </c>
      <c r="H44" s="77">
        <f t="shared" si="4"/>
        <v>10897121</v>
      </c>
      <c r="I44" s="77">
        <f t="shared" si="4"/>
        <v>2684653</v>
      </c>
      <c r="J44" s="77">
        <f t="shared" si="4"/>
        <v>30271362</v>
      </c>
      <c r="K44" s="77">
        <f t="shared" si="4"/>
        <v>6362998</v>
      </c>
      <c r="L44" s="77">
        <f t="shared" si="4"/>
        <v>-2519499</v>
      </c>
      <c r="M44" s="77">
        <f t="shared" si="4"/>
        <v>15517910</v>
      </c>
      <c r="N44" s="77">
        <f t="shared" si="4"/>
        <v>19361409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49632771</v>
      </c>
      <c r="X44" s="77">
        <f t="shared" si="4"/>
        <v>39636565</v>
      </c>
      <c r="Y44" s="77">
        <f t="shared" si="4"/>
        <v>9996206</v>
      </c>
      <c r="Z44" s="212">
        <f>+IF(X44&lt;&gt;0,+(Y44/X44)*100,0)</f>
        <v>25.219657657014427</v>
      </c>
      <c r="AA44" s="210">
        <f>+AA42-AA43</f>
        <v>79273130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-1992458</v>
      </c>
      <c r="D46" s="206">
        <f>SUM(D44:D45)</f>
        <v>0</v>
      </c>
      <c r="E46" s="207">
        <f t="shared" si="5"/>
        <v>79273130</v>
      </c>
      <c r="F46" s="88">
        <f t="shared" si="5"/>
        <v>79273130</v>
      </c>
      <c r="G46" s="88">
        <f t="shared" si="5"/>
        <v>16689588</v>
      </c>
      <c r="H46" s="88">
        <f t="shared" si="5"/>
        <v>10897121</v>
      </c>
      <c r="I46" s="88">
        <f t="shared" si="5"/>
        <v>2684653</v>
      </c>
      <c r="J46" s="88">
        <f t="shared" si="5"/>
        <v>30271362</v>
      </c>
      <c r="K46" s="88">
        <f t="shared" si="5"/>
        <v>6362998</v>
      </c>
      <c r="L46" s="88">
        <f t="shared" si="5"/>
        <v>-2519499</v>
      </c>
      <c r="M46" s="88">
        <f t="shared" si="5"/>
        <v>15517910</v>
      </c>
      <c r="N46" s="88">
        <f t="shared" si="5"/>
        <v>19361409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49632771</v>
      </c>
      <c r="X46" s="88">
        <f t="shared" si="5"/>
        <v>39636565</v>
      </c>
      <c r="Y46" s="88">
        <f t="shared" si="5"/>
        <v>9996206</v>
      </c>
      <c r="Z46" s="208">
        <f>+IF(X46&lt;&gt;0,+(Y46/X46)*100,0)</f>
        <v>25.219657657014427</v>
      </c>
      <c r="AA46" s="206">
        <f>SUM(AA44:AA45)</f>
        <v>79273130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-1992458</v>
      </c>
      <c r="D48" s="217">
        <f>SUM(D46:D47)</f>
        <v>0</v>
      </c>
      <c r="E48" s="218">
        <f t="shared" si="6"/>
        <v>79273130</v>
      </c>
      <c r="F48" s="219">
        <f t="shared" si="6"/>
        <v>79273130</v>
      </c>
      <c r="G48" s="219">
        <f t="shared" si="6"/>
        <v>16689588</v>
      </c>
      <c r="H48" s="220">
        <f t="shared" si="6"/>
        <v>10897121</v>
      </c>
      <c r="I48" s="220">
        <f t="shared" si="6"/>
        <v>2684653</v>
      </c>
      <c r="J48" s="220">
        <f t="shared" si="6"/>
        <v>30271362</v>
      </c>
      <c r="K48" s="220">
        <f t="shared" si="6"/>
        <v>6362998</v>
      </c>
      <c r="L48" s="220">
        <f t="shared" si="6"/>
        <v>-2519499</v>
      </c>
      <c r="M48" s="219">
        <f t="shared" si="6"/>
        <v>15517910</v>
      </c>
      <c r="N48" s="219">
        <f t="shared" si="6"/>
        <v>19361409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49632771</v>
      </c>
      <c r="X48" s="220">
        <f t="shared" si="6"/>
        <v>39636565</v>
      </c>
      <c r="Y48" s="220">
        <f t="shared" si="6"/>
        <v>9996206</v>
      </c>
      <c r="Z48" s="221">
        <f>+IF(X48&lt;&gt;0,+(Y48/X48)*100,0)</f>
        <v>25.219657657014427</v>
      </c>
      <c r="AA48" s="222">
        <f>SUM(AA46:AA47)</f>
        <v>79273130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1448027</v>
      </c>
      <c r="D5" s="153">
        <f>SUM(D6:D8)</f>
        <v>0</v>
      </c>
      <c r="E5" s="154">
        <f t="shared" si="0"/>
        <v>885600</v>
      </c>
      <c r="F5" s="100">
        <f t="shared" si="0"/>
        <v>885600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442800</v>
      </c>
      <c r="Y5" s="100">
        <f t="shared" si="0"/>
        <v>-442800</v>
      </c>
      <c r="Z5" s="137">
        <f>+IF(X5&lt;&gt;0,+(Y5/X5)*100,0)</f>
        <v>-100</v>
      </c>
      <c r="AA5" s="153">
        <f>SUM(AA6:AA8)</f>
        <v>885600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837297</v>
      </c>
      <c r="D7" s="157"/>
      <c r="E7" s="158">
        <v>414040</v>
      </c>
      <c r="F7" s="159">
        <v>414040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207020</v>
      </c>
      <c r="Y7" s="159">
        <v>-207020</v>
      </c>
      <c r="Z7" s="141">
        <v>-100</v>
      </c>
      <c r="AA7" s="225">
        <v>414040</v>
      </c>
    </row>
    <row r="8" spans="1:27" ht="13.5">
      <c r="A8" s="138" t="s">
        <v>77</v>
      </c>
      <c r="B8" s="136"/>
      <c r="C8" s="155">
        <v>610730</v>
      </c>
      <c r="D8" s="155"/>
      <c r="E8" s="156">
        <v>471560</v>
      </c>
      <c r="F8" s="60">
        <v>471560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235780</v>
      </c>
      <c r="Y8" s="60">
        <v>-235780</v>
      </c>
      <c r="Z8" s="140">
        <v>-100</v>
      </c>
      <c r="AA8" s="62">
        <v>471560</v>
      </c>
    </row>
    <row r="9" spans="1:27" ht="13.5">
      <c r="A9" s="135" t="s">
        <v>78</v>
      </c>
      <c r="B9" s="136"/>
      <c r="C9" s="153">
        <f aca="true" t="shared" si="1" ref="C9:Y9">SUM(C10:C14)</f>
        <v>3367766</v>
      </c>
      <c r="D9" s="153">
        <f>SUM(D10:D14)</f>
        <v>0</v>
      </c>
      <c r="E9" s="154">
        <f t="shared" si="1"/>
        <v>3048598</v>
      </c>
      <c r="F9" s="100">
        <f t="shared" si="1"/>
        <v>3048598</v>
      </c>
      <c r="G9" s="100">
        <f t="shared" si="1"/>
        <v>0</v>
      </c>
      <c r="H9" s="100">
        <f t="shared" si="1"/>
        <v>92806</v>
      </c>
      <c r="I9" s="100">
        <f t="shared" si="1"/>
        <v>0</v>
      </c>
      <c r="J9" s="100">
        <f t="shared" si="1"/>
        <v>92806</v>
      </c>
      <c r="K9" s="100">
        <f t="shared" si="1"/>
        <v>334413</v>
      </c>
      <c r="L9" s="100">
        <f t="shared" si="1"/>
        <v>0</v>
      </c>
      <c r="M9" s="100">
        <f t="shared" si="1"/>
        <v>0</v>
      </c>
      <c r="N9" s="100">
        <f t="shared" si="1"/>
        <v>334413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427219</v>
      </c>
      <c r="X9" s="100">
        <f t="shared" si="1"/>
        <v>1524299</v>
      </c>
      <c r="Y9" s="100">
        <f t="shared" si="1"/>
        <v>-1097080</v>
      </c>
      <c r="Z9" s="137">
        <f>+IF(X9&lt;&gt;0,+(Y9/X9)*100,0)</f>
        <v>-71.97275600128322</v>
      </c>
      <c r="AA9" s="102">
        <f>SUM(AA10:AA14)</f>
        <v>3048598</v>
      </c>
    </row>
    <row r="10" spans="1:27" ht="13.5">
      <c r="A10" s="138" t="s">
        <v>79</v>
      </c>
      <c r="B10" s="136"/>
      <c r="C10" s="155">
        <v>1000000</v>
      </c>
      <c r="D10" s="155"/>
      <c r="E10" s="156">
        <v>27000</v>
      </c>
      <c r="F10" s="60">
        <v>27000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13500</v>
      </c>
      <c r="Y10" s="60">
        <v>-13500</v>
      </c>
      <c r="Z10" s="140">
        <v>-100</v>
      </c>
      <c r="AA10" s="62">
        <v>27000</v>
      </c>
    </row>
    <row r="11" spans="1:27" ht="13.5">
      <c r="A11" s="138" t="s">
        <v>80</v>
      </c>
      <c r="B11" s="136"/>
      <c r="C11" s="155">
        <v>2366966</v>
      </c>
      <c r="D11" s="155"/>
      <c r="E11" s="156">
        <v>3021598</v>
      </c>
      <c r="F11" s="60">
        <v>3021598</v>
      </c>
      <c r="G11" s="60"/>
      <c r="H11" s="60">
        <v>92806</v>
      </c>
      <c r="I11" s="60"/>
      <c r="J11" s="60">
        <v>92806</v>
      </c>
      <c r="K11" s="60">
        <v>334413</v>
      </c>
      <c r="L11" s="60"/>
      <c r="M11" s="60"/>
      <c r="N11" s="60">
        <v>334413</v>
      </c>
      <c r="O11" s="60"/>
      <c r="P11" s="60"/>
      <c r="Q11" s="60"/>
      <c r="R11" s="60"/>
      <c r="S11" s="60"/>
      <c r="T11" s="60"/>
      <c r="U11" s="60"/>
      <c r="V11" s="60"/>
      <c r="W11" s="60">
        <v>427219</v>
      </c>
      <c r="X11" s="60">
        <v>1510799</v>
      </c>
      <c r="Y11" s="60">
        <v>-1083580</v>
      </c>
      <c r="Z11" s="140">
        <v>-71.72</v>
      </c>
      <c r="AA11" s="62">
        <v>3021598</v>
      </c>
    </row>
    <row r="12" spans="1:27" ht="13.5">
      <c r="A12" s="138" t="s">
        <v>81</v>
      </c>
      <c r="B12" s="136"/>
      <c r="C12" s="155">
        <v>800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1777987</v>
      </c>
      <c r="D15" s="153">
        <f>SUM(D16:D18)</f>
        <v>0</v>
      </c>
      <c r="E15" s="154">
        <f t="shared" si="2"/>
        <v>8123970</v>
      </c>
      <c r="F15" s="100">
        <f t="shared" si="2"/>
        <v>8123970</v>
      </c>
      <c r="G15" s="100">
        <f t="shared" si="2"/>
        <v>0</v>
      </c>
      <c r="H15" s="100">
        <f t="shared" si="2"/>
        <v>222300</v>
      </c>
      <c r="I15" s="100">
        <f t="shared" si="2"/>
        <v>0</v>
      </c>
      <c r="J15" s="100">
        <f t="shared" si="2"/>
        <v>222300</v>
      </c>
      <c r="K15" s="100">
        <f t="shared" si="2"/>
        <v>0</v>
      </c>
      <c r="L15" s="100">
        <f t="shared" si="2"/>
        <v>0</v>
      </c>
      <c r="M15" s="100">
        <f t="shared" si="2"/>
        <v>82062</v>
      </c>
      <c r="N15" s="100">
        <f t="shared" si="2"/>
        <v>82062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304362</v>
      </c>
      <c r="X15" s="100">
        <f t="shared" si="2"/>
        <v>4061985</v>
      </c>
      <c r="Y15" s="100">
        <f t="shared" si="2"/>
        <v>-3757623</v>
      </c>
      <c r="Z15" s="137">
        <f>+IF(X15&lt;&gt;0,+(Y15/X15)*100,0)</f>
        <v>-92.50706243376084</v>
      </c>
      <c r="AA15" s="102">
        <f>SUM(AA16:AA18)</f>
        <v>8123970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1777987</v>
      </c>
      <c r="D17" s="155"/>
      <c r="E17" s="156">
        <v>8123970</v>
      </c>
      <c r="F17" s="60">
        <v>8123970</v>
      </c>
      <c r="G17" s="60"/>
      <c r="H17" s="60">
        <v>222300</v>
      </c>
      <c r="I17" s="60"/>
      <c r="J17" s="60">
        <v>222300</v>
      </c>
      <c r="K17" s="60"/>
      <c r="L17" s="60"/>
      <c r="M17" s="60">
        <v>82062</v>
      </c>
      <c r="N17" s="60">
        <v>82062</v>
      </c>
      <c r="O17" s="60"/>
      <c r="P17" s="60"/>
      <c r="Q17" s="60"/>
      <c r="R17" s="60"/>
      <c r="S17" s="60"/>
      <c r="T17" s="60"/>
      <c r="U17" s="60"/>
      <c r="V17" s="60"/>
      <c r="W17" s="60">
        <v>304362</v>
      </c>
      <c r="X17" s="60">
        <v>4061985</v>
      </c>
      <c r="Y17" s="60">
        <v>-3757623</v>
      </c>
      <c r="Z17" s="140">
        <v>-92.51</v>
      </c>
      <c r="AA17" s="62">
        <v>8123970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57908232</v>
      </c>
      <c r="D19" s="153">
        <f>SUM(D20:D23)</f>
        <v>0</v>
      </c>
      <c r="E19" s="154">
        <f t="shared" si="3"/>
        <v>38761472</v>
      </c>
      <c r="F19" s="100">
        <f t="shared" si="3"/>
        <v>38761472</v>
      </c>
      <c r="G19" s="100">
        <f t="shared" si="3"/>
        <v>397119</v>
      </c>
      <c r="H19" s="100">
        <f t="shared" si="3"/>
        <v>5187831</v>
      </c>
      <c r="I19" s="100">
        <f t="shared" si="3"/>
        <v>849696</v>
      </c>
      <c r="J19" s="100">
        <f t="shared" si="3"/>
        <v>6434646</v>
      </c>
      <c r="K19" s="100">
        <f t="shared" si="3"/>
        <v>6348186</v>
      </c>
      <c r="L19" s="100">
        <f t="shared" si="3"/>
        <v>935554</v>
      </c>
      <c r="M19" s="100">
        <f t="shared" si="3"/>
        <v>1835657</v>
      </c>
      <c r="N19" s="100">
        <f t="shared" si="3"/>
        <v>9119397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15554043</v>
      </c>
      <c r="X19" s="100">
        <f t="shared" si="3"/>
        <v>19380737</v>
      </c>
      <c r="Y19" s="100">
        <f t="shared" si="3"/>
        <v>-3826694</v>
      </c>
      <c r="Z19" s="137">
        <f>+IF(X19&lt;&gt;0,+(Y19/X19)*100,0)</f>
        <v>-19.744832201169647</v>
      </c>
      <c r="AA19" s="102">
        <f>SUM(AA20:AA23)</f>
        <v>38761472</v>
      </c>
    </row>
    <row r="20" spans="1:27" ht="13.5">
      <c r="A20" s="138" t="s">
        <v>89</v>
      </c>
      <c r="B20" s="136"/>
      <c r="C20" s="155">
        <v>7775417</v>
      </c>
      <c r="D20" s="155"/>
      <c r="E20" s="156">
        <v>1780867</v>
      </c>
      <c r="F20" s="60">
        <v>1780867</v>
      </c>
      <c r="G20" s="60"/>
      <c r="H20" s="60"/>
      <c r="I20" s="60"/>
      <c r="J20" s="60"/>
      <c r="K20" s="60"/>
      <c r="L20" s="60">
        <v>346272</v>
      </c>
      <c r="M20" s="60"/>
      <c r="N20" s="60">
        <v>346272</v>
      </c>
      <c r="O20" s="60"/>
      <c r="P20" s="60"/>
      <c r="Q20" s="60"/>
      <c r="R20" s="60"/>
      <c r="S20" s="60"/>
      <c r="T20" s="60"/>
      <c r="U20" s="60"/>
      <c r="V20" s="60"/>
      <c r="W20" s="60">
        <v>346272</v>
      </c>
      <c r="X20" s="60">
        <v>890434</v>
      </c>
      <c r="Y20" s="60">
        <v>-544162</v>
      </c>
      <c r="Z20" s="140">
        <v>-61.11</v>
      </c>
      <c r="AA20" s="62">
        <v>1780867</v>
      </c>
    </row>
    <row r="21" spans="1:27" ht="13.5">
      <c r="A21" s="138" t="s">
        <v>90</v>
      </c>
      <c r="B21" s="136"/>
      <c r="C21" s="155">
        <v>36138918</v>
      </c>
      <c r="D21" s="155"/>
      <c r="E21" s="156">
        <v>25116340</v>
      </c>
      <c r="F21" s="60">
        <v>25116340</v>
      </c>
      <c r="G21" s="60">
        <v>397119</v>
      </c>
      <c r="H21" s="60">
        <v>4357133</v>
      </c>
      <c r="I21" s="60">
        <v>849696</v>
      </c>
      <c r="J21" s="60">
        <v>5603948</v>
      </c>
      <c r="K21" s="60">
        <v>4599194</v>
      </c>
      <c r="L21" s="60"/>
      <c r="M21" s="60">
        <v>274641</v>
      </c>
      <c r="N21" s="60">
        <v>4873835</v>
      </c>
      <c r="O21" s="60"/>
      <c r="P21" s="60"/>
      <c r="Q21" s="60"/>
      <c r="R21" s="60"/>
      <c r="S21" s="60"/>
      <c r="T21" s="60"/>
      <c r="U21" s="60"/>
      <c r="V21" s="60"/>
      <c r="W21" s="60">
        <v>10477783</v>
      </c>
      <c r="X21" s="60">
        <v>12558170</v>
      </c>
      <c r="Y21" s="60">
        <v>-2080387</v>
      </c>
      <c r="Z21" s="140">
        <v>-16.57</v>
      </c>
      <c r="AA21" s="62">
        <v>25116340</v>
      </c>
    </row>
    <row r="22" spans="1:27" ht="13.5">
      <c r="A22" s="138" t="s">
        <v>91</v>
      </c>
      <c r="B22" s="136"/>
      <c r="C22" s="157">
        <v>13993897</v>
      </c>
      <c r="D22" s="157"/>
      <c r="E22" s="158">
        <v>11864265</v>
      </c>
      <c r="F22" s="159">
        <v>11864265</v>
      </c>
      <c r="G22" s="159"/>
      <c r="H22" s="159">
        <v>830698</v>
      </c>
      <c r="I22" s="159"/>
      <c r="J22" s="159">
        <v>830698</v>
      </c>
      <c r="K22" s="159">
        <v>1748992</v>
      </c>
      <c r="L22" s="159">
        <v>589282</v>
      </c>
      <c r="M22" s="159">
        <v>1561016</v>
      </c>
      <c r="N22" s="159">
        <v>3899290</v>
      </c>
      <c r="O22" s="159"/>
      <c r="P22" s="159"/>
      <c r="Q22" s="159"/>
      <c r="R22" s="159"/>
      <c r="S22" s="159"/>
      <c r="T22" s="159"/>
      <c r="U22" s="159"/>
      <c r="V22" s="159"/>
      <c r="W22" s="159">
        <v>4729988</v>
      </c>
      <c r="X22" s="159">
        <v>5932133</v>
      </c>
      <c r="Y22" s="159">
        <v>-1202145</v>
      </c>
      <c r="Z22" s="141">
        <v>-20.26</v>
      </c>
      <c r="AA22" s="225">
        <v>11864265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64502012</v>
      </c>
      <c r="D25" s="217">
        <f>+D5+D9+D15+D19+D24</f>
        <v>0</v>
      </c>
      <c r="E25" s="230">
        <f t="shared" si="4"/>
        <v>50819640</v>
      </c>
      <c r="F25" s="219">
        <f t="shared" si="4"/>
        <v>50819640</v>
      </c>
      <c r="G25" s="219">
        <f t="shared" si="4"/>
        <v>397119</v>
      </c>
      <c r="H25" s="219">
        <f t="shared" si="4"/>
        <v>5502937</v>
      </c>
      <c r="I25" s="219">
        <f t="shared" si="4"/>
        <v>849696</v>
      </c>
      <c r="J25" s="219">
        <f t="shared" si="4"/>
        <v>6749752</v>
      </c>
      <c r="K25" s="219">
        <f t="shared" si="4"/>
        <v>6682599</v>
      </c>
      <c r="L25" s="219">
        <f t="shared" si="4"/>
        <v>935554</v>
      </c>
      <c r="M25" s="219">
        <f t="shared" si="4"/>
        <v>1917719</v>
      </c>
      <c r="N25" s="219">
        <f t="shared" si="4"/>
        <v>9535872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16285624</v>
      </c>
      <c r="X25" s="219">
        <f t="shared" si="4"/>
        <v>25409821</v>
      </c>
      <c r="Y25" s="219">
        <f t="shared" si="4"/>
        <v>-9124197</v>
      </c>
      <c r="Z25" s="231">
        <f>+IF(X25&lt;&gt;0,+(Y25/X25)*100,0)</f>
        <v>-35.90815141909107</v>
      </c>
      <c r="AA25" s="232">
        <f>+AA5+AA9+AA15+AA19+AA24</f>
        <v>50819640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61678915</v>
      </c>
      <c r="D28" s="155"/>
      <c r="E28" s="156">
        <v>48887000</v>
      </c>
      <c r="F28" s="60">
        <v>48887000</v>
      </c>
      <c r="G28" s="60">
        <v>397119</v>
      </c>
      <c r="H28" s="60">
        <v>5502937</v>
      </c>
      <c r="I28" s="60">
        <v>849696</v>
      </c>
      <c r="J28" s="60">
        <v>6749752</v>
      </c>
      <c r="K28" s="60">
        <v>6682599</v>
      </c>
      <c r="L28" s="60">
        <v>935554</v>
      </c>
      <c r="M28" s="60">
        <v>1917719</v>
      </c>
      <c r="N28" s="60">
        <v>9535872</v>
      </c>
      <c r="O28" s="60"/>
      <c r="P28" s="60"/>
      <c r="Q28" s="60"/>
      <c r="R28" s="60"/>
      <c r="S28" s="60"/>
      <c r="T28" s="60"/>
      <c r="U28" s="60"/>
      <c r="V28" s="60"/>
      <c r="W28" s="60">
        <v>16285624</v>
      </c>
      <c r="X28" s="60">
        <v>24443500</v>
      </c>
      <c r="Y28" s="60">
        <v>-8157876</v>
      </c>
      <c r="Z28" s="140">
        <v>-33.37</v>
      </c>
      <c r="AA28" s="155">
        <v>48887000</v>
      </c>
    </row>
    <row r="29" spans="1:27" ht="13.5">
      <c r="A29" s="234" t="s">
        <v>134</v>
      </c>
      <c r="B29" s="136"/>
      <c r="C29" s="155">
        <v>985000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62663915</v>
      </c>
      <c r="D32" s="210">
        <f>SUM(D28:D31)</f>
        <v>0</v>
      </c>
      <c r="E32" s="211">
        <f t="shared" si="5"/>
        <v>48887000</v>
      </c>
      <c r="F32" s="77">
        <f t="shared" si="5"/>
        <v>48887000</v>
      </c>
      <c r="G32" s="77">
        <f t="shared" si="5"/>
        <v>397119</v>
      </c>
      <c r="H32" s="77">
        <f t="shared" si="5"/>
        <v>5502937</v>
      </c>
      <c r="I32" s="77">
        <f t="shared" si="5"/>
        <v>849696</v>
      </c>
      <c r="J32" s="77">
        <f t="shared" si="5"/>
        <v>6749752</v>
      </c>
      <c r="K32" s="77">
        <f t="shared" si="5"/>
        <v>6682599</v>
      </c>
      <c r="L32" s="77">
        <f t="shared" si="5"/>
        <v>935554</v>
      </c>
      <c r="M32" s="77">
        <f t="shared" si="5"/>
        <v>1917719</v>
      </c>
      <c r="N32" s="77">
        <f t="shared" si="5"/>
        <v>9535872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16285624</v>
      </c>
      <c r="X32" s="77">
        <f t="shared" si="5"/>
        <v>24443500</v>
      </c>
      <c r="Y32" s="77">
        <f t="shared" si="5"/>
        <v>-8157876</v>
      </c>
      <c r="Z32" s="212">
        <f>+IF(X32&lt;&gt;0,+(Y32/X32)*100,0)</f>
        <v>-33.37441855708062</v>
      </c>
      <c r="AA32" s="79">
        <f>SUM(AA28:AA31)</f>
        <v>48887000</v>
      </c>
    </row>
    <row r="33" spans="1:27" ht="13.5">
      <c r="A33" s="237" t="s">
        <v>51</v>
      </c>
      <c r="B33" s="136" t="s">
        <v>137</v>
      </c>
      <c r="C33" s="155">
        <v>1000000</v>
      </c>
      <c r="D33" s="155"/>
      <c r="E33" s="156">
        <v>1932640</v>
      </c>
      <c r="F33" s="60">
        <v>1932640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966320</v>
      </c>
      <c r="Y33" s="60">
        <v>-966320</v>
      </c>
      <c r="Z33" s="140">
        <v>-100</v>
      </c>
      <c r="AA33" s="62">
        <v>1932640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838097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64502012</v>
      </c>
      <c r="D36" s="222">
        <f>SUM(D32:D35)</f>
        <v>0</v>
      </c>
      <c r="E36" s="218">
        <f t="shared" si="6"/>
        <v>50819640</v>
      </c>
      <c r="F36" s="220">
        <f t="shared" si="6"/>
        <v>50819640</v>
      </c>
      <c r="G36" s="220">
        <f t="shared" si="6"/>
        <v>397119</v>
      </c>
      <c r="H36" s="220">
        <f t="shared" si="6"/>
        <v>5502937</v>
      </c>
      <c r="I36" s="220">
        <f t="shared" si="6"/>
        <v>849696</v>
      </c>
      <c r="J36" s="220">
        <f t="shared" si="6"/>
        <v>6749752</v>
      </c>
      <c r="K36" s="220">
        <f t="shared" si="6"/>
        <v>6682599</v>
      </c>
      <c r="L36" s="220">
        <f t="shared" si="6"/>
        <v>935554</v>
      </c>
      <c r="M36" s="220">
        <f t="shared" si="6"/>
        <v>1917719</v>
      </c>
      <c r="N36" s="220">
        <f t="shared" si="6"/>
        <v>9535872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16285624</v>
      </c>
      <c r="X36" s="220">
        <f t="shared" si="6"/>
        <v>25409820</v>
      </c>
      <c r="Y36" s="220">
        <f t="shared" si="6"/>
        <v>-9124196</v>
      </c>
      <c r="Z36" s="221">
        <f>+IF(X36&lt;&gt;0,+(Y36/X36)*100,0)</f>
        <v>-35.908148896765105</v>
      </c>
      <c r="AA36" s="239">
        <f>SUM(AA32:AA35)</f>
        <v>50819640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274866</v>
      </c>
      <c r="D6" s="155"/>
      <c r="E6" s="59">
        <v>289000</v>
      </c>
      <c r="F6" s="60">
        <v>289000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144500</v>
      </c>
      <c r="Y6" s="60">
        <v>-144500</v>
      </c>
      <c r="Z6" s="140">
        <v>-100</v>
      </c>
      <c r="AA6" s="62">
        <v>289000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2093867</v>
      </c>
      <c r="D8" s="155"/>
      <c r="E8" s="59">
        <v>18207000</v>
      </c>
      <c r="F8" s="60">
        <v>18207000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9103500</v>
      </c>
      <c r="Y8" s="60">
        <v>-9103500</v>
      </c>
      <c r="Z8" s="140">
        <v>-100</v>
      </c>
      <c r="AA8" s="62">
        <v>18207000</v>
      </c>
    </row>
    <row r="9" spans="1:27" ht="13.5">
      <c r="A9" s="249" t="s">
        <v>146</v>
      </c>
      <c r="B9" s="182"/>
      <c r="C9" s="155">
        <v>13008188</v>
      </c>
      <c r="D9" s="155"/>
      <c r="E9" s="59">
        <v>1158000</v>
      </c>
      <c r="F9" s="60">
        <v>1158000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579000</v>
      </c>
      <c r="Y9" s="60">
        <v>-579000</v>
      </c>
      <c r="Z9" s="140">
        <v>-100</v>
      </c>
      <c r="AA9" s="62">
        <v>1158000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4881243</v>
      </c>
      <c r="D11" s="155"/>
      <c r="E11" s="59">
        <v>4851000</v>
      </c>
      <c r="F11" s="60">
        <v>4851000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2425500</v>
      </c>
      <c r="Y11" s="60">
        <v>-2425500</v>
      </c>
      <c r="Z11" s="140">
        <v>-100</v>
      </c>
      <c r="AA11" s="62">
        <v>4851000</v>
      </c>
    </row>
    <row r="12" spans="1:27" ht="13.5">
      <c r="A12" s="250" t="s">
        <v>56</v>
      </c>
      <c r="B12" s="251"/>
      <c r="C12" s="168">
        <f aca="true" t="shared" si="0" ref="C12:Y12">SUM(C6:C11)</f>
        <v>20258164</v>
      </c>
      <c r="D12" s="168">
        <f>SUM(D6:D11)</f>
        <v>0</v>
      </c>
      <c r="E12" s="72">
        <f t="shared" si="0"/>
        <v>24505000</v>
      </c>
      <c r="F12" s="73">
        <f t="shared" si="0"/>
        <v>24505000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12252500</v>
      </c>
      <c r="Y12" s="73">
        <f t="shared" si="0"/>
        <v>-12252500</v>
      </c>
      <c r="Z12" s="170">
        <f>+IF(X12&lt;&gt;0,+(Y12/X12)*100,0)</f>
        <v>-100</v>
      </c>
      <c r="AA12" s="74">
        <f>SUM(AA6:AA11)</f>
        <v>24505000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534123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20519205</v>
      </c>
      <c r="D17" s="155"/>
      <c r="E17" s="59">
        <v>20519000</v>
      </c>
      <c r="F17" s="60">
        <v>20519000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10259500</v>
      </c>
      <c r="Y17" s="60">
        <v>-10259500</v>
      </c>
      <c r="Z17" s="140">
        <v>-100</v>
      </c>
      <c r="AA17" s="62">
        <v>20519000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312648091</v>
      </c>
      <c r="D19" s="155"/>
      <c r="E19" s="59">
        <v>343255000</v>
      </c>
      <c r="F19" s="60">
        <v>343255000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171627500</v>
      </c>
      <c r="Y19" s="60">
        <v>-171627500</v>
      </c>
      <c r="Z19" s="140">
        <v>-100</v>
      </c>
      <c r="AA19" s="62">
        <v>343255000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326970</v>
      </c>
      <c r="D21" s="155"/>
      <c r="E21" s="59">
        <v>431000</v>
      </c>
      <c r="F21" s="60">
        <v>431000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215500</v>
      </c>
      <c r="Y21" s="60">
        <v>-215500</v>
      </c>
      <c r="Z21" s="140">
        <v>-100</v>
      </c>
      <c r="AA21" s="62">
        <v>431000</v>
      </c>
    </row>
    <row r="22" spans="1:27" ht="13.5">
      <c r="A22" s="249" t="s">
        <v>157</v>
      </c>
      <c r="B22" s="182"/>
      <c r="C22" s="155"/>
      <c r="D22" s="155"/>
      <c r="E22" s="59">
        <v>534000</v>
      </c>
      <c r="F22" s="60">
        <v>534000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267000</v>
      </c>
      <c r="Y22" s="60">
        <v>-267000</v>
      </c>
      <c r="Z22" s="140">
        <v>-100</v>
      </c>
      <c r="AA22" s="62">
        <v>534000</v>
      </c>
    </row>
    <row r="23" spans="1:27" ht="13.5">
      <c r="A23" s="249" t="s">
        <v>158</v>
      </c>
      <c r="B23" s="182"/>
      <c r="C23" s="155">
        <v>187924</v>
      </c>
      <c r="D23" s="155"/>
      <c r="E23" s="59">
        <v>113000</v>
      </c>
      <c r="F23" s="60">
        <v>113000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56500</v>
      </c>
      <c r="Y23" s="159">
        <v>-56500</v>
      </c>
      <c r="Z23" s="141">
        <v>-100</v>
      </c>
      <c r="AA23" s="225">
        <v>113000</v>
      </c>
    </row>
    <row r="24" spans="1:27" ht="13.5">
      <c r="A24" s="250" t="s">
        <v>57</v>
      </c>
      <c r="B24" s="253"/>
      <c r="C24" s="168">
        <f aca="true" t="shared" si="1" ref="C24:Y24">SUM(C15:C23)</f>
        <v>334216313</v>
      </c>
      <c r="D24" s="168">
        <f>SUM(D15:D23)</f>
        <v>0</v>
      </c>
      <c r="E24" s="76">
        <f t="shared" si="1"/>
        <v>364852000</v>
      </c>
      <c r="F24" s="77">
        <f t="shared" si="1"/>
        <v>364852000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182426000</v>
      </c>
      <c r="Y24" s="77">
        <f t="shared" si="1"/>
        <v>-182426000</v>
      </c>
      <c r="Z24" s="212">
        <f>+IF(X24&lt;&gt;0,+(Y24/X24)*100,0)</f>
        <v>-100</v>
      </c>
      <c r="AA24" s="79">
        <f>SUM(AA15:AA23)</f>
        <v>364852000</v>
      </c>
    </row>
    <row r="25" spans="1:27" ht="13.5">
      <c r="A25" s="250" t="s">
        <v>159</v>
      </c>
      <c r="B25" s="251"/>
      <c r="C25" s="168">
        <f aca="true" t="shared" si="2" ref="C25:Y25">+C12+C24</f>
        <v>354474477</v>
      </c>
      <c r="D25" s="168">
        <f>+D12+D24</f>
        <v>0</v>
      </c>
      <c r="E25" s="72">
        <f t="shared" si="2"/>
        <v>389357000</v>
      </c>
      <c r="F25" s="73">
        <f t="shared" si="2"/>
        <v>389357000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194678500</v>
      </c>
      <c r="Y25" s="73">
        <f t="shared" si="2"/>
        <v>-194678500</v>
      </c>
      <c r="Z25" s="170">
        <f>+IF(X25&lt;&gt;0,+(Y25/X25)*100,0)</f>
        <v>-100</v>
      </c>
      <c r="AA25" s="74">
        <f>+AA12+AA24</f>
        <v>389357000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374609</v>
      </c>
      <c r="D29" s="155"/>
      <c r="E29" s="59">
        <v>4915000</v>
      </c>
      <c r="F29" s="60">
        <v>4915000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2457500</v>
      </c>
      <c r="Y29" s="60">
        <v>-2457500</v>
      </c>
      <c r="Z29" s="140">
        <v>-100</v>
      </c>
      <c r="AA29" s="62">
        <v>4915000</v>
      </c>
    </row>
    <row r="30" spans="1:27" ht="13.5">
      <c r="A30" s="249" t="s">
        <v>52</v>
      </c>
      <c r="B30" s="182"/>
      <c r="C30" s="155"/>
      <c r="D30" s="155"/>
      <c r="E30" s="59">
        <v>470000</v>
      </c>
      <c r="F30" s="60">
        <v>470000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235000</v>
      </c>
      <c r="Y30" s="60">
        <v>-235000</v>
      </c>
      <c r="Z30" s="140">
        <v>-100</v>
      </c>
      <c r="AA30" s="62">
        <v>470000</v>
      </c>
    </row>
    <row r="31" spans="1:27" ht="13.5">
      <c r="A31" s="249" t="s">
        <v>163</v>
      </c>
      <c r="B31" s="182"/>
      <c r="C31" s="155">
        <v>213657</v>
      </c>
      <c r="D31" s="155"/>
      <c r="E31" s="59">
        <v>164000</v>
      </c>
      <c r="F31" s="60">
        <v>164000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82000</v>
      </c>
      <c r="Y31" s="60">
        <v>-82000</v>
      </c>
      <c r="Z31" s="140">
        <v>-100</v>
      </c>
      <c r="AA31" s="62">
        <v>164000</v>
      </c>
    </row>
    <row r="32" spans="1:27" ht="13.5">
      <c r="A32" s="249" t="s">
        <v>164</v>
      </c>
      <c r="B32" s="182"/>
      <c r="C32" s="155">
        <v>40262605</v>
      </c>
      <c r="D32" s="155"/>
      <c r="E32" s="59">
        <v>1983000</v>
      </c>
      <c r="F32" s="60">
        <v>1983000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991500</v>
      </c>
      <c r="Y32" s="60">
        <v>-991500</v>
      </c>
      <c r="Z32" s="140">
        <v>-100</v>
      </c>
      <c r="AA32" s="62">
        <v>1983000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40850871</v>
      </c>
      <c r="D34" s="168">
        <f>SUM(D29:D33)</f>
        <v>0</v>
      </c>
      <c r="E34" s="72">
        <f t="shared" si="3"/>
        <v>7532000</v>
      </c>
      <c r="F34" s="73">
        <f t="shared" si="3"/>
        <v>7532000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3766000</v>
      </c>
      <c r="Y34" s="73">
        <f t="shared" si="3"/>
        <v>-3766000</v>
      </c>
      <c r="Z34" s="170">
        <f>+IF(X34&lt;&gt;0,+(Y34/X34)*100,0)</f>
        <v>-100</v>
      </c>
      <c r="AA34" s="74">
        <f>SUM(AA29:AA33)</f>
        <v>7532000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10883186</v>
      </c>
      <c r="D37" s="155"/>
      <c r="E37" s="59">
        <v>1262000</v>
      </c>
      <c r="F37" s="60">
        <v>1262000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631000</v>
      </c>
      <c r="Y37" s="60">
        <v>-631000</v>
      </c>
      <c r="Z37" s="140">
        <v>-100</v>
      </c>
      <c r="AA37" s="62">
        <v>1262000</v>
      </c>
    </row>
    <row r="38" spans="1:27" ht="13.5">
      <c r="A38" s="249" t="s">
        <v>165</v>
      </c>
      <c r="B38" s="182"/>
      <c r="C38" s="155">
        <v>22091270</v>
      </c>
      <c r="D38" s="155"/>
      <c r="E38" s="59">
        <v>18977000</v>
      </c>
      <c r="F38" s="60">
        <v>18977000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9488500</v>
      </c>
      <c r="Y38" s="60">
        <v>-9488500</v>
      </c>
      <c r="Z38" s="140">
        <v>-100</v>
      </c>
      <c r="AA38" s="62">
        <v>18977000</v>
      </c>
    </row>
    <row r="39" spans="1:27" ht="13.5">
      <c r="A39" s="250" t="s">
        <v>59</v>
      </c>
      <c r="B39" s="253"/>
      <c r="C39" s="168">
        <f aca="true" t="shared" si="4" ref="C39:Y39">SUM(C37:C38)</f>
        <v>32974456</v>
      </c>
      <c r="D39" s="168">
        <f>SUM(D37:D38)</f>
        <v>0</v>
      </c>
      <c r="E39" s="76">
        <f t="shared" si="4"/>
        <v>20239000</v>
      </c>
      <c r="F39" s="77">
        <f t="shared" si="4"/>
        <v>20239000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10119500</v>
      </c>
      <c r="Y39" s="77">
        <f t="shared" si="4"/>
        <v>-10119500</v>
      </c>
      <c r="Z39" s="212">
        <f>+IF(X39&lt;&gt;0,+(Y39/X39)*100,0)</f>
        <v>-100</v>
      </c>
      <c r="AA39" s="79">
        <f>SUM(AA37:AA38)</f>
        <v>20239000</v>
      </c>
    </row>
    <row r="40" spans="1:27" ht="13.5">
      <c r="A40" s="250" t="s">
        <v>167</v>
      </c>
      <c r="B40" s="251"/>
      <c r="C40" s="168">
        <f aca="true" t="shared" si="5" ref="C40:Y40">+C34+C39</f>
        <v>73825327</v>
      </c>
      <c r="D40" s="168">
        <f>+D34+D39</f>
        <v>0</v>
      </c>
      <c r="E40" s="72">
        <f t="shared" si="5"/>
        <v>27771000</v>
      </c>
      <c r="F40" s="73">
        <f t="shared" si="5"/>
        <v>27771000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13885500</v>
      </c>
      <c r="Y40" s="73">
        <f t="shared" si="5"/>
        <v>-13885500</v>
      </c>
      <c r="Z40" s="170">
        <f>+IF(X40&lt;&gt;0,+(Y40/X40)*100,0)</f>
        <v>-100</v>
      </c>
      <c r="AA40" s="74">
        <f>+AA34+AA39</f>
        <v>27771000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280649150</v>
      </c>
      <c r="D42" s="257">
        <f>+D25-D40</f>
        <v>0</v>
      </c>
      <c r="E42" s="258">
        <f t="shared" si="6"/>
        <v>361586000</v>
      </c>
      <c r="F42" s="259">
        <f t="shared" si="6"/>
        <v>361586000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180793000</v>
      </c>
      <c r="Y42" s="259">
        <f t="shared" si="6"/>
        <v>-180793000</v>
      </c>
      <c r="Z42" s="260">
        <f>+IF(X42&lt;&gt;0,+(Y42/X42)*100,0)</f>
        <v>-100</v>
      </c>
      <c r="AA42" s="261">
        <f>+AA25-AA40</f>
        <v>361586000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280649150</v>
      </c>
      <c r="D45" s="155"/>
      <c r="E45" s="59">
        <v>361586000</v>
      </c>
      <c r="F45" s="60">
        <v>361586000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180793000</v>
      </c>
      <c r="Y45" s="60">
        <v>-180793000</v>
      </c>
      <c r="Z45" s="139">
        <v>-100</v>
      </c>
      <c r="AA45" s="62">
        <v>361586000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280649150</v>
      </c>
      <c r="D48" s="217">
        <f>SUM(D45:D47)</f>
        <v>0</v>
      </c>
      <c r="E48" s="264">
        <f t="shared" si="7"/>
        <v>361586000</v>
      </c>
      <c r="F48" s="219">
        <f t="shared" si="7"/>
        <v>361586000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180793000</v>
      </c>
      <c r="Y48" s="219">
        <f t="shared" si="7"/>
        <v>-180793000</v>
      </c>
      <c r="Z48" s="265">
        <f>+IF(X48&lt;&gt;0,+(Y48/X48)*100,0)</f>
        <v>-100</v>
      </c>
      <c r="AA48" s="232">
        <f>SUM(AA45:AA47)</f>
        <v>361586000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52277088</v>
      </c>
      <c r="D6" s="155"/>
      <c r="E6" s="59">
        <v>56071000</v>
      </c>
      <c r="F6" s="60">
        <v>56071000</v>
      </c>
      <c r="G6" s="60">
        <v>477202</v>
      </c>
      <c r="H6" s="60">
        <v>567579</v>
      </c>
      <c r="I6" s="60">
        <v>612966</v>
      </c>
      <c r="J6" s="60">
        <v>1657747</v>
      </c>
      <c r="K6" s="60">
        <v>719112</v>
      </c>
      <c r="L6" s="60">
        <v>1546362</v>
      </c>
      <c r="M6" s="60">
        <v>490469</v>
      </c>
      <c r="N6" s="60">
        <v>2755943</v>
      </c>
      <c r="O6" s="60"/>
      <c r="P6" s="60"/>
      <c r="Q6" s="60"/>
      <c r="R6" s="60"/>
      <c r="S6" s="60"/>
      <c r="T6" s="60"/>
      <c r="U6" s="60"/>
      <c r="V6" s="60"/>
      <c r="W6" s="60">
        <v>4413690</v>
      </c>
      <c r="X6" s="60">
        <v>35856000</v>
      </c>
      <c r="Y6" s="60">
        <v>-31442310</v>
      </c>
      <c r="Z6" s="140">
        <v>-87.69</v>
      </c>
      <c r="AA6" s="62">
        <v>56071000</v>
      </c>
    </row>
    <row r="7" spans="1:27" ht="13.5">
      <c r="A7" s="249" t="s">
        <v>178</v>
      </c>
      <c r="B7" s="182"/>
      <c r="C7" s="155">
        <v>63274742</v>
      </c>
      <c r="D7" s="155"/>
      <c r="E7" s="59">
        <v>59125000</v>
      </c>
      <c r="F7" s="60">
        <v>59125000</v>
      </c>
      <c r="G7" s="60">
        <v>20264000</v>
      </c>
      <c r="H7" s="60">
        <v>1290000</v>
      </c>
      <c r="I7" s="60"/>
      <c r="J7" s="60">
        <v>21554000</v>
      </c>
      <c r="K7" s="60"/>
      <c r="L7" s="60">
        <v>300000</v>
      </c>
      <c r="M7" s="60">
        <v>12546000</v>
      </c>
      <c r="N7" s="60">
        <v>12846000</v>
      </c>
      <c r="O7" s="60"/>
      <c r="P7" s="60"/>
      <c r="Q7" s="60"/>
      <c r="R7" s="60"/>
      <c r="S7" s="60"/>
      <c r="T7" s="60"/>
      <c r="U7" s="60"/>
      <c r="V7" s="60"/>
      <c r="W7" s="60">
        <v>34400000</v>
      </c>
      <c r="X7" s="60">
        <v>41745000</v>
      </c>
      <c r="Y7" s="60">
        <v>-7345000</v>
      </c>
      <c r="Z7" s="140">
        <v>-17.59</v>
      </c>
      <c r="AA7" s="62">
        <v>59125000</v>
      </c>
    </row>
    <row r="8" spans="1:27" ht="13.5">
      <c r="A8" s="249" t="s">
        <v>179</v>
      </c>
      <c r="B8" s="182"/>
      <c r="C8" s="155">
        <v>31501317</v>
      </c>
      <c r="D8" s="155"/>
      <c r="E8" s="59">
        <v>41887000</v>
      </c>
      <c r="F8" s="60">
        <v>41887000</v>
      </c>
      <c r="G8" s="60">
        <v>9986000</v>
      </c>
      <c r="H8" s="60">
        <v>500000</v>
      </c>
      <c r="I8" s="60">
        <v>3355250</v>
      </c>
      <c r="J8" s="60">
        <v>13841250</v>
      </c>
      <c r="K8" s="60">
        <v>4300686</v>
      </c>
      <c r="L8" s="60"/>
      <c r="M8" s="60">
        <v>5786000</v>
      </c>
      <c r="N8" s="60">
        <v>10086686</v>
      </c>
      <c r="O8" s="60"/>
      <c r="P8" s="60"/>
      <c r="Q8" s="60"/>
      <c r="R8" s="60"/>
      <c r="S8" s="60"/>
      <c r="T8" s="60"/>
      <c r="U8" s="60"/>
      <c r="V8" s="60"/>
      <c r="W8" s="60">
        <v>23927936</v>
      </c>
      <c r="X8" s="60">
        <v>22057000</v>
      </c>
      <c r="Y8" s="60">
        <v>1870936</v>
      </c>
      <c r="Z8" s="140">
        <v>8.48</v>
      </c>
      <c r="AA8" s="62">
        <v>41887000</v>
      </c>
    </row>
    <row r="9" spans="1:27" ht="13.5">
      <c r="A9" s="249" t="s">
        <v>180</v>
      </c>
      <c r="B9" s="182"/>
      <c r="C9" s="155">
        <v>414690</v>
      </c>
      <c r="D9" s="155"/>
      <c r="E9" s="59">
        <v>5000</v>
      </c>
      <c r="F9" s="60">
        <v>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5000</v>
      </c>
      <c r="Y9" s="60">
        <v>-5000</v>
      </c>
      <c r="Z9" s="140">
        <v>-100</v>
      </c>
      <c r="AA9" s="62">
        <v>5000</v>
      </c>
    </row>
    <row r="10" spans="1:27" ht="13.5">
      <c r="A10" s="249" t="s">
        <v>181</v>
      </c>
      <c r="B10" s="182"/>
      <c r="C10" s="155">
        <v>8316</v>
      </c>
      <c r="D10" s="155"/>
      <c r="E10" s="59">
        <v>9000</v>
      </c>
      <c r="F10" s="60">
        <v>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9000</v>
      </c>
      <c r="Y10" s="60">
        <v>-9000</v>
      </c>
      <c r="Z10" s="140">
        <v>-100</v>
      </c>
      <c r="AA10" s="62">
        <v>9000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-126509826</v>
      </c>
      <c r="D12" s="155"/>
      <c r="E12" s="59">
        <v>-105969000</v>
      </c>
      <c r="F12" s="60">
        <v>-105969000</v>
      </c>
      <c r="G12" s="60">
        <v>-6390566</v>
      </c>
      <c r="H12" s="60">
        <v>-8866115</v>
      </c>
      <c r="I12" s="60">
        <v>-5776125</v>
      </c>
      <c r="J12" s="60">
        <v>-21032806</v>
      </c>
      <c r="K12" s="60">
        <v>-6678413</v>
      </c>
      <c r="L12" s="60">
        <v>-5301063</v>
      </c>
      <c r="M12" s="60">
        <v>-8239990</v>
      </c>
      <c r="N12" s="60">
        <v>-20219466</v>
      </c>
      <c r="O12" s="60"/>
      <c r="P12" s="60"/>
      <c r="Q12" s="60"/>
      <c r="R12" s="60"/>
      <c r="S12" s="60"/>
      <c r="T12" s="60"/>
      <c r="U12" s="60"/>
      <c r="V12" s="60"/>
      <c r="W12" s="60">
        <v>-41252272</v>
      </c>
      <c r="X12" s="60">
        <v>-59420500</v>
      </c>
      <c r="Y12" s="60">
        <v>18168228</v>
      </c>
      <c r="Z12" s="140">
        <v>-30.58</v>
      </c>
      <c r="AA12" s="62">
        <v>-105969000</v>
      </c>
    </row>
    <row r="13" spans="1:27" ht="13.5">
      <c r="A13" s="249" t="s">
        <v>40</v>
      </c>
      <c r="B13" s="182"/>
      <c r="C13" s="155">
        <v>-6165651</v>
      </c>
      <c r="D13" s="155"/>
      <c r="E13" s="59">
        <v>-605000</v>
      </c>
      <c r="F13" s="60">
        <v>-605000</v>
      </c>
      <c r="G13" s="60"/>
      <c r="H13" s="60"/>
      <c r="I13" s="60"/>
      <c r="J13" s="60"/>
      <c r="K13" s="60"/>
      <c r="L13" s="60"/>
      <c r="M13" s="60">
        <v>-12829</v>
      </c>
      <c r="N13" s="60">
        <v>-12829</v>
      </c>
      <c r="O13" s="60"/>
      <c r="P13" s="60"/>
      <c r="Q13" s="60"/>
      <c r="R13" s="60"/>
      <c r="S13" s="60"/>
      <c r="T13" s="60"/>
      <c r="U13" s="60"/>
      <c r="V13" s="60"/>
      <c r="W13" s="60">
        <v>-12829</v>
      </c>
      <c r="X13" s="60">
        <v>-302500</v>
      </c>
      <c r="Y13" s="60">
        <v>289671</v>
      </c>
      <c r="Z13" s="140">
        <v>-95.76</v>
      </c>
      <c r="AA13" s="62">
        <v>-605000</v>
      </c>
    </row>
    <row r="14" spans="1:27" ht="13.5">
      <c r="A14" s="249" t="s">
        <v>42</v>
      </c>
      <c r="B14" s="182"/>
      <c r="C14" s="155">
        <v>-16793135</v>
      </c>
      <c r="D14" s="155"/>
      <c r="E14" s="59">
        <v>-5850000</v>
      </c>
      <c r="F14" s="60">
        <v>-5850000</v>
      </c>
      <c r="G14" s="60"/>
      <c r="H14" s="60"/>
      <c r="I14" s="60"/>
      <c r="J14" s="60"/>
      <c r="K14" s="60">
        <v>-120617</v>
      </c>
      <c r="L14" s="60"/>
      <c r="M14" s="60"/>
      <c r="N14" s="60">
        <v>-120617</v>
      </c>
      <c r="O14" s="60"/>
      <c r="P14" s="60"/>
      <c r="Q14" s="60"/>
      <c r="R14" s="60"/>
      <c r="S14" s="60"/>
      <c r="T14" s="60"/>
      <c r="U14" s="60"/>
      <c r="V14" s="60"/>
      <c r="W14" s="60">
        <v>-120617</v>
      </c>
      <c r="X14" s="60">
        <v>-2928000</v>
      </c>
      <c r="Y14" s="60">
        <v>2807383</v>
      </c>
      <c r="Z14" s="140">
        <v>-95.88</v>
      </c>
      <c r="AA14" s="62">
        <v>-5850000</v>
      </c>
    </row>
    <row r="15" spans="1:27" ht="13.5">
      <c r="A15" s="250" t="s">
        <v>184</v>
      </c>
      <c r="B15" s="251"/>
      <c r="C15" s="168">
        <f aca="true" t="shared" si="0" ref="C15:Y15">SUM(C6:C14)</f>
        <v>-1992459</v>
      </c>
      <c r="D15" s="168">
        <f>SUM(D6:D14)</f>
        <v>0</v>
      </c>
      <c r="E15" s="72">
        <f t="shared" si="0"/>
        <v>44673000</v>
      </c>
      <c r="F15" s="73">
        <f t="shared" si="0"/>
        <v>44673000</v>
      </c>
      <c r="G15" s="73">
        <f t="shared" si="0"/>
        <v>24336636</v>
      </c>
      <c r="H15" s="73">
        <f t="shared" si="0"/>
        <v>-6508536</v>
      </c>
      <c r="I15" s="73">
        <f t="shared" si="0"/>
        <v>-1807909</v>
      </c>
      <c r="J15" s="73">
        <f t="shared" si="0"/>
        <v>16020191</v>
      </c>
      <c r="K15" s="73">
        <f t="shared" si="0"/>
        <v>-1779232</v>
      </c>
      <c r="L15" s="73">
        <f t="shared" si="0"/>
        <v>-3454701</v>
      </c>
      <c r="M15" s="73">
        <f t="shared" si="0"/>
        <v>10569650</v>
      </c>
      <c r="N15" s="73">
        <f t="shared" si="0"/>
        <v>5335717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21355908</v>
      </c>
      <c r="X15" s="73">
        <f t="shared" si="0"/>
        <v>37021000</v>
      </c>
      <c r="Y15" s="73">
        <f t="shared" si="0"/>
        <v>-15665092</v>
      </c>
      <c r="Z15" s="170">
        <f>+IF(X15&lt;&gt;0,+(Y15/X15)*100,0)</f>
        <v>-42.31407039247994</v>
      </c>
      <c r="AA15" s="74">
        <f>SUM(AA6:AA14)</f>
        <v>44673000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-3402162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-967334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10364106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-49371000</v>
      </c>
      <c r="F24" s="60">
        <v>-49371000</v>
      </c>
      <c r="G24" s="60">
        <v>-397119</v>
      </c>
      <c r="H24" s="60">
        <v>-5502936</v>
      </c>
      <c r="I24" s="60">
        <v>-849696</v>
      </c>
      <c r="J24" s="60">
        <v>-6749751</v>
      </c>
      <c r="K24" s="60">
        <v>-6682599</v>
      </c>
      <c r="L24" s="60">
        <v>-935554</v>
      </c>
      <c r="M24" s="60">
        <v>-1917719</v>
      </c>
      <c r="N24" s="60">
        <v>-9535872</v>
      </c>
      <c r="O24" s="60"/>
      <c r="P24" s="60"/>
      <c r="Q24" s="60"/>
      <c r="R24" s="60"/>
      <c r="S24" s="60"/>
      <c r="T24" s="60"/>
      <c r="U24" s="60"/>
      <c r="V24" s="60"/>
      <c r="W24" s="60">
        <v>-16285623</v>
      </c>
      <c r="X24" s="60">
        <v>-22057000</v>
      </c>
      <c r="Y24" s="60">
        <v>5771377</v>
      </c>
      <c r="Z24" s="140">
        <v>-26.17</v>
      </c>
      <c r="AA24" s="62">
        <v>-49371000</v>
      </c>
    </row>
    <row r="25" spans="1:27" ht="13.5">
      <c r="A25" s="250" t="s">
        <v>191</v>
      </c>
      <c r="B25" s="251"/>
      <c r="C25" s="168">
        <f aca="true" t="shared" si="1" ref="C25:Y25">SUM(C19:C24)</f>
        <v>5994610</v>
      </c>
      <c r="D25" s="168">
        <f>SUM(D19:D24)</f>
        <v>0</v>
      </c>
      <c r="E25" s="72">
        <f t="shared" si="1"/>
        <v>-49371000</v>
      </c>
      <c r="F25" s="73">
        <f t="shared" si="1"/>
        <v>-49371000</v>
      </c>
      <c r="G25" s="73">
        <f t="shared" si="1"/>
        <v>-397119</v>
      </c>
      <c r="H25" s="73">
        <f t="shared" si="1"/>
        <v>-5502936</v>
      </c>
      <c r="I25" s="73">
        <f t="shared" si="1"/>
        <v>-849696</v>
      </c>
      <c r="J25" s="73">
        <f t="shared" si="1"/>
        <v>-6749751</v>
      </c>
      <c r="K25" s="73">
        <f t="shared" si="1"/>
        <v>-6682599</v>
      </c>
      <c r="L25" s="73">
        <f t="shared" si="1"/>
        <v>-935554</v>
      </c>
      <c r="M25" s="73">
        <f t="shared" si="1"/>
        <v>-1917719</v>
      </c>
      <c r="N25" s="73">
        <f t="shared" si="1"/>
        <v>-9535872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-16285623</v>
      </c>
      <c r="X25" s="73">
        <f t="shared" si="1"/>
        <v>-22057000</v>
      </c>
      <c r="Y25" s="73">
        <f t="shared" si="1"/>
        <v>5771377</v>
      </c>
      <c r="Z25" s="170">
        <f>+IF(X25&lt;&gt;0,+(Y25/X25)*100,0)</f>
        <v>-26.165738767738134</v>
      </c>
      <c r="AA25" s="74">
        <f>SUM(AA19:AA24)</f>
        <v>-49371000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>
        <v>5800000</v>
      </c>
      <c r="F29" s="60">
        <v>5800000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2900000</v>
      </c>
      <c r="Y29" s="60">
        <v>-2900000</v>
      </c>
      <c r="Z29" s="140">
        <v>-100</v>
      </c>
      <c r="AA29" s="62">
        <v>5800000</v>
      </c>
    </row>
    <row r="30" spans="1:27" ht="13.5">
      <c r="A30" s="249" t="s">
        <v>194</v>
      </c>
      <c r="B30" s="182"/>
      <c r="C30" s="155">
        <v>-1354096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48821</v>
      </c>
      <c r="D31" s="155"/>
      <c r="E31" s="59">
        <v>60000</v>
      </c>
      <c r="F31" s="60">
        <v>60000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30000</v>
      </c>
      <c r="Y31" s="60">
        <v>-30000</v>
      </c>
      <c r="Z31" s="140">
        <v>-100</v>
      </c>
      <c r="AA31" s="62">
        <v>60000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-68027</v>
      </c>
      <c r="H33" s="60"/>
      <c r="I33" s="60"/>
      <c r="J33" s="60">
        <v>-68027</v>
      </c>
      <c r="K33" s="60">
        <v>-68268</v>
      </c>
      <c r="L33" s="60"/>
      <c r="M33" s="60"/>
      <c r="N33" s="60">
        <v>-68268</v>
      </c>
      <c r="O33" s="60"/>
      <c r="P33" s="60"/>
      <c r="Q33" s="60"/>
      <c r="R33" s="60"/>
      <c r="S33" s="60"/>
      <c r="T33" s="60"/>
      <c r="U33" s="60"/>
      <c r="V33" s="60"/>
      <c r="W33" s="60">
        <v>-136295</v>
      </c>
      <c r="X33" s="60"/>
      <c r="Y33" s="60">
        <v>-136295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-1305275</v>
      </c>
      <c r="D34" s="168">
        <f>SUM(D29:D33)</f>
        <v>0</v>
      </c>
      <c r="E34" s="72">
        <f t="shared" si="2"/>
        <v>5860000</v>
      </c>
      <c r="F34" s="73">
        <f t="shared" si="2"/>
        <v>5860000</v>
      </c>
      <c r="G34" s="73">
        <f t="shared" si="2"/>
        <v>-68027</v>
      </c>
      <c r="H34" s="73">
        <f t="shared" si="2"/>
        <v>0</v>
      </c>
      <c r="I34" s="73">
        <f t="shared" si="2"/>
        <v>0</v>
      </c>
      <c r="J34" s="73">
        <f t="shared" si="2"/>
        <v>-68027</v>
      </c>
      <c r="K34" s="73">
        <f t="shared" si="2"/>
        <v>-68268</v>
      </c>
      <c r="L34" s="73">
        <f t="shared" si="2"/>
        <v>0</v>
      </c>
      <c r="M34" s="73">
        <f t="shared" si="2"/>
        <v>0</v>
      </c>
      <c r="N34" s="73">
        <f t="shared" si="2"/>
        <v>-68268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-136295</v>
      </c>
      <c r="X34" s="73">
        <f t="shared" si="2"/>
        <v>2930000</v>
      </c>
      <c r="Y34" s="73">
        <f t="shared" si="2"/>
        <v>-3066295</v>
      </c>
      <c r="Z34" s="170">
        <f>+IF(X34&lt;&gt;0,+(Y34/X34)*100,0)</f>
        <v>-104.65170648464164</v>
      </c>
      <c r="AA34" s="74">
        <f>SUM(AA29:AA33)</f>
        <v>5860000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2696876</v>
      </c>
      <c r="D36" s="153">
        <f>+D15+D25+D34</f>
        <v>0</v>
      </c>
      <c r="E36" s="99">
        <f t="shared" si="3"/>
        <v>1162000</v>
      </c>
      <c r="F36" s="100">
        <f t="shared" si="3"/>
        <v>1162000</v>
      </c>
      <c r="G36" s="100">
        <f t="shared" si="3"/>
        <v>23871490</v>
      </c>
      <c r="H36" s="100">
        <f t="shared" si="3"/>
        <v>-12011472</v>
      </c>
      <c r="I36" s="100">
        <f t="shared" si="3"/>
        <v>-2657605</v>
      </c>
      <c r="J36" s="100">
        <f t="shared" si="3"/>
        <v>9202413</v>
      </c>
      <c r="K36" s="100">
        <f t="shared" si="3"/>
        <v>-8530099</v>
      </c>
      <c r="L36" s="100">
        <f t="shared" si="3"/>
        <v>-4390255</v>
      </c>
      <c r="M36" s="100">
        <f t="shared" si="3"/>
        <v>8651931</v>
      </c>
      <c r="N36" s="100">
        <f t="shared" si="3"/>
        <v>-4268423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4933990</v>
      </c>
      <c r="X36" s="100">
        <f t="shared" si="3"/>
        <v>17894000</v>
      </c>
      <c r="Y36" s="100">
        <f t="shared" si="3"/>
        <v>-12960010</v>
      </c>
      <c r="Z36" s="137">
        <f>+IF(X36&lt;&gt;0,+(Y36/X36)*100,0)</f>
        <v>-72.42656756454677</v>
      </c>
      <c r="AA36" s="102">
        <f>+AA15+AA25+AA34</f>
        <v>1162000</v>
      </c>
    </row>
    <row r="37" spans="1:27" ht="13.5">
      <c r="A37" s="249" t="s">
        <v>199</v>
      </c>
      <c r="B37" s="182"/>
      <c r="C37" s="153">
        <v>-2796618</v>
      </c>
      <c r="D37" s="153"/>
      <c r="E37" s="99">
        <v>-1384000</v>
      </c>
      <c r="F37" s="100">
        <v>-1384000</v>
      </c>
      <c r="G37" s="100">
        <v>55885</v>
      </c>
      <c r="H37" s="100">
        <v>23927375</v>
      </c>
      <c r="I37" s="100">
        <v>11915903</v>
      </c>
      <c r="J37" s="100">
        <v>55885</v>
      </c>
      <c r="K37" s="100">
        <v>9258298</v>
      </c>
      <c r="L37" s="100">
        <v>728199</v>
      </c>
      <c r="M37" s="100">
        <v>-3662056</v>
      </c>
      <c r="N37" s="100">
        <v>9258298</v>
      </c>
      <c r="O37" s="100"/>
      <c r="P37" s="100"/>
      <c r="Q37" s="100"/>
      <c r="R37" s="100"/>
      <c r="S37" s="100"/>
      <c r="T37" s="100"/>
      <c r="U37" s="100"/>
      <c r="V37" s="100"/>
      <c r="W37" s="100">
        <v>55885</v>
      </c>
      <c r="X37" s="100">
        <v>-1384000</v>
      </c>
      <c r="Y37" s="100">
        <v>1439885</v>
      </c>
      <c r="Z37" s="137">
        <v>-104.04</v>
      </c>
      <c r="AA37" s="102">
        <v>-1384000</v>
      </c>
    </row>
    <row r="38" spans="1:27" ht="13.5">
      <c r="A38" s="269" t="s">
        <v>200</v>
      </c>
      <c r="B38" s="256"/>
      <c r="C38" s="257">
        <v>-99742</v>
      </c>
      <c r="D38" s="257"/>
      <c r="E38" s="258">
        <v>-222000</v>
      </c>
      <c r="F38" s="259">
        <v>-222000</v>
      </c>
      <c r="G38" s="259">
        <v>23927375</v>
      </c>
      <c r="H38" s="259">
        <v>11915903</v>
      </c>
      <c r="I38" s="259">
        <v>9258298</v>
      </c>
      <c r="J38" s="259">
        <v>9258298</v>
      </c>
      <c r="K38" s="259">
        <v>728199</v>
      </c>
      <c r="L38" s="259">
        <v>-3662056</v>
      </c>
      <c r="M38" s="259">
        <v>4989875</v>
      </c>
      <c r="N38" s="259">
        <v>4989875</v>
      </c>
      <c r="O38" s="259"/>
      <c r="P38" s="259"/>
      <c r="Q38" s="259"/>
      <c r="R38" s="259"/>
      <c r="S38" s="259"/>
      <c r="T38" s="259"/>
      <c r="U38" s="259"/>
      <c r="V38" s="259"/>
      <c r="W38" s="259">
        <v>4989875</v>
      </c>
      <c r="X38" s="259">
        <v>16510000</v>
      </c>
      <c r="Y38" s="259">
        <v>-11520125</v>
      </c>
      <c r="Z38" s="260">
        <v>-69.78</v>
      </c>
      <c r="AA38" s="261">
        <v>-222000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64502012</v>
      </c>
      <c r="D5" s="200">
        <f t="shared" si="0"/>
        <v>0</v>
      </c>
      <c r="E5" s="106">
        <f t="shared" si="0"/>
        <v>50819640</v>
      </c>
      <c r="F5" s="106">
        <f t="shared" si="0"/>
        <v>50819640</v>
      </c>
      <c r="G5" s="106">
        <f t="shared" si="0"/>
        <v>397119</v>
      </c>
      <c r="H5" s="106">
        <f t="shared" si="0"/>
        <v>5502937</v>
      </c>
      <c r="I5" s="106">
        <f t="shared" si="0"/>
        <v>849696</v>
      </c>
      <c r="J5" s="106">
        <f t="shared" si="0"/>
        <v>6749752</v>
      </c>
      <c r="K5" s="106">
        <f t="shared" si="0"/>
        <v>6682599</v>
      </c>
      <c r="L5" s="106">
        <f t="shared" si="0"/>
        <v>935554</v>
      </c>
      <c r="M5" s="106">
        <f t="shared" si="0"/>
        <v>1917719</v>
      </c>
      <c r="N5" s="106">
        <f t="shared" si="0"/>
        <v>9535872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16285624</v>
      </c>
      <c r="X5" s="106">
        <f t="shared" si="0"/>
        <v>25409821</v>
      </c>
      <c r="Y5" s="106">
        <f t="shared" si="0"/>
        <v>-9124197</v>
      </c>
      <c r="Z5" s="201">
        <f>+IF(X5&lt;&gt;0,+(Y5/X5)*100,0)</f>
        <v>-35.90815141909107</v>
      </c>
      <c r="AA5" s="199">
        <f>SUM(AA11:AA18)</f>
        <v>50819640</v>
      </c>
    </row>
    <row r="6" spans="1:27" ht="13.5">
      <c r="A6" s="291" t="s">
        <v>204</v>
      </c>
      <c r="B6" s="142"/>
      <c r="C6" s="62"/>
      <c r="D6" s="156"/>
      <c r="E6" s="60">
        <v>7000000</v>
      </c>
      <c r="F6" s="60">
        <v>7000000</v>
      </c>
      <c r="G6" s="60"/>
      <c r="H6" s="60">
        <v>222300</v>
      </c>
      <c r="I6" s="60"/>
      <c r="J6" s="60">
        <v>222300</v>
      </c>
      <c r="K6" s="60"/>
      <c r="L6" s="60"/>
      <c r="M6" s="60">
        <v>82062</v>
      </c>
      <c r="N6" s="60">
        <v>82062</v>
      </c>
      <c r="O6" s="60"/>
      <c r="P6" s="60"/>
      <c r="Q6" s="60"/>
      <c r="R6" s="60"/>
      <c r="S6" s="60"/>
      <c r="T6" s="60"/>
      <c r="U6" s="60"/>
      <c r="V6" s="60"/>
      <c r="W6" s="60">
        <v>304362</v>
      </c>
      <c r="X6" s="60">
        <v>3500000</v>
      </c>
      <c r="Y6" s="60">
        <v>-3195638</v>
      </c>
      <c r="Z6" s="140">
        <v>-91.3</v>
      </c>
      <c r="AA6" s="155">
        <v>7000000</v>
      </c>
    </row>
    <row r="7" spans="1:27" ht="13.5">
      <c r="A7" s="291" t="s">
        <v>205</v>
      </c>
      <c r="B7" s="142"/>
      <c r="C7" s="62">
        <v>7775417</v>
      </c>
      <c r="D7" s="156"/>
      <c r="E7" s="60">
        <v>1780867</v>
      </c>
      <c r="F7" s="60">
        <v>1780867</v>
      </c>
      <c r="G7" s="60"/>
      <c r="H7" s="60"/>
      <c r="I7" s="60"/>
      <c r="J7" s="60"/>
      <c r="K7" s="60"/>
      <c r="L7" s="60">
        <v>346272</v>
      </c>
      <c r="M7" s="60"/>
      <c r="N7" s="60">
        <v>346272</v>
      </c>
      <c r="O7" s="60"/>
      <c r="P7" s="60"/>
      <c r="Q7" s="60"/>
      <c r="R7" s="60"/>
      <c r="S7" s="60"/>
      <c r="T7" s="60"/>
      <c r="U7" s="60"/>
      <c r="V7" s="60"/>
      <c r="W7" s="60">
        <v>346272</v>
      </c>
      <c r="X7" s="60">
        <v>890434</v>
      </c>
      <c r="Y7" s="60">
        <v>-544162</v>
      </c>
      <c r="Z7" s="140">
        <v>-61.11</v>
      </c>
      <c r="AA7" s="155">
        <v>1780867</v>
      </c>
    </row>
    <row r="8" spans="1:27" ht="13.5">
      <c r="A8" s="291" t="s">
        <v>206</v>
      </c>
      <c r="B8" s="142"/>
      <c r="C8" s="62">
        <v>36138918</v>
      </c>
      <c r="D8" s="156"/>
      <c r="E8" s="60">
        <v>24664450</v>
      </c>
      <c r="F8" s="60">
        <v>24664450</v>
      </c>
      <c r="G8" s="60">
        <v>397119</v>
      </c>
      <c r="H8" s="60">
        <v>4357133</v>
      </c>
      <c r="I8" s="60">
        <v>849696</v>
      </c>
      <c r="J8" s="60">
        <v>5603948</v>
      </c>
      <c r="K8" s="60">
        <v>4599194</v>
      </c>
      <c r="L8" s="60"/>
      <c r="M8" s="60">
        <v>274641</v>
      </c>
      <c r="N8" s="60">
        <v>4873835</v>
      </c>
      <c r="O8" s="60"/>
      <c r="P8" s="60"/>
      <c r="Q8" s="60"/>
      <c r="R8" s="60"/>
      <c r="S8" s="60"/>
      <c r="T8" s="60"/>
      <c r="U8" s="60"/>
      <c r="V8" s="60"/>
      <c r="W8" s="60">
        <v>10477783</v>
      </c>
      <c r="X8" s="60">
        <v>12332225</v>
      </c>
      <c r="Y8" s="60">
        <v>-1854442</v>
      </c>
      <c r="Z8" s="140">
        <v>-15.04</v>
      </c>
      <c r="AA8" s="155">
        <v>24664450</v>
      </c>
    </row>
    <row r="9" spans="1:27" ht="13.5">
      <c r="A9" s="291" t="s">
        <v>207</v>
      </c>
      <c r="B9" s="142"/>
      <c r="C9" s="62">
        <v>13993897</v>
      </c>
      <c r="D9" s="156"/>
      <c r="E9" s="60">
        <v>11864265</v>
      </c>
      <c r="F9" s="60">
        <v>11864265</v>
      </c>
      <c r="G9" s="60"/>
      <c r="H9" s="60">
        <v>830698</v>
      </c>
      <c r="I9" s="60"/>
      <c r="J9" s="60">
        <v>830698</v>
      </c>
      <c r="K9" s="60">
        <v>1748992</v>
      </c>
      <c r="L9" s="60">
        <v>589282</v>
      </c>
      <c r="M9" s="60">
        <v>1561016</v>
      </c>
      <c r="N9" s="60">
        <v>3899290</v>
      </c>
      <c r="O9" s="60"/>
      <c r="P9" s="60"/>
      <c r="Q9" s="60"/>
      <c r="R9" s="60"/>
      <c r="S9" s="60"/>
      <c r="T9" s="60"/>
      <c r="U9" s="60"/>
      <c r="V9" s="60"/>
      <c r="W9" s="60">
        <v>4729988</v>
      </c>
      <c r="X9" s="60">
        <v>5932133</v>
      </c>
      <c r="Y9" s="60">
        <v>-1202145</v>
      </c>
      <c r="Z9" s="140">
        <v>-20.26</v>
      </c>
      <c r="AA9" s="155">
        <v>11864265</v>
      </c>
    </row>
    <row r="10" spans="1:27" ht="13.5">
      <c r="A10" s="291" t="s">
        <v>208</v>
      </c>
      <c r="B10" s="142"/>
      <c r="C10" s="62"/>
      <c r="D10" s="156"/>
      <c r="E10" s="60">
        <v>1014350</v>
      </c>
      <c r="F10" s="60">
        <v>1014350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507175</v>
      </c>
      <c r="Y10" s="60">
        <v>-507175</v>
      </c>
      <c r="Z10" s="140">
        <v>-100</v>
      </c>
      <c r="AA10" s="155">
        <v>1014350</v>
      </c>
    </row>
    <row r="11" spans="1:27" ht="13.5">
      <c r="A11" s="292" t="s">
        <v>209</v>
      </c>
      <c r="B11" s="142"/>
      <c r="C11" s="293">
        <f aca="true" t="shared" si="1" ref="C11:Y11">SUM(C6:C10)</f>
        <v>57908232</v>
      </c>
      <c r="D11" s="294">
        <f t="shared" si="1"/>
        <v>0</v>
      </c>
      <c r="E11" s="295">
        <f t="shared" si="1"/>
        <v>46323932</v>
      </c>
      <c r="F11" s="295">
        <f t="shared" si="1"/>
        <v>46323932</v>
      </c>
      <c r="G11" s="295">
        <f t="shared" si="1"/>
        <v>397119</v>
      </c>
      <c r="H11" s="295">
        <f t="shared" si="1"/>
        <v>5410131</v>
      </c>
      <c r="I11" s="295">
        <f t="shared" si="1"/>
        <v>849696</v>
      </c>
      <c r="J11" s="295">
        <f t="shared" si="1"/>
        <v>6656946</v>
      </c>
      <c r="K11" s="295">
        <f t="shared" si="1"/>
        <v>6348186</v>
      </c>
      <c r="L11" s="295">
        <f t="shared" si="1"/>
        <v>935554</v>
      </c>
      <c r="M11" s="295">
        <f t="shared" si="1"/>
        <v>1917719</v>
      </c>
      <c r="N11" s="295">
        <f t="shared" si="1"/>
        <v>9201459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15858405</v>
      </c>
      <c r="X11" s="295">
        <f t="shared" si="1"/>
        <v>23161967</v>
      </c>
      <c r="Y11" s="295">
        <f t="shared" si="1"/>
        <v>-7303562</v>
      </c>
      <c r="Z11" s="296">
        <f>+IF(X11&lt;&gt;0,+(Y11/X11)*100,0)</f>
        <v>-31.532563706700728</v>
      </c>
      <c r="AA11" s="297">
        <f>SUM(AA6:AA10)</f>
        <v>46323932</v>
      </c>
    </row>
    <row r="12" spans="1:27" ht="13.5">
      <c r="A12" s="298" t="s">
        <v>210</v>
      </c>
      <c r="B12" s="136"/>
      <c r="C12" s="62">
        <v>3367766</v>
      </c>
      <c r="D12" s="156"/>
      <c r="E12" s="60">
        <v>2683068</v>
      </c>
      <c r="F12" s="60">
        <v>2683068</v>
      </c>
      <c r="G12" s="60"/>
      <c r="H12" s="60">
        <v>92806</v>
      </c>
      <c r="I12" s="60"/>
      <c r="J12" s="60">
        <v>92806</v>
      </c>
      <c r="K12" s="60">
        <v>334413</v>
      </c>
      <c r="L12" s="60"/>
      <c r="M12" s="60"/>
      <c r="N12" s="60">
        <v>334413</v>
      </c>
      <c r="O12" s="60"/>
      <c r="P12" s="60"/>
      <c r="Q12" s="60"/>
      <c r="R12" s="60"/>
      <c r="S12" s="60"/>
      <c r="T12" s="60"/>
      <c r="U12" s="60"/>
      <c r="V12" s="60"/>
      <c r="W12" s="60">
        <v>427219</v>
      </c>
      <c r="X12" s="60">
        <v>1341534</v>
      </c>
      <c r="Y12" s="60">
        <v>-914315</v>
      </c>
      <c r="Z12" s="140">
        <v>-68.15</v>
      </c>
      <c r="AA12" s="155">
        <v>2683068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3226014</v>
      </c>
      <c r="D15" s="156"/>
      <c r="E15" s="60">
        <v>1812640</v>
      </c>
      <c r="F15" s="60">
        <v>1812640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906320</v>
      </c>
      <c r="Y15" s="60">
        <v>-906320</v>
      </c>
      <c r="Z15" s="140">
        <v>-100</v>
      </c>
      <c r="AA15" s="155">
        <v>1812640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7000000</v>
      </c>
      <c r="F36" s="60">
        <f t="shared" si="4"/>
        <v>7000000</v>
      </c>
      <c r="G36" s="60">
        <f t="shared" si="4"/>
        <v>0</v>
      </c>
      <c r="H36" s="60">
        <f t="shared" si="4"/>
        <v>222300</v>
      </c>
      <c r="I36" s="60">
        <f t="shared" si="4"/>
        <v>0</v>
      </c>
      <c r="J36" s="60">
        <f t="shared" si="4"/>
        <v>222300</v>
      </c>
      <c r="K36" s="60">
        <f t="shared" si="4"/>
        <v>0</v>
      </c>
      <c r="L36" s="60">
        <f t="shared" si="4"/>
        <v>0</v>
      </c>
      <c r="M36" s="60">
        <f t="shared" si="4"/>
        <v>82062</v>
      </c>
      <c r="N36" s="60">
        <f t="shared" si="4"/>
        <v>82062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304362</v>
      </c>
      <c r="X36" s="60">
        <f t="shared" si="4"/>
        <v>3500000</v>
      </c>
      <c r="Y36" s="60">
        <f t="shared" si="4"/>
        <v>-3195638</v>
      </c>
      <c r="Z36" s="140">
        <f aca="true" t="shared" si="5" ref="Z36:Z49">+IF(X36&lt;&gt;0,+(Y36/X36)*100,0)</f>
        <v>-91.30394285714286</v>
      </c>
      <c r="AA36" s="155">
        <f>AA6+AA21</f>
        <v>7000000</v>
      </c>
    </row>
    <row r="37" spans="1:27" ht="13.5">
      <c r="A37" s="291" t="s">
        <v>205</v>
      </c>
      <c r="B37" s="142"/>
      <c r="C37" s="62">
        <f t="shared" si="4"/>
        <v>7775417</v>
      </c>
      <c r="D37" s="156">
        <f t="shared" si="4"/>
        <v>0</v>
      </c>
      <c r="E37" s="60">
        <f t="shared" si="4"/>
        <v>1780867</v>
      </c>
      <c r="F37" s="60">
        <f t="shared" si="4"/>
        <v>1780867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346272</v>
      </c>
      <c r="M37" s="60">
        <f t="shared" si="4"/>
        <v>0</v>
      </c>
      <c r="N37" s="60">
        <f t="shared" si="4"/>
        <v>346272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346272</v>
      </c>
      <c r="X37" s="60">
        <f t="shared" si="4"/>
        <v>890434</v>
      </c>
      <c r="Y37" s="60">
        <f t="shared" si="4"/>
        <v>-544162</v>
      </c>
      <c r="Z37" s="140">
        <f t="shared" si="5"/>
        <v>-61.111997071091174</v>
      </c>
      <c r="AA37" s="155">
        <f>AA7+AA22</f>
        <v>1780867</v>
      </c>
    </row>
    <row r="38" spans="1:27" ht="13.5">
      <c r="A38" s="291" t="s">
        <v>206</v>
      </c>
      <c r="B38" s="142"/>
      <c r="C38" s="62">
        <f t="shared" si="4"/>
        <v>36138918</v>
      </c>
      <c r="D38" s="156">
        <f t="shared" si="4"/>
        <v>0</v>
      </c>
      <c r="E38" s="60">
        <f t="shared" si="4"/>
        <v>24664450</v>
      </c>
      <c r="F38" s="60">
        <f t="shared" si="4"/>
        <v>24664450</v>
      </c>
      <c r="G38" s="60">
        <f t="shared" si="4"/>
        <v>397119</v>
      </c>
      <c r="H38" s="60">
        <f t="shared" si="4"/>
        <v>4357133</v>
      </c>
      <c r="I38" s="60">
        <f t="shared" si="4"/>
        <v>849696</v>
      </c>
      <c r="J38" s="60">
        <f t="shared" si="4"/>
        <v>5603948</v>
      </c>
      <c r="K38" s="60">
        <f t="shared" si="4"/>
        <v>4599194</v>
      </c>
      <c r="L38" s="60">
        <f t="shared" si="4"/>
        <v>0</v>
      </c>
      <c r="M38" s="60">
        <f t="shared" si="4"/>
        <v>274641</v>
      </c>
      <c r="N38" s="60">
        <f t="shared" si="4"/>
        <v>4873835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10477783</v>
      </c>
      <c r="X38" s="60">
        <f t="shared" si="4"/>
        <v>12332225</v>
      </c>
      <c r="Y38" s="60">
        <f t="shared" si="4"/>
        <v>-1854442</v>
      </c>
      <c r="Z38" s="140">
        <f t="shared" si="5"/>
        <v>-15.03736754721877</v>
      </c>
      <c r="AA38" s="155">
        <f>AA8+AA23</f>
        <v>24664450</v>
      </c>
    </row>
    <row r="39" spans="1:27" ht="13.5">
      <c r="A39" s="291" t="s">
        <v>207</v>
      </c>
      <c r="B39" s="142"/>
      <c r="C39" s="62">
        <f t="shared" si="4"/>
        <v>13993897</v>
      </c>
      <c r="D39" s="156">
        <f t="shared" si="4"/>
        <v>0</v>
      </c>
      <c r="E39" s="60">
        <f t="shared" si="4"/>
        <v>11864265</v>
      </c>
      <c r="F39" s="60">
        <f t="shared" si="4"/>
        <v>11864265</v>
      </c>
      <c r="G39" s="60">
        <f t="shared" si="4"/>
        <v>0</v>
      </c>
      <c r="H39" s="60">
        <f t="shared" si="4"/>
        <v>830698</v>
      </c>
      <c r="I39" s="60">
        <f t="shared" si="4"/>
        <v>0</v>
      </c>
      <c r="J39" s="60">
        <f t="shared" si="4"/>
        <v>830698</v>
      </c>
      <c r="K39" s="60">
        <f t="shared" si="4"/>
        <v>1748992</v>
      </c>
      <c r="L39" s="60">
        <f t="shared" si="4"/>
        <v>589282</v>
      </c>
      <c r="M39" s="60">
        <f t="shared" si="4"/>
        <v>1561016</v>
      </c>
      <c r="N39" s="60">
        <f t="shared" si="4"/>
        <v>3899290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4729988</v>
      </c>
      <c r="X39" s="60">
        <f t="shared" si="4"/>
        <v>5932133</v>
      </c>
      <c r="Y39" s="60">
        <f t="shared" si="4"/>
        <v>-1202145</v>
      </c>
      <c r="Z39" s="140">
        <f t="shared" si="5"/>
        <v>-20.264970458349467</v>
      </c>
      <c r="AA39" s="155">
        <f>AA9+AA24</f>
        <v>11864265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1014350</v>
      </c>
      <c r="F40" s="60">
        <f t="shared" si="4"/>
        <v>1014350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507175</v>
      </c>
      <c r="Y40" s="60">
        <f t="shared" si="4"/>
        <v>-507175</v>
      </c>
      <c r="Z40" s="140">
        <f t="shared" si="5"/>
        <v>-100</v>
      </c>
      <c r="AA40" s="155">
        <f>AA10+AA25</f>
        <v>1014350</v>
      </c>
    </row>
    <row r="41" spans="1:27" ht="13.5">
      <c r="A41" s="292" t="s">
        <v>209</v>
      </c>
      <c r="B41" s="142"/>
      <c r="C41" s="293">
        <f aca="true" t="shared" si="6" ref="C41:Y41">SUM(C36:C40)</f>
        <v>57908232</v>
      </c>
      <c r="D41" s="294">
        <f t="shared" si="6"/>
        <v>0</v>
      </c>
      <c r="E41" s="295">
        <f t="shared" si="6"/>
        <v>46323932</v>
      </c>
      <c r="F41" s="295">
        <f t="shared" si="6"/>
        <v>46323932</v>
      </c>
      <c r="G41" s="295">
        <f t="shared" si="6"/>
        <v>397119</v>
      </c>
      <c r="H41" s="295">
        <f t="shared" si="6"/>
        <v>5410131</v>
      </c>
      <c r="I41" s="295">
        <f t="shared" si="6"/>
        <v>849696</v>
      </c>
      <c r="J41" s="295">
        <f t="shared" si="6"/>
        <v>6656946</v>
      </c>
      <c r="K41" s="295">
        <f t="shared" si="6"/>
        <v>6348186</v>
      </c>
      <c r="L41" s="295">
        <f t="shared" si="6"/>
        <v>935554</v>
      </c>
      <c r="M41" s="295">
        <f t="shared" si="6"/>
        <v>1917719</v>
      </c>
      <c r="N41" s="295">
        <f t="shared" si="6"/>
        <v>9201459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15858405</v>
      </c>
      <c r="X41" s="295">
        <f t="shared" si="6"/>
        <v>23161967</v>
      </c>
      <c r="Y41" s="295">
        <f t="shared" si="6"/>
        <v>-7303562</v>
      </c>
      <c r="Z41" s="296">
        <f t="shared" si="5"/>
        <v>-31.532563706700728</v>
      </c>
      <c r="AA41" s="297">
        <f>SUM(AA36:AA40)</f>
        <v>46323932</v>
      </c>
    </row>
    <row r="42" spans="1:27" ht="13.5">
      <c r="A42" s="298" t="s">
        <v>210</v>
      </c>
      <c r="B42" s="136"/>
      <c r="C42" s="95">
        <f aca="true" t="shared" si="7" ref="C42:Y48">C12+C27</f>
        <v>3367766</v>
      </c>
      <c r="D42" s="129">
        <f t="shared" si="7"/>
        <v>0</v>
      </c>
      <c r="E42" s="54">
        <f t="shared" si="7"/>
        <v>2683068</v>
      </c>
      <c r="F42" s="54">
        <f t="shared" si="7"/>
        <v>2683068</v>
      </c>
      <c r="G42" s="54">
        <f t="shared" si="7"/>
        <v>0</v>
      </c>
      <c r="H42" s="54">
        <f t="shared" si="7"/>
        <v>92806</v>
      </c>
      <c r="I42" s="54">
        <f t="shared" si="7"/>
        <v>0</v>
      </c>
      <c r="J42" s="54">
        <f t="shared" si="7"/>
        <v>92806</v>
      </c>
      <c r="K42" s="54">
        <f t="shared" si="7"/>
        <v>334413</v>
      </c>
      <c r="L42" s="54">
        <f t="shared" si="7"/>
        <v>0</v>
      </c>
      <c r="M42" s="54">
        <f t="shared" si="7"/>
        <v>0</v>
      </c>
      <c r="N42" s="54">
        <f t="shared" si="7"/>
        <v>334413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427219</v>
      </c>
      <c r="X42" s="54">
        <f t="shared" si="7"/>
        <v>1341534</v>
      </c>
      <c r="Y42" s="54">
        <f t="shared" si="7"/>
        <v>-914315</v>
      </c>
      <c r="Z42" s="184">
        <f t="shared" si="5"/>
        <v>-68.15444110995324</v>
      </c>
      <c r="AA42" s="130">
        <f aca="true" t="shared" si="8" ref="AA42:AA48">AA12+AA27</f>
        <v>2683068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3226014</v>
      </c>
      <c r="D45" s="129">
        <f t="shared" si="7"/>
        <v>0</v>
      </c>
      <c r="E45" s="54">
        <f t="shared" si="7"/>
        <v>1812640</v>
      </c>
      <c r="F45" s="54">
        <f t="shared" si="7"/>
        <v>1812640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906320</v>
      </c>
      <c r="Y45" s="54">
        <f t="shared" si="7"/>
        <v>-906320</v>
      </c>
      <c r="Z45" s="184">
        <f t="shared" si="5"/>
        <v>-100</v>
      </c>
      <c r="AA45" s="130">
        <f t="shared" si="8"/>
        <v>1812640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64502012</v>
      </c>
      <c r="D49" s="218">
        <f t="shared" si="9"/>
        <v>0</v>
      </c>
      <c r="E49" s="220">
        <f t="shared" si="9"/>
        <v>50819640</v>
      </c>
      <c r="F49" s="220">
        <f t="shared" si="9"/>
        <v>50819640</v>
      </c>
      <c r="G49" s="220">
        <f t="shared" si="9"/>
        <v>397119</v>
      </c>
      <c r="H49" s="220">
        <f t="shared" si="9"/>
        <v>5502937</v>
      </c>
      <c r="I49" s="220">
        <f t="shared" si="9"/>
        <v>849696</v>
      </c>
      <c r="J49" s="220">
        <f t="shared" si="9"/>
        <v>6749752</v>
      </c>
      <c r="K49" s="220">
        <f t="shared" si="9"/>
        <v>6682599</v>
      </c>
      <c r="L49" s="220">
        <f t="shared" si="9"/>
        <v>935554</v>
      </c>
      <c r="M49" s="220">
        <f t="shared" si="9"/>
        <v>1917719</v>
      </c>
      <c r="N49" s="220">
        <f t="shared" si="9"/>
        <v>9535872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16285624</v>
      </c>
      <c r="X49" s="220">
        <f t="shared" si="9"/>
        <v>25409821</v>
      </c>
      <c r="Y49" s="220">
        <f t="shared" si="9"/>
        <v>-9124197</v>
      </c>
      <c r="Z49" s="221">
        <f t="shared" si="5"/>
        <v>-35.90815141909107</v>
      </c>
      <c r="AA49" s="222">
        <f>SUM(AA41:AA48)</f>
        <v>50819640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7544190</v>
      </c>
      <c r="F51" s="54">
        <f t="shared" si="10"/>
        <v>7544190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3772095</v>
      </c>
      <c r="Y51" s="54">
        <f t="shared" si="10"/>
        <v>-3772095</v>
      </c>
      <c r="Z51" s="184">
        <f>+IF(X51&lt;&gt;0,+(Y51/X51)*100,0)</f>
        <v>-100</v>
      </c>
      <c r="AA51" s="130">
        <f>SUM(AA57:AA61)</f>
        <v>7544190</v>
      </c>
    </row>
    <row r="52" spans="1:27" ht="13.5">
      <c r="A52" s="310" t="s">
        <v>204</v>
      </c>
      <c r="B52" s="142"/>
      <c r="C52" s="62"/>
      <c r="D52" s="156"/>
      <c r="E52" s="60">
        <v>446010</v>
      </c>
      <c r="F52" s="60">
        <v>446010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223005</v>
      </c>
      <c r="Y52" s="60">
        <v>-223005</v>
      </c>
      <c r="Z52" s="140">
        <v>-100</v>
      </c>
      <c r="AA52" s="155">
        <v>446010</v>
      </c>
    </row>
    <row r="53" spans="1:27" ht="13.5">
      <c r="A53" s="310" t="s">
        <v>205</v>
      </c>
      <c r="B53" s="142"/>
      <c r="C53" s="62"/>
      <c r="D53" s="156"/>
      <c r="E53" s="60">
        <v>2000000</v>
      </c>
      <c r="F53" s="60">
        <v>2000000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1000000</v>
      </c>
      <c r="Y53" s="60">
        <v>-1000000</v>
      </c>
      <c r="Z53" s="140">
        <v>-100</v>
      </c>
      <c r="AA53" s="155">
        <v>2000000</v>
      </c>
    </row>
    <row r="54" spans="1:27" ht="13.5">
      <c r="A54" s="310" t="s">
        <v>206</v>
      </c>
      <c r="B54" s="142"/>
      <c r="C54" s="62"/>
      <c r="D54" s="156"/>
      <c r="E54" s="60">
        <v>720570</v>
      </c>
      <c r="F54" s="60">
        <v>720570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360285</v>
      </c>
      <c r="Y54" s="60">
        <v>-360285</v>
      </c>
      <c r="Z54" s="140">
        <v>-100</v>
      </c>
      <c r="AA54" s="155">
        <v>720570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3166580</v>
      </c>
      <c r="F57" s="295">
        <f t="shared" si="11"/>
        <v>3166580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1583290</v>
      </c>
      <c r="Y57" s="295">
        <f t="shared" si="11"/>
        <v>-1583290</v>
      </c>
      <c r="Z57" s="296">
        <f>+IF(X57&lt;&gt;0,+(Y57/X57)*100,0)</f>
        <v>-100</v>
      </c>
      <c r="AA57" s="297">
        <f>SUM(AA52:AA56)</f>
        <v>3166580</v>
      </c>
    </row>
    <row r="58" spans="1:27" ht="13.5">
      <c r="A58" s="311" t="s">
        <v>210</v>
      </c>
      <c r="B58" s="136"/>
      <c r="C58" s="62"/>
      <c r="D58" s="156"/>
      <c r="E58" s="60">
        <v>132900</v>
      </c>
      <c r="F58" s="60">
        <v>132900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66450</v>
      </c>
      <c r="Y58" s="60">
        <v>-66450</v>
      </c>
      <c r="Z58" s="140">
        <v>-100</v>
      </c>
      <c r="AA58" s="155">
        <v>132900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4244710</v>
      </c>
      <c r="F61" s="60">
        <v>4244710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2122355</v>
      </c>
      <c r="Y61" s="60">
        <v>-2122355</v>
      </c>
      <c r="Z61" s="140">
        <v>-100</v>
      </c>
      <c r="AA61" s="155">
        <v>4244710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7544190</v>
      </c>
      <c r="F66" s="275"/>
      <c r="G66" s="275">
        <v>280840</v>
      </c>
      <c r="H66" s="275">
        <v>250463</v>
      </c>
      <c r="I66" s="275">
        <v>84041</v>
      </c>
      <c r="J66" s="275">
        <v>615344</v>
      </c>
      <c r="K66" s="275">
        <v>40470</v>
      </c>
      <c r="L66" s="275">
        <v>118834</v>
      </c>
      <c r="M66" s="275">
        <v>258485</v>
      </c>
      <c r="N66" s="275">
        <v>417789</v>
      </c>
      <c r="O66" s="275"/>
      <c r="P66" s="275"/>
      <c r="Q66" s="275"/>
      <c r="R66" s="275"/>
      <c r="S66" s="275"/>
      <c r="T66" s="275"/>
      <c r="U66" s="275"/>
      <c r="V66" s="275"/>
      <c r="W66" s="275">
        <v>1033133</v>
      </c>
      <c r="X66" s="275"/>
      <c r="Y66" s="275">
        <v>1033133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7544190</v>
      </c>
      <c r="F69" s="220">
        <f t="shared" si="12"/>
        <v>0</v>
      </c>
      <c r="G69" s="220">
        <f t="shared" si="12"/>
        <v>280840</v>
      </c>
      <c r="H69" s="220">
        <f t="shared" si="12"/>
        <v>250463</v>
      </c>
      <c r="I69" s="220">
        <f t="shared" si="12"/>
        <v>84041</v>
      </c>
      <c r="J69" s="220">
        <f t="shared" si="12"/>
        <v>615344</v>
      </c>
      <c r="K69" s="220">
        <f t="shared" si="12"/>
        <v>40470</v>
      </c>
      <c r="L69" s="220">
        <f t="shared" si="12"/>
        <v>118834</v>
      </c>
      <c r="M69" s="220">
        <f t="shared" si="12"/>
        <v>258485</v>
      </c>
      <c r="N69" s="220">
        <f t="shared" si="12"/>
        <v>417789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1033133</v>
      </c>
      <c r="X69" s="220">
        <f t="shared" si="12"/>
        <v>0</v>
      </c>
      <c r="Y69" s="220">
        <f t="shared" si="12"/>
        <v>1033133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57908232</v>
      </c>
      <c r="D5" s="357">
        <f t="shared" si="0"/>
        <v>0</v>
      </c>
      <c r="E5" s="356">
        <f t="shared" si="0"/>
        <v>46323932</v>
      </c>
      <c r="F5" s="358">
        <f t="shared" si="0"/>
        <v>46323932</v>
      </c>
      <c r="G5" s="358">
        <f t="shared" si="0"/>
        <v>397119</v>
      </c>
      <c r="H5" s="356">
        <f t="shared" si="0"/>
        <v>5410131</v>
      </c>
      <c r="I5" s="356">
        <f t="shared" si="0"/>
        <v>849696</v>
      </c>
      <c r="J5" s="358">
        <f t="shared" si="0"/>
        <v>6656946</v>
      </c>
      <c r="K5" s="358">
        <f t="shared" si="0"/>
        <v>6348186</v>
      </c>
      <c r="L5" s="356">
        <f t="shared" si="0"/>
        <v>935554</v>
      </c>
      <c r="M5" s="356">
        <f t="shared" si="0"/>
        <v>1917719</v>
      </c>
      <c r="N5" s="358">
        <f t="shared" si="0"/>
        <v>9201459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15858405</v>
      </c>
      <c r="X5" s="356">
        <f t="shared" si="0"/>
        <v>23161967</v>
      </c>
      <c r="Y5" s="358">
        <f t="shared" si="0"/>
        <v>-7303562</v>
      </c>
      <c r="Z5" s="359">
        <f>+IF(X5&lt;&gt;0,+(Y5/X5)*100,0)</f>
        <v>-31.532563706700728</v>
      </c>
      <c r="AA5" s="360">
        <f>+AA6+AA8+AA11+AA13+AA15</f>
        <v>46323932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7000000</v>
      </c>
      <c r="F6" s="59">
        <f t="shared" si="1"/>
        <v>7000000</v>
      </c>
      <c r="G6" s="59">
        <f t="shared" si="1"/>
        <v>0</v>
      </c>
      <c r="H6" s="60">
        <f t="shared" si="1"/>
        <v>222300</v>
      </c>
      <c r="I6" s="60">
        <f t="shared" si="1"/>
        <v>0</v>
      </c>
      <c r="J6" s="59">
        <f t="shared" si="1"/>
        <v>222300</v>
      </c>
      <c r="K6" s="59">
        <f t="shared" si="1"/>
        <v>0</v>
      </c>
      <c r="L6" s="60">
        <f t="shared" si="1"/>
        <v>0</v>
      </c>
      <c r="M6" s="60">
        <f t="shared" si="1"/>
        <v>82062</v>
      </c>
      <c r="N6" s="59">
        <f t="shared" si="1"/>
        <v>82062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304362</v>
      </c>
      <c r="X6" s="60">
        <f t="shared" si="1"/>
        <v>3500000</v>
      </c>
      <c r="Y6" s="59">
        <f t="shared" si="1"/>
        <v>-3195638</v>
      </c>
      <c r="Z6" s="61">
        <f>+IF(X6&lt;&gt;0,+(Y6/X6)*100,0)</f>
        <v>-91.30394285714286</v>
      </c>
      <c r="AA6" s="62">
        <f t="shared" si="1"/>
        <v>7000000</v>
      </c>
    </row>
    <row r="7" spans="1:27" ht="13.5">
      <c r="A7" s="291" t="s">
        <v>228</v>
      </c>
      <c r="B7" s="142"/>
      <c r="C7" s="60"/>
      <c r="D7" s="340"/>
      <c r="E7" s="60">
        <v>7000000</v>
      </c>
      <c r="F7" s="59">
        <v>7000000</v>
      </c>
      <c r="G7" s="59"/>
      <c r="H7" s="60">
        <v>222300</v>
      </c>
      <c r="I7" s="60"/>
      <c r="J7" s="59">
        <v>222300</v>
      </c>
      <c r="K7" s="59"/>
      <c r="L7" s="60"/>
      <c r="M7" s="60">
        <v>82062</v>
      </c>
      <c r="N7" s="59">
        <v>82062</v>
      </c>
      <c r="O7" s="59"/>
      <c r="P7" s="60"/>
      <c r="Q7" s="60"/>
      <c r="R7" s="59"/>
      <c r="S7" s="59"/>
      <c r="T7" s="60"/>
      <c r="U7" s="60"/>
      <c r="V7" s="59"/>
      <c r="W7" s="59">
        <v>304362</v>
      </c>
      <c r="X7" s="60">
        <v>3500000</v>
      </c>
      <c r="Y7" s="59">
        <v>-3195638</v>
      </c>
      <c r="Z7" s="61">
        <v>-91.3</v>
      </c>
      <c r="AA7" s="62">
        <v>7000000</v>
      </c>
    </row>
    <row r="8" spans="1:27" ht="13.5">
      <c r="A8" s="361" t="s">
        <v>205</v>
      </c>
      <c r="B8" s="142"/>
      <c r="C8" s="60">
        <f aca="true" t="shared" si="2" ref="C8:Y8">SUM(C9:C10)</f>
        <v>7775417</v>
      </c>
      <c r="D8" s="340">
        <f t="shared" si="2"/>
        <v>0</v>
      </c>
      <c r="E8" s="60">
        <f t="shared" si="2"/>
        <v>1780867</v>
      </c>
      <c r="F8" s="59">
        <f t="shared" si="2"/>
        <v>1780867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346272</v>
      </c>
      <c r="M8" s="60">
        <f t="shared" si="2"/>
        <v>0</v>
      </c>
      <c r="N8" s="59">
        <f t="shared" si="2"/>
        <v>346272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346272</v>
      </c>
      <c r="X8" s="60">
        <f t="shared" si="2"/>
        <v>890434</v>
      </c>
      <c r="Y8" s="59">
        <f t="shared" si="2"/>
        <v>-544162</v>
      </c>
      <c r="Z8" s="61">
        <f>+IF(X8&lt;&gt;0,+(Y8/X8)*100,0)</f>
        <v>-61.111997071091174</v>
      </c>
      <c r="AA8" s="62">
        <f>SUM(AA9:AA10)</f>
        <v>1780867</v>
      </c>
    </row>
    <row r="9" spans="1:27" ht="13.5">
      <c r="A9" s="291" t="s">
        <v>229</v>
      </c>
      <c r="B9" s="142"/>
      <c r="C9" s="60">
        <v>7775417</v>
      </c>
      <c r="D9" s="340"/>
      <c r="E9" s="60">
        <v>1780867</v>
      </c>
      <c r="F9" s="59">
        <v>1780867</v>
      </c>
      <c r="G9" s="59"/>
      <c r="H9" s="60"/>
      <c r="I9" s="60"/>
      <c r="J9" s="59"/>
      <c r="K9" s="59"/>
      <c r="L9" s="60">
        <v>346272</v>
      </c>
      <c r="M9" s="60"/>
      <c r="N9" s="59">
        <v>346272</v>
      </c>
      <c r="O9" s="59"/>
      <c r="P9" s="60"/>
      <c r="Q9" s="60"/>
      <c r="R9" s="59"/>
      <c r="S9" s="59"/>
      <c r="T9" s="60"/>
      <c r="U9" s="60"/>
      <c r="V9" s="59"/>
      <c r="W9" s="59">
        <v>346272</v>
      </c>
      <c r="X9" s="60">
        <v>890434</v>
      </c>
      <c r="Y9" s="59">
        <v>-544162</v>
      </c>
      <c r="Z9" s="61">
        <v>-61.11</v>
      </c>
      <c r="AA9" s="62">
        <v>1780867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36138918</v>
      </c>
      <c r="D11" s="363">
        <f aca="true" t="shared" si="3" ref="D11:AA11">+D12</f>
        <v>0</v>
      </c>
      <c r="E11" s="362">
        <f t="shared" si="3"/>
        <v>24664450</v>
      </c>
      <c r="F11" s="364">
        <f t="shared" si="3"/>
        <v>24664450</v>
      </c>
      <c r="G11" s="364">
        <f t="shared" si="3"/>
        <v>397119</v>
      </c>
      <c r="H11" s="362">
        <f t="shared" si="3"/>
        <v>4357133</v>
      </c>
      <c r="I11" s="362">
        <f t="shared" si="3"/>
        <v>849696</v>
      </c>
      <c r="J11" s="364">
        <f t="shared" si="3"/>
        <v>5603948</v>
      </c>
      <c r="K11" s="364">
        <f t="shared" si="3"/>
        <v>4599194</v>
      </c>
      <c r="L11" s="362">
        <f t="shared" si="3"/>
        <v>0</v>
      </c>
      <c r="M11" s="362">
        <f t="shared" si="3"/>
        <v>274641</v>
      </c>
      <c r="N11" s="364">
        <f t="shared" si="3"/>
        <v>4873835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10477783</v>
      </c>
      <c r="X11" s="362">
        <f t="shared" si="3"/>
        <v>12332225</v>
      </c>
      <c r="Y11" s="364">
        <f t="shared" si="3"/>
        <v>-1854442</v>
      </c>
      <c r="Z11" s="365">
        <f>+IF(X11&lt;&gt;0,+(Y11/X11)*100,0)</f>
        <v>-15.03736754721877</v>
      </c>
      <c r="AA11" s="366">
        <f t="shared" si="3"/>
        <v>24664450</v>
      </c>
    </row>
    <row r="12" spans="1:27" ht="13.5">
      <c r="A12" s="291" t="s">
        <v>231</v>
      </c>
      <c r="B12" s="136"/>
      <c r="C12" s="60">
        <v>36138918</v>
      </c>
      <c r="D12" s="340"/>
      <c r="E12" s="60">
        <v>24664450</v>
      </c>
      <c r="F12" s="59">
        <v>24664450</v>
      </c>
      <c r="G12" s="59">
        <v>397119</v>
      </c>
      <c r="H12" s="60">
        <v>4357133</v>
      </c>
      <c r="I12" s="60">
        <v>849696</v>
      </c>
      <c r="J12" s="59">
        <v>5603948</v>
      </c>
      <c r="K12" s="59">
        <v>4599194</v>
      </c>
      <c r="L12" s="60"/>
      <c r="M12" s="60">
        <v>274641</v>
      </c>
      <c r="N12" s="59">
        <v>4873835</v>
      </c>
      <c r="O12" s="59"/>
      <c r="P12" s="60"/>
      <c r="Q12" s="60"/>
      <c r="R12" s="59"/>
      <c r="S12" s="59"/>
      <c r="T12" s="60"/>
      <c r="U12" s="60"/>
      <c r="V12" s="59"/>
      <c r="W12" s="59">
        <v>10477783</v>
      </c>
      <c r="X12" s="60">
        <v>12332225</v>
      </c>
      <c r="Y12" s="59">
        <v>-1854442</v>
      </c>
      <c r="Z12" s="61">
        <v>-15.04</v>
      </c>
      <c r="AA12" s="62">
        <v>24664450</v>
      </c>
    </row>
    <row r="13" spans="1:27" ht="13.5">
      <c r="A13" s="361" t="s">
        <v>207</v>
      </c>
      <c r="B13" s="136"/>
      <c r="C13" s="275">
        <f>+C14</f>
        <v>13993897</v>
      </c>
      <c r="D13" s="341">
        <f aca="true" t="shared" si="4" ref="D13:AA13">+D14</f>
        <v>0</v>
      </c>
      <c r="E13" s="275">
        <f t="shared" si="4"/>
        <v>11864265</v>
      </c>
      <c r="F13" s="342">
        <f t="shared" si="4"/>
        <v>11864265</v>
      </c>
      <c r="G13" s="342">
        <f t="shared" si="4"/>
        <v>0</v>
      </c>
      <c r="H13" s="275">
        <f t="shared" si="4"/>
        <v>830698</v>
      </c>
      <c r="I13" s="275">
        <f t="shared" si="4"/>
        <v>0</v>
      </c>
      <c r="J13" s="342">
        <f t="shared" si="4"/>
        <v>830698</v>
      </c>
      <c r="K13" s="342">
        <f t="shared" si="4"/>
        <v>1748992</v>
      </c>
      <c r="L13" s="275">
        <f t="shared" si="4"/>
        <v>589282</v>
      </c>
      <c r="M13" s="275">
        <f t="shared" si="4"/>
        <v>1561016</v>
      </c>
      <c r="N13" s="342">
        <f t="shared" si="4"/>
        <v>3899290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4729988</v>
      </c>
      <c r="X13" s="275">
        <f t="shared" si="4"/>
        <v>5932133</v>
      </c>
      <c r="Y13" s="342">
        <f t="shared" si="4"/>
        <v>-1202145</v>
      </c>
      <c r="Z13" s="335">
        <f>+IF(X13&lt;&gt;0,+(Y13/X13)*100,0)</f>
        <v>-20.264970458349467</v>
      </c>
      <c r="AA13" s="273">
        <f t="shared" si="4"/>
        <v>11864265</v>
      </c>
    </row>
    <row r="14" spans="1:27" ht="13.5">
      <c r="A14" s="291" t="s">
        <v>232</v>
      </c>
      <c r="B14" s="136"/>
      <c r="C14" s="60">
        <v>13993897</v>
      </c>
      <c r="D14" s="340"/>
      <c r="E14" s="60">
        <v>11864265</v>
      </c>
      <c r="F14" s="59">
        <v>11864265</v>
      </c>
      <c r="G14" s="59"/>
      <c r="H14" s="60">
        <v>830698</v>
      </c>
      <c r="I14" s="60"/>
      <c r="J14" s="59">
        <v>830698</v>
      </c>
      <c r="K14" s="59">
        <v>1748992</v>
      </c>
      <c r="L14" s="60">
        <v>589282</v>
      </c>
      <c r="M14" s="60">
        <v>1561016</v>
      </c>
      <c r="N14" s="59">
        <v>3899290</v>
      </c>
      <c r="O14" s="59"/>
      <c r="P14" s="60"/>
      <c r="Q14" s="60"/>
      <c r="R14" s="59"/>
      <c r="S14" s="59"/>
      <c r="T14" s="60"/>
      <c r="U14" s="60"/>
      <c r="V14" s="59"/>
      <c r="W14" s="59">
        <v>4729988</v>
      </c>
      <c r="X14" s="60">
        <v>5932133</v>
      </c>
      <c r="Y14" s="59">
        <v>-1202145</v>
      </c>
      <c r="Z14" s="61">
        <v>-20.26</v>
      </c>
      <c r="AA14" s="62">
        <v>11864265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1014350</v>
      </c>
      <c r="F15" s="59">
        <f t="shared" si="5"/>
        <v>1014350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507175</v>
      </c>
      <c r="Y15" s="59">
        <f t="shared" si="5"/>
        <v>-507175</v>
      </c>
      <c r="Z15" s="61">
        <f>+IF(X15&lt;&gt;0,+(Y15/X15)*100,0)</f>
        <v>-100</v>
      </c>
      <c r="AA15" s="62">
        <f>SUM(AA16:AA20)</f>
        <v>1014350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1014350</v>
      </c>
      <c r="F20" s="59">
        <v>1014350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507175</v>
      </c>
      <c r="Y20" s="59">
        <v>-507175</v>
      </c>
      <c r="Z20" s="61">
        <v>-100</v>
      </c>
      <c r="AA20" s="62">
        <v>1014350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3367766</v>
      </c>
      <c r="D22" s="344">
        <f t="shared" si="6"/>
        <v>0</v>
      </c>
      <c r="E22" s="343">
        <f t="shared" si="6"/>
        <v>2683068</v>
      </c>
      <c r="F22" s="345">
        <f t="shared" si="6"/>
        <v>2683068</v>
      </c>
      <c r="G22" s="345">
        <f t="shared" si="6"/>
        <v>0</v>
      </c>
      <c r="H22" s="343">
        <f t="shared" si="6"/>
        <v>92806</v>
      </c>
      <c r="I22" s="343">
        <f t="shared" si="6"/>
        <v>0</v>
      </c>
      <c r="J22" s="345">
        <f t="shared" si="6"/>
        <v>92806</v>
      </c>
      <c r="K22" s="345">
        <f t="shared" si="6"/>
        <v>334413</v>
      </c>
      <c r="L22" s="343">
        <f t="shared" si="6"/>
        <v>0</v>
      </c>
      <c r="M22" s="343">
        <f t="shared" si="6"/>
        <v>0</v>
      </c>
      <c r="N22" s="345">
        <f t="shared" si="6"/>
        <v>334413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427219</v>
      </c>
      <c r="X22" s="343">
        <f t="shared" si="6"/>
        <v>1341534</v>
      </c>
      <c r="Y22" s="345">
        <f t="shared" si="6"/>
        <v>-914315</v>
      </c>
      <c r="Z22" s="336">
        <f>+IF(X22&lt;&gt;0,+(Y22/X22)*100,0)</f>
        <v>-68.15444110995324</v>
      </c>
      <c r="AA22" s="350">
        <f>SUM(AA23:AA32)</f>
        <v>2683068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2366966</v>
      </c>
      <c r="D24" s="340"/>
      <c r="E24" s="60">
        <v>2683068</v>
      </c>
      <c r="F24" s="59">
        <v>2683068</v>
      </c>
      <c r="G24" s="59"/>
      <c r="H24" s="60">
        <v>92806</v>
      </c>
      <c r="I24" s="60"/>
      <c r="J24" s="59">
        <v>92806</v>
      </c>
      <c r="K24" s="59">
        <v>334413</v>
      </c>
      <c r="L24" s="60"/>
      <c r="M24" s="60"/>
      <c r="N24" s="59">
        <v>334413</v>
      </c>
      <c r="O24" s="59"/>
      <c r="P24" s="60"/>
      <c r="Q24" s="60"/>
      <c r="R24" s="59"/>
      <c r="S24" s="59"/>
      <c r="T24" s="60"/>
      <c r="U24" s="60"/>
      <c r="V24" s="59"/>
      <c r="W24" s="59">
        <v>427219</v>
      </c>
      <c r="X24" s="60">
        <v>1341534</v>
      </c>
      <c r="Y24" s="59">
        <v>-914315</v>
      </c>
      <c r="Z24" s="61">
        <v>-68.15</v>
      </c>
      <c r="AA24" s="62">
        <v>2683068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800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1000000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3226014</v>
      </c>
      <c r="D40" s="344">
        <f t="shared" si="9"/>
        <v>0</v>
      </c>
      <c r="E40" s="343">
        <f t="shared" si="9"/>
        <v>1812640</v>
      </c>
      <c r="F40" s="345">
        <f t="shared" si="9"/>
        <v>1812640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906320</v>
      </c>
      <c r="Y40" s="345">
        <f t="shared" si="9"/>
        <v>-906320</v>
      </c>
      <c r="Z40" s="336">
        <f>+IF(X40&lt;&gt;0,+(Y40/X40)*100,0)</f>
        <v>-100</v>
      </c>
      <c r="AA40" s="350">
        <f>SUM(AA41:AA49)</f>
        <v>1812640</v>
      </c>
    </row>
    <row r="41" spans="1:27" ht="13.5">
      <c r="A41" s="361" t="s">
        <v>247</v>
      </c>
      <c r="B41" s="142"/>
      <c r="C41" s="362">
        <v>985000</v>
      </c>
      <c r="D41" s="363"/>
      <c r="E41" s="362">
        <v>550020</v>
      </c>
      <c r="F41" s="364">
        <v>550020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275010</v>
      </c>
      <c r="Y41" s="364">
        <v>-275010</v>
      </c>
      <c r="Z41" s="365">
        <v>-100</v>
      </c>
      <c r="AA41" s="366">
        <v>550020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792987</v>
      </c>
      <c r="D43" s="369"/>
      <c r="E43" s="305">
        <v>693510</v>
      </c>
      <c r="F43" s="370">
        <v>693510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346755</v>
      </c>
      <c r="Y43" s="370">
        <v>-346755</v>
      </c>
      <c r="Z43" s="371">
        <v>-100</v>
      </c>
      <c r="AA43" s="303">
        <v>693510</v>
      </c>
    </row>
    <row r="44" spans="1:27" ht="13.5">
      <c r="A44" s="361" t="s">
        <v>250</v>
      </c>
      <c r="B44" s="136"/>
      <c r="C44" s="60">
        <v>1448027</v>
      </c>
      <c r="D44" s="368"/>
      <c r="E44" s="54">
        <v>15000</v>
      </c>
      <c r="F44" s="53">
        <v>15000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7500</v>
      </c>
      <c r="Y44" s="53">
        <v>-7500</v>
      </c>
      <c r="Z44" s="94">
        <v>-100</v>
      </c>
      <c r="AA44" s="95">
        <v>15000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554110</v>
      </c>
      <c r="F49" s="53">
        <v>554110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277055</v>
      </c>
      <c r="Y49" s="53">
        <v>-277055</v>
      </c>
      <c r="Z49" s="94">
        <v>-100</v>
      </c>
      <c r="AA49" s="95">
        <v>554110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64502012</v>
      </c>
      <c r="D60" s="346">
        <f t="shared" si="14"/>
        <v>0</v>
      </c>
      <c r="E60" s="219">
        <f t="shared" si="14"/>
        <v>50819640</v>
      </c>
      <c r="F60" s="264">
        <f t="shared" si="14"/>
        <v>50819640</v>
      </c>
      <c r="G60" s="264">
        <f t="shared" si="14"/>
        <v>397119</v>
      </c>
      <c r="H60" s="219">
        <f t="shared" si="14"/>
        <v>5502937</v>
      </c>
      <c r="I60" s="219">
        <f t="shared" si="14"/>
        <v>849696</v>
      </c>
      <c r="J60" s="264">
        <f t="shared" si="14"/>
        <v>6749752</v>
      </c>
      <c r="K60" s="264">
        <f t="shared" si="14"/>
        <v>6682599</v>
      </c>
      <c r="L60" s="219">
        <f t="shared" si="14"/>
        <v>935554</v>
      </c>
      <c r="M60" s="219">
        <f t="shared" si="14"/>
        <v>1917719</v>
      </c>
      <c r="N60" s="264">
        <f t="shared" si="14"/>
        <v>9535872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16285624</v>
      </c>
      <c r="X60" s="219">
        <f t="shared" si="14"/>
        <v>25409821</v>
      </c>
      <c r="Y60" s="264">
        <f t="shared" si="14"/>
        <v>-9124197</v>
      </c>
      <c r="Z60" s="337">
        <f>+IF(X60&lt;&gt;0,+(Y60/X60)*100,0)</f>
        <v>-35.90815141909107</v>
      </c>
      <c r="AA60" s="232">
        <f>+AA57+AA54+AA51+AA40+AA37+AA34+AA22+AA5</f>
        <v>50819640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2014-02-11T07:18:52Z</dcterms:created>
  <dcterms:modified xsi:type="dcterms:W3CDTF">2014-02-11T07:18:55Z</dcterms:modified>
  <cp:category/>
  <cp:version/>
  <cp:contentType/>
  <cp:contentStatus/>
</cp:coreProperties>
</file>