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<sst xmlns="http://schemas.openxmlformats.org/spreadsheetml/2006/main" count="855" uniqueCount="302">
  <si>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Tokologo(FS182)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</si>
  <si>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</si>
  <si>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</si>
  <si>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</si>
  <si>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</si>
  <si>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</si>
  <si>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</si>
  <si>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</si>
  <si>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</si>
  <si>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</si>
  <si>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</si>
  <si>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</si>
  <si>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</si>
  <si>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</si>
  <si>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</si>
  <si>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</si>
  <si>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</si>
  <si>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</si>
  <si>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</si>
  <si>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</si>
  <si>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</si>
  <si>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</si>
  <si>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</si>
  <si>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</si>
  <si>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</si>
  <si>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</si>
  <si>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</si>
  <si>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</si>
  <si>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</si>
  <si>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</si>
  <si>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</si>
  <si>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</si>
  <si>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</si>
  <si>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</si>
  <si>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</si>
  <si>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</si>
  <si>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</si>
  <si>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</si>
  <si>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</si>
  <si>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</si>
  <si>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</si>
  <si>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</si>
  <si>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</si>
  <si>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</si>
  <si>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</si>
  <si>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</si>
  <si>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</si>
  <si>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</si>
  <si>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</si>
  <si>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</si>
  <si>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</si>
  <si>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</si>
  <si>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</si>
  <si>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</si>
  <si>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</si>
  <si>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</si>
  <si>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</si>
  <si>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</si>
  <si>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</si>
  <si>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</si>
  <si>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</si>
  <si>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</si>
  <si>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</si>
  <si>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</si>
  <si>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</si>
  <si>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</si>
  <si>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</si>
  <si>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</si>
  <si>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</si>
  <si>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</si>
  <si>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Tokologo(FS182)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</si>
  <si>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</si>
  <si>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</si>
  <si>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</si>
  <si>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</si>
  <si>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</si>
  <si>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</si>
  <si>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</si>
  <si>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</si>
  <si>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</si>
  <si>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</si>
  <si>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</si>
  <si>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</si>
  <si>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</si>
  <si>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</si>
  <si>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</si>
  <si>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</si>
  <si>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</si>
  <si>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</si>
  <si>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</si>
  <si>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</si>
  <si>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</si>
  <si>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</si>
  <si>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</si>
  <si>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</si>
  <si>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</si>
  <si>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</si>
  <si>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</si>
  <si>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</si>
  <si>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</si>
  <si>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Tokologo(FS182)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</si>
  <si>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</si>
  <si>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</si>
  <si>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</si>
  <si>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</si>
  <si>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</si>
  <si>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</si>
  <si>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</si>
  <si>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</si>
  <si>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</si>
  <si>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</si>
  <si>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</si>
  <si>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</si>
  <si>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</si>
  <si>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</si>
  <si>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</si>
  <si>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</si>
  <si>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</si>
  <si>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</si>
  <si>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</si>
  <si>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</si>
  <si>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</si>
  <si>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</si>
  <si>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</si>
  <si>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</si>
  <si>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</si>
  <si>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</si>
  <si>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</si>
  <si>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</si>
  <si>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Tokologo(FS182)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</si>
  <si>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</si>
  <si>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</si>
  <si>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</si>
  <si>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</si>
  <si>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</si>
  <si>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</si>
  <si>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</si>
  <si>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</si>
  <si>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</si>
  <si>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</si>
  <si>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Tokologo(FS182)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</si>
  <si>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</si>
  <si>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</si>
  <si>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</si>
  <si>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</si>
  <si>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</si>
  <si>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</si>
  <si>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</si>
  <si>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</si>
  <si>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</si>
  <si>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</si>
  <si>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</si>
  <si>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</si>
  <si>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</si>
  <si>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</si>
  <si>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</si>
  <si>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</si>
  <si>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</si>
  <si>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</si>
  <si>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</si>
  <si>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</si>
  <si>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</si>
  <si>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</si>
  <si>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</si>
  <si>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</si>
  <si>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</si>
  <si>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</si>
  <si>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</si>
  <si>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</si>
  <si>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</si>
  <si>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</si>
  <si>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</si>
  <si>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</si>
  <si>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</si>
  <si>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Tokologo(FS182)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</si>
  <si>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</si>
  <si>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</si>
  <si>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</si>
  <si>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</si>
  <si>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</si>
  <si>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</si>
  <si>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</si>
  <si>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</si>
  <si>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</si>
  <si>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</si>
  <si>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</si>
  <si>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</si>
  <si>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</si>
  <si>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</si>
  <si>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</si>
  <si>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</si>
  <si>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</si>
  <si>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</si>
  <si>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</si>
  <si>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</si>
  <si>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</si>
  <si>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</si>
  <si>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</si>
  <si>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</si>
  <si>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</si>
  <si>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</si>
  <si>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Tokologo(FS182)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</si>
  <si>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</si>
  <si>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</si>
  <si>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</si>
  <si>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</si>
  <si>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</si>
  <si>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</si>
  <si>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</si>
  <si>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</si>
  <si>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</si>
  <si>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</si>
  <si>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</si>
  <si>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</si>
  <si>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</si>
  <si>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</si>
  <si>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</si>
  <si>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</si>
  <si>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</si>
  <si>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</si>
  <si>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</si>
  <si>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</si>
  <si>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</si>
  <si>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</si>
  <si>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</si>
  <si>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</si>
  <si>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Tokologo(FS182)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</si>
  <si>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</si>
  <si>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</si>
  <si>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</si>
  <si>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</si>
  <si>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</si>
  <si>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</si>
  <si>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</si>
  <si>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</si>
  <si>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</si>
  <si>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</si>
  <si>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</si>
  <si>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</si>
  <si>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</si>
  <si>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</si>
  <si>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</si>
  <si>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</si>
  <si>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</si>
  <si>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</si>
  <si>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</si>
  <si>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</si>
  <si>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</si>
  <si>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</si>
  <si>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</si>
  <si>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</si>
  <si>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</si>
  <si>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</si>
  <si>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</si>
  <si>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</si>
  <si>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</si>
  <si>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</si>
  <si>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</si>
  <si>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</si>
  <si>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</si>
  <si>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</si>
  <si>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</si>
  <si>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Tokologo(FS182)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</si>
  <si>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</si>
  <si>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</si>
  <si>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Free State: Tokologo(FS182)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</si>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</sst>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2936323</v>
      </c>
      <c r="C5" s="19">
        <v>0</v>
      </c>
      <c r="D5" s="59">
        <v>2871479</v>
      </c>
      <c r="E5" s="60">
        <v>2871479</v>
      </c>
      <c r="F5" s="60">
        <v>3427818</v>
      </c>
      <c r="G5" s="60">
        <v>-22682</v>
      </c>
      <c r="H5" s="60">
        <v>1628</v>
      </c>
      <c r="I5" s="60">
        <v>3406764</v>
      </c>
      <c r="J5" s="60">
        <v>18644</v>
      </c>
      <c r="K5" s="60">
        <v>29</v>
      </c>
      <c r="L5" s="60">
        <v>0</v>
      </c>
      <c r="M5" s="60">
        <v>18673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3425437</v>
      </c>
      <c r="W5" s="60">
        <v>1435740</v>
      </c>
      <c r="X5" s="60">
        <v>1989697</v>
      </c>
      <c r="Y5" s="61">
        <v>138.58</v>
      </c>
      <c r="Z5" s="62">
        <v>2871479</v>
      </c>
    </row>
    <row r="6" spans="1:26" ht="13.5">
      <c r="A6" s="58" t="s">
        <v>32</v>
      </c>
      <c r="B6" s="19">
        <v>17830409</v>
      </c>
      <c r="C6" s="19">
        <v>0</v>
      </c>
      <c r="D6" s="59">
        <v>18336535</v>
      </c>
      <c r="E6" s="60">
        <v>18336535</v>
      </c>
      <c r="F6" s="60">
        <v>1578568</v>
      </c>
      <c r="G6" s="60">
        <v>1722848</v>
      </c>
      <c r="H6" s="60">
        <v>1399861</v>
      </c>
      <c r="I6" s="60">
        <v>4701277</v>
      </c>
      <c r="J6" s="60">
        <v>1866688</v>
      </c>
      <c r="K6" s="60">
        <v>1791772</v>
      </c>
      <c r="L6" s="60">
        <v>24253</v>
      </c>
      <c r="M6" s="60">
        <v>3682713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8383990</v>
      </c>
      <c r="W6" s="60">
        <v>9168268</v>
      </c>
      <c r="X6" s="60">
        <v>-784278</v>
      </c>
      <c r="Y6" s="61">
        <v>-8.55</v>
      </c>
      <c r="Z6" s="62">
        <v>18336535</v>
      </c>
    </row>
    <row r="7" spans="1:26" ht="13.5">
      <c r="A7" s="58" t="s">
        <v>33</v>
      </c>
      <c r="B7" s="19">
        <v>285881</v>
      </c>
      <c r="C7" s="19">
        <v>0</v>
      </c>
      <c r="D7" s="59">
        <v>423600</v>
      </c>
      <c r="E7" s="60">
        <v>423600</v>
      </c>
      <c r="F7" s="60">
        <v>8537</v>
      </c>
      <c r="G7" s="60">
        <v>4755</v>
      </c>
      <c r="H7" s="60">
        <v>800</v>
      </c>
      <c r="I7" s="60">
        <v>14092</v>
      </c>
      <c r="J7" s="60">
        <v>1089</v>
      </c>
      <c r="K7" s="60">
        <v>1787</v>
      </c>
      <c r="L7" s="60">
        <v>6106</v>
      </c>
      <c r="M7" s="60">
        <v>8982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23074</v>
      </c>
      <c r="W7" s="60">
        <v>211800</v>
      </c>
      <c r="X7" s="60">
        <v>-188726</v>
      </c>
      <c r="Y7" s="61">
        <v>-89.11</v>
      </c>
      <c r="Z7" s="62">
        <v>423600</v>
      </c>
    </row>
    <row r="8" spans="1:26" ht="13.5">
      <c r="A8" s="58" t="s">
        <v>34</v>
      </c>
      <c r="B8" s="19">
        <v>44473840</v>
      </c>
      <c r="C8" s="19">
        <v>0</v>
      </c>
      <c r="D8" s="59">
        <v>48641000</v>
      </c>
      <c r="E8" s="60">
        <v>48641000</v>
      </c>
      <c r="F8" s="60">
        <v>0</v>
      </c>
      <c r="G8" s="60">
        <v>18137828</v>
      </c>
      <c r="H8" s="60">
        <v>0</v>
      </c>
      <c r="I8" s="60">
        <v>18137828</v>
      </c>
      <c r="J8" s="60">
        <v>0</v>
      </c>
      <c r="K8" s="60">
        <v>13743313</v>
      </c>
      <c r="L8" s="60">
        <v>1073511</v>
      </c>
      <c r="M8" s="60">
        <v>14816824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32954652</v>
      </c>
      <c r="W8" s="60">
        <v>24320500</v>
      </c>
      <c r="X8" s="60">
        <v>8634152</v>
      </c>
      <c r="Y8" s="61">
        <v>35.5</v>
      </c>
      <c r="Z8" s="62">
        <v>48641000</v>
      </c>
    </row>
    <row r="9" spans="1:26" ht="13.5">
      <c r="A9" s="58" t="s">
        <v>35</v>
      </c>
      <c r="B9" s="19">
        <v>2716526</v>
      </c>
      <c r="C9" s="19">
        <v>0</v>
      </c>
      <c r="D9" s="59">
        <v>867802</v>
      </c>
      <c r="E9" s="60">
        <v>867802</v>
      </c>
      <c r="F9" s="60">
        <v>207395</v>
      </c>
      <c r="G9" s="60">
        <v>185311</v>
      </c>
      <c r="H9" s="60">
        <v>167187</v>
      </c>
      <c r="I9" s="60">
        <v>559893</v>
      </c>
      <c r="J9" s="60">
        <v>149047</v>
      </c>
      <c r="K9" s="60">
        <v>188430</v>
      </c>
      <c r="L9" s="60">
        <v>10957</v>
      </c>
      <c r="M9" s="60">
        <v>348434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908327</v>
      </c>
      <c r="W9" s="60">
        <v>433901</v>
      </c>
      <c r="X9" s="60">
        <v>474426</v>
      </c>
      <c r="Y9" s="61">
        <v>109.34</v>
      </c>
      <c r="Z9" s="62">
        <v>867802</v>
      </c>
    </row>
    <row r="10" spans="1:26" ht="25.5">
      <c r="A10" s="63" t="s">
        <v>277</v>
      </c>
      <c r="B10" s="64">
        <f>SUM(B5:B9)</f>
        <v>68242979</v>
      </c>
      <c r="C10" s="64">
        <f>SUM(C5:C9)</f>
        <v>0</v>
      </c>
      <c r="D10" s="65">
        <f aca="true" t="shared" si="0" ref="D10:Z10">SUM(D5:D9)</f>
        <v>71140416</v>
      </c>
      <c r="E10" s="66">
        <f t="shared" si="0"/>
        <v>71140416</v>
      </c>
      <c r="F10" s="66">
        <f t="shared" si="0"/>
        <v>5222318</v>
      </c>
      <c r="G10" s="66">
        <f t="shared" si="0"/>
        <v>20028060</v>
      </c>
      <c r="H10" s="66">
        <f t="shared" si="0"/>
        <v>1569476</v>
      </c>
      <c r="I10" s="66">
        <f t="shared" si="0"/>
        <v>26819854</v>
      </c>
      <c r="J10" s="66">
        <f t="shared" si="0"/>
        <v>2035468</v>
      </c>
      <c r="K10" s="66">
        <f t="shared" si="0"/>
        <v>15725331</v>
      </c>
      <c r="L10" s="66">
        <f t="shared" si="0"/>
        <v>1114827</v>
      </c>
      <c r="M10" s="66">
        <f t="shared" si="0"/>
        <v>18875626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45695480</v>
      </c>
      <c r="W10" s="66">
        <f t="shared" si="0"/>
        <v>35570209</v>
      </c>
      <c r="X10" s="66">
        <f t="shared" si="0"/>
        <v>10125271</v>
      </c>
      <c r="Y10" s="67">
        <f>+IF(W10&lt;&gt;0,(X10/W10)*100,0)</f>
        <v>28.465593215940903</v>
      </c>
      <c r="Z10" s="68">
        <f t="shared" si="0"/>
        <v>71140416</v>
      </c>
    </row>
    <row r="11" spans="1:26" ht="13.5">
      <c r="A11" s="58" t="s">
        <v>37</v>
      </c>
      <c r="B11" s="19">
        <v>20011554</v>
      </c>
      <c r="C11" s="19">
        <v>0</v>
      </c>
      <c r="D11" s="59">
        <v>29885878</v>
      </c>
      <c r="E11" s="60">
        <v>29885878</v>
      </c>
      <c r="F11" s="60">
        <v>1774103</v>
      </c>
      <c r="G11" s="60">
        <v>1850927</v>
      </c>
      <c r="H11" s="60">
        <v>1781154</v>
      </c>
      <c r="I11" s="60">
        <v>5406184</v>
      </c>
      <c r="J11" s="60">
        <v>1843770</v>
      </c>
      <c r="K11" s="60">
        <v>1712788</v>
      </c>
      <c r="L11" s="60">
        <v>2420585</v>
      </c>
      <c r="M11" s="60">
        <v>5977143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11383327</v>
      </c>
      <c r="W11" s="60">
        <v>14942939</v>
      </c>
      <c r="X11" s="60">
        <v>-3559612</v>
      </c>
      <c r="Y11" s="61">
        <v>-23.82</v>
      </c>
      <c r="Z11" s="62">
        <v>29885878</v>
      </c>
    </row>
    <row r="12" spans="1:26" ht="13.5">
      <c r="A12" s="58" t="s">
        <v>38</v>
      </c>
      <c r="B12" s="19">
        <v>1889300</v>
      </c>
      <c r="C12" s="19">
        <v>0</v>
      </c>
      <c r="D12" s="59">
        <v>2096597</v>
      </c>
      <c r="E12" s="60">
        <v>2096597</v>
      </c>
      <c r="F12" s="60">
        <v>105781</v>
      </c>
      <c r="G12" s="60">
        <v>97250</v>
      </c>
      <c r="H12" s="60">
        <v>105781</v>
      </c>
      <c r="I12" s="60">
        <v>308812</v>
      </c>
      <c r="J12" s="60">
        <v>118731</v>
      </c>
      <c r="K12" s="60">
        <v>118731</v>
      </c>
      <c r="L12" s="60">
        <v>118731</v>
      </c>
      <c r="M12" s="60">
        <v>356193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665005</v>
      </c>
      <c r="W12" s="60">
        <v>1048299</v>
      </c>
      <c r="X12" s="60">
        <v>-383294</v>
      </c>
      <c r="Y12" s="61">
        <v>-36.56</v>
      </c>
      <c r="Z12" s="62">
        <v>2096597</v>
      </c>
    </row>
    <row r="13" spans="1:26" ht="13.5">
      <c r="A13" s="58" t="s">
        <v>278</v>
      </c>
      <c r="B13" s="19">
        <v>19970619</v>
      </c>
      <c r="C13" s="19">
        <v>0</v>
      </c>
      <c r="D13" s="59">
        <v>4352972</v>
      </c>
      <c r="E13" s="60">
        <v>4352972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2176486</v>
      </c>
      <c r="X13" s="60">
        <v>-2176486</v>
      </c>
      <c r="Y13" s="61">
        <v>-100</v>
      </c>
      <c r="Z13" s="62">
        <v>4352972</v>
      </c>
    </row>
    <row r="14" spans="1:26" ht="13.5">
      <c r="A14" s="58" t="s">
        <v>40</v>
      </c>
      <c r="B14" s="19">
        <v>296096</v>
      </c>
      <c r="C14" s="19">
        <v>0</v>
      </c>
      <c r="D14" s="59">
        <v>158000</v>
      </c>
      <c r="E14" s="60">
        <v>158000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79000</v>
      </c>
      <c r="X14" s="60">
        <v>-79000</v>
      </c>
      <c r="Y14" s="61">
        <v>-100</v>
      </c>
      <c r="Z14" s="62">
        <v>158000</v>
      </c>
    </row>
    <row r="15" spans="1:26" ht="13.5">
      <c r="A15" s="58" t="s">
        <v>41</v>
      </c>
      <c r="B15" s="19">
        <v>9722323</v>
      </c>
      <c r="C15" s="19">
        <v>0</v>
      </c>
      <c r="D15" s="59">
        <v>14642836</v>
      </c>
      <c r="E15" s="60">
        <v>14642836</v>
      </c>
      <c r="F15" s="60">
        <v>0</v>
      </c>
      <c r="G15" s="60">
        <v>390977</v>
      </c>
      <c r="H15" s="60">
        <v>214028</v>
      </c>
      <c r="I15" s="60">
        <v>605005</v>
      </c>
      <c r="J15" s="60">
        <v>0</v>
      </c>
      <c r="K15" s="60">
        <v>5897698</v>
      </c>
      <c r="L15" s="60">
        <v>51138</v>
      </c>
      <c r="M15" s="60">
        <v>5948836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6553841</v>
      </c>
      <c r="W15" s="60">
        <v>7321418</v>
      </c>
      <c r="X15" s="60">
        <v>-767577</v>
      </c>
      <c r="Y15" s="61">
        <v>-10.48</v>
      </c>
      <c r="Z15" s="62">
        <v>14642836</v>
      </c>
    </row>
    <row r="16" spans="1:26" ht="13.5">
      <c r="A16" s="69" t="s">
        <v>42</v>
      </c>
      <c r="B16" s="19">
        <v>254451</v>
      </c>
      <c r="C16" s="19">
        <v>0</v>
      </c>
      <c r="D16" s="59">
        <v>992183</v>
      </c>
      <c r="E16" s="60">
        <v>992183</v>
      </c>
      <c r="F16" s="60">
        <v>34756</v>
      </c>
      <c r="G16" s="60">
        <v>34149</v>
      </c>
      <c r="H16" s="60">
        <v>77215</v>
      </c>
      <c r="I16" s="60">
        <v>146120</v>
      </c>
      <c r="J16" s="60">
        <v>213226</v>
      </c>
      <c r="K16" s="60">
        <v>149483</v>
      </c>
      <c r="L16" s="60">
        <v>48</v>
      </c>
      <c r="M16" s="60">
        <v>362757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508877</v>
      </c>
      <c r="W16" s="60">
        <v>496092</v>
      </c>
      <c r="X16" s="60">
        <v>12785</v>
      </c>
      <c r="Y16" s="61">
        <v>2.58</v>
      </c>
      <c r="Z16" s="62">
        <v>992183</v>
      </c>
    </row>
    <row r="17" spans="1:26" ht="13.5">
      <c r="A17" s="58" t="s">
        <v>43</v>
      </c>
      <c r="B17" s="19">
        <v>22970196</v>
      </c>
      <c r="C17" s="19">
        <v>0</v>
      </c>
      <c r="D17" s="59">
        <v>18922800</v>
      </c>
      <c r="E17" s="60">
        <v>18922800</v>
      </c>
      <c r="F17" s="60">
        <v>6139009</v>
      </c>
      <c r="G17" s="60">
        <v>5224254</v>
      </c>
      <c r="H17" s="60">
        <v>1627004</v>
      </c>
      <c r="I17" s="60">
        <v>12990267</v>
      </c>
      <c r="J17" s="60">
        <v>2385536</v>
      </c>
      <c r="K17" s="60">
        <v>959789</v>
      </c>
      <c r="L17" s="60">
        <v>3400549</v>
      </c>
      <c r="M17" s="60">
        <v>6745874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19736141</v>
      </c>
      <c r="W17" s="60">
        <v>9461400</v>
      </c>
      <c r="X17" s="60">
        <v>10274741</v>
      </c>
      <c r="Y17" s="61">
        <v>108.6</v>
      </c>
      <c r="Z17" s="62">
        <v>18922800</v>
      </c>
    </row>
    <row r="18" spans="1:26" ht="13.5">
      <c r="A18" s="70" t="s">
        <v>44</v>
      </c>
      <c r="B18" s="71">
        <f>SUM(B11:B17)</f>
        <v>75114539</v>
      </c>
      <c r="C18" s="71">
        <f>SUM(C11:C17)</f>
        <v>0</v>
      </c>
      <c r="D18" s="72">
        <f aca="true" t="shared" si="1" ref="D18:Z18">SUM(D11:D17)</f>
        <v>71051266</v>
      </c>
      <c r="E18" s="73">
        <f t="shared" si="1"/>
        <v>71051266</v>
      </c>
      <c r="F18" s="73">
        <f t="shared" si="1"/>
        <v>8053649</v>
      </c>
      <c r="G18" s="73">
        <f t="shared" si="1"/>
        <v>7597557</v>
      </c>
      <c r="H18" s="73">
        <f t="shared" si="1"/>
        <v>3805182</v>
      </c>
      <c r="I18" s="73">
        <f t="shared" si="1"/>
        <v>19456388</v>
      </c>
      <c r="J18" s="73">
        <f t="shared" si="1"/>
        <v>4561263</v>
      </c>
      <c r="K18" s="73">
        <f t="shared" si="1"/>
        <v>8838489</v>
      </c>
      <c r="L18" s="73">
        <f t="shared" si="1"/>
        <v>5991051</v>
      </c>
      <c r="M18" s="73">
        <f t="shared" si="1"/>
        <v>19390803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38847191</v>
      </c>
      <c r="W18" s="73">
        <f t="shared" si="1"/>
        <v>35525634</v>
      </c>
      <c r="X18" s="73">
        <f t="shared" si="1"/>
        <v>3321557</v>
      </c>
      <c r="Y18" s="67">
        <f>+IF(W18&lt;&gt;0,(X18/W18)*100,0)</f>
        <v>9.349747283890837</v>
      </c>
      <c r="Z18" s="74">
        <f t="shared" si="1"/>
        <v>71051266</v>
      </c>
    </row>
    <row r="19" spans="1:26" ht="13.5">
      <c r="A19" s="70" t="s">
        <v>45</v>
      </c>
      <c r="B19" s="75">
        <f>+B10-B18</f>
        <v>-6871560</v>
      </c>
      <c r="C19" s="75">
        <f>+C10-C18</f>
        <v>0</v>
      </c>
      <c r="D19" s="76">
        <f aca="true" t="shared" si="2" ref="D19:Z19">+D10-D18</f>
        <v>89150</v>
      </c>
      <c r="E19" s="77">
        <f t="shared" si="2"/>
        <v>89150</v>
      </c>
      <c r="F19" s="77">
        <f t="shared" si="2"/>
        <v>-2831331</v>
      </c>
      <c r="G19" s="77">
        <f t="shared" si="2"/>
        <v>12430503</v>
      </c>
      <c r="H19" s="77">
        <f t="shared" si="2"/>
        <v>-2235706</v>
      </c>
      <c r="I19" s="77">
        <f t="shared" si="2"/>
        <v>7363466</v>
      </c>
      <c r="J19" s="77">
        <f t="shared" si="2"/>
        <v>-2525795</v>
      </c>
      <c r="K19" s="77">
        <f t="shared" si="2"/>
        <v>6886842</v>
      </c>
      <c r="L19" s="77">
        <f t="shared" si="2"/>
        <v>-4876224</v>
      </c>
      <c r="M19" s="77">
        <f t="shared" si="2"/>
        <v>-515177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6848289</v>
      </c>
      <c r="W19" s="77">
        <f>IF(E10=E18,0,W10-W18)</f>
        <v>44575</v>
      </c>
      <c r="X19" s="77">
        <f t="shared" si="2"/>
        <v>6803714</v>
      </c>
      <c r="Y19" s="78">
        <f>+IF(W19&lt;&gt;0,(X19/W19)*100,0)</f>
        <v>15263.5199102636</v>
      </c>
      <c r="Z19" s="79">
        <f t="shared" si="2"/>
        <v>89150</v>
      </c>
    </row>
    <row r="20" spans="1:26" ht="13.5">
      <c r="A20" s="58" t="s">
        <v>46</v>
      </c>
      <c r="B20" s="19">
        <v>79523354</v>
      </c>
      <c r="C20" s="19">
        <v>0</v>
      </c>
      <c r="D20" s="59">
        <v>57353901</v>
      </c>
      <c r="E20" s="60">
        <v>57353901</v>
      </c>
      <c r="F20" s="60">
        <v>0</v>
      </c>
      <c r="G20" s="60">
        <v>400310</v>
      </c>
      <c r="H20" s="60">
        <v>0</v>
      </c>
      <c r="I20" s="60">
        <v>400310</v>
      </c>
      <c r="J20" s="60">
        <v>0</v>
      </c>
      <c r="K20" s="60">
        <v>764881</v>
      </c>
      <c r="L20" s="60">
        <v>0</v>
      </c>
      <c r="M20" s="60">
        <v>764881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1165191</v>
      </c>
      <c r="W20" s="60">
        <v>28676951</v>
      </c>
      <c r="X20" s="60">
        <v>-27511760</v>
      </c>
      <c r="Y20" s="61">
        <v>-95.94</v>
      </c>
      <c r="Z20" s="62">
        <v>57353901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72651794</v>
      </c>
      <c r="C22" s="86">
        <f>SUM(C19:C21)</f>
        <v>0</v>
      </c>
      <c r="D22" s="87">
        <f aca="true" t="shared" si="3" ref="D22:Z22">SUM(D19:D21)</f>
        <v>57443051</v>
      </c>
      <c r="E22" s="88">
        <f t="shared" si="3"/>
        <v>57443051</v>
      </c>
      <c r="F22" s="88">
        <f t="shared" si="3"/>
        <v>-2831331</v>
      </c>
      <c r="G22" s="88">
        <f t="shared" si="3"/>
        <v>12830813</v>
      </c>
      <c r="H22" s="88">
        <f t="shared" si="3"/>
        <v>-2235706</v>
      </c>
      <c r="I22" s="88">
        <f t="shared" si="3"/>
        <v>7763776</v>
      </c>
      <c r="J22" s="88">
        <f t="shared" si="3"/>
        <v>-2525795</v>
      </c>
      <c r="K22" s="88">
        <f t="shared" si="3"/>
        <v>7651723</v>
      </c>
      <c r="L22" s="88">
        <f t="shared" si="3"/>
        <v>-4876224</v>
      </c>
      <c r="M22" s="88">
        <f t="shared" si="3"/>
        <v>249704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8013480</v>
      </c>
      <c r="W22" s="88">
        <f t="shared" si="3"/>
        <v>28721526</v>
      </c>
      <c r="X22" s="88">
        <f t="shared" si="3"/>
        <v>-20708046</v>
      </c>
      <c r="Y22" s="89">
        <f>+IF(W22&lt;&gt;0,(X22/W22)*100,0)</f>
        <v>-72.09939332610669</v>
      </c>
      <c r="Z22" s="90">
        <f t="shared" si="3"/>
        <v>57443051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72651794</v>
      </c>
      <c r="C24" s="75">
        <f>SUM(C22:C23)</f>
        <v>0</v>
      </c>
      <c r="D24" s="76">
        <f aca="true" t="shared" si="4" ref="D24:Z24">SUM(D22:D23)</f>
        <v>57443051</v>
      </c>
      <c r="E24" s="77">
        <f t="shared" si="4"/>
        <v>57443051</v>
      </c>
      <c r="F24" s="77">
        <f t="shared" si="4"/>
        <v>-2831331</v>
      </c>
      <c r="G24" s="77">
        <f t="shared" si="4"/>
        <v>12830813</v>
      </c>
      <c r="H24" s="77">
        <f t="shared" si="4"/>
        <v>-2235706</v>
      </c>
      <c r="I24" s="77">
        <f t="shared" si="4"/>
        <v>7763776</v>
      </c>
      <c r="J24" s="77">
        <f t="shared" si="4"/>
        <v>-2525795</v>
      </c>
      <c r="K24" s="77">
        <f t="shared" si="4"/>
        <v>7651723</v>
      </c>
      <c r="L24" s="77">
        <f t="shared" si="4"/>
        <v>-4876224</v>
      </c>
      <c r="M24" s="77">
        <f t="shared" si="4"/>
        <v>249704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8013480</v>
      </c>
      <c r="W24" s="77">
        <f t="shared" si="4"/>
        <v>28721526</v>
      </c>
      <c r="X24" s="77">
        <f t="shared" si="4"/>
        <v>-20708046</v>
      </c>
      <c r="Y24" s="78">
        <f>+IF(W24&lt;&gt;0,(X24/W24)*100,0)</f>
        <v>-72.09939332610669</v>
      </c>
      <c r="Z24" s="79">
        <f t="shared" si="4"/>
        <v>57443051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60146773</v>
      </c>
      <c r="C27" s="22">
        <v>0</v>
      </c>
      <c r="D27" s="99">
        <v>57353901</v>
      </c>
      <c r="E27" s="100">
        <v>57353901</v>
      </c>
      <c r="F27" s="100">
        <v>3402992</v>
      </c>
      <c r="G27" s="100">
        <v>3799674</v>
      </c>
      <c r="H27" s="100">
        <v>0</v>
      </c>
      <c r="I27" s="100">
        <v>7202666</v>
      </c>
      <c r="J27" s="100">
        <v>1132512</v>
      </c>
      <c r="K27" s="100">
        <v>5080600</v>
      </c>
      <c r="L27" s="100">
        <v>4596199</v>
      </c>
      <c r="M27" s="100">
        <v>10809311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18011977</v>
      </c>
      <c r="W27" s="100">
        <v>28676951</v>
      </c>
      <c r="X27" s="100">
        <v>-10664974</v>
      </c>
      <c r="Y27" s="101">
        <v>-37.19</v>
      </c>
      <c r="Z27" s="102">
        <v>57353901</v>
      </c>
    </row>
    <row r="28" spans="1:26" ht="13.5">
      <c r="A28" s="103" t="s">
        <v>46</v>
      </c>
      <c r="B28" s="19">
        <v>60146773</v>
      </c>
      <c r="C28" s="19">
        <v>0</v>
      </c>
      <c r="D28" s="59">
        <v>53353901</v>
      </c>
      <c r="E28" s="60">
        <v>53353901</v>
      </c>
      <c r="F28" s="60">
        <v>3402992</v>
      </c>
      <c r="G28" s="60">
        <v>3799674</v>
      </c>
      <c r="H28" s="60">
        <v>0</v>
      </c>
      <c r="I28" s="60">
        <v>7202666</v>
      </c>
      <c r="J28" s="60">
        <v>1132512</v>
      </c>
      <c r="K28" s="60">
        <v>5080600</v>
      </c>
      <c r="L28" s="60">
        <v>4596199</v>
      </c>
      <c r="M28" s="60">
        <v>10809311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18011977</v>
      </c>
      <c r="W28" s="60">
        <v>26676951</v>
      </c>
      <c r="X28" s="60">
        <v>-8664974</v>
      </c>
      <c r="Y28" s="61">
        <v>-32.48</v>
      </c>
      <c r="Z28" s="62">
        <v>53353901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4000000</v>
      </c>
      <c r="E31" s="60">
        <v>4000000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2000000</v>
      </c>
      <c r="X31" s="60">
        <v>-2000000</v>
      </c>
      <c r="Y31" s="61">
        <v>-100</v>
      </c>
      <c r="Z31" s="62">
        <v>4000000</v>
      </c>
    </row>
    <row r="32" spans="1:26" ht="13.5">
      <c r="A32" s="70" t="s">
        <v>54</v>
      </c>
      <c r="B32" s="22">
        <f>SUM(B28:B31)</f>
        <v>60146773</v>
      </c>
      <c r="C32" s="22">
        <f>SUM(C28:C31)</f>
        <v>0</v>
      </c>
      <c r="D32" s="99">
        <f aca="true" t="shared" si="5" ref="D32:Z32">SUM(D28:D31)</f>
        <v>57353901</v>
      </c>
      <c r="E32" s="100">
        <f t="shared" si="5"/>
        <v>57353901</v>
      </c>
      <c r="F32" s="100">
        <f t="shared" si="5"/>
        <v>3402992</v>
      </c>
      <c r="G32" s="100">
        <f t="shared" si="5"/>
        <v>3799674</v>
      </c>
      <c r="H32" s="100">
        <f t="shared" si="5"/>
        <v>0</v>
      </c>
      <c r="I32" s="100">
        <f t="shared" si="5"/>
        <v>7202666</v>
      </c>
      <c r="J32" s="100">
        <f t="shared" si="5"/>
        <v>1132512</v>
      </c>
      <c r="K32" s="100">
        <f t="shared" si="5"/>
        <v>5080600</v>
      </c>
      <c r="L32" s="100">
        <f t="shared" si="5"/>
        <v>4596199</v>
      </c>
      <c r="M32" s="100">
        <f t="shared" si="5"/>
        <v>10809311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18011977</v>
      </c>
      <c r="W32" s="100">
        <f t="shared" si="5"/>
        <v>28676951</v>
      </c>
      <c r="X32" s="100">
        <f t="shared" si="5"/>
        <v>-10664974</v>
      </c>
      <c r="Y32" s="101">
        <f>+IF(W32&lt;&gt;0,(X32/W32)*100,0)</f>
        <v>-37.190055525777474</v>
      </c>
      <c r="Z32" s="102">
        <f t="shared" si="5"/>
        <v>57353901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9821901</v>
      </c>
      <c r="C35" s="19">
        <v>0</v>
      </c>
      <c r="D35" s="59">
        <v>20238382</v>
      </c>
      <c r="E35" s="60">
        <v>20238382</v>
      </c>
      <c r="F35" s="60">
        <v>38883640</v>
      </c>
      <c r="G35" s="60">
        <v>49906138</v>
      </c>
      <c r="H35" s="60">
        <v>47584114</v>
      </c>
      <c r="I35" s="60">
        <v>47584114</v>
      </c>
      <c r="J35" s="60">
        <v>43212696</v>
      </c>
      <c r="K35" s="60">
        <v>47133688</v>
      </c>
      <c r="L35" s="60">
        <v>15925739</v>
      </c>
      <c r="M35" s="60">
        <v>15925739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15925739</v>
      </c>
      <c r="W35" s="60">
        <v>10119191</v>
      </c>
      <c r="X35" s="60">
        <v>5806548</v>
      </c>
      <c r="Y35" s="61">
        <v>57.38</v>
      </c>
      <c r="Z35" s="62">
        <v>20238382</v>
      </c>
    </row>
    <row r="36" spans="1:26" ht="13.5">
      <c r="A36" s="58" t="s">
        <v>57</v>
      </c>
      <c r="B36" s="19">
        <v>516975988</v>
      </c>
      <c r="C36" s="19">
        <v>0</v>
      </c>
      <c r="D36" s="59">
        <v>368359808</v>
      </c>
      <c r="E36" s="60">
        <v>368359808</v>
      </c>
      <c r="F36" s="60">
        <v>526335893</v>
      </c>
      <c r="G36" s="60">
        <v>342323320</v>
      </c>
      <c r="H36" s="60">
        <v>342353586</v>
      </c>
      <c r="I36" s="60">
        <v>342353586</v>
      </c>
      <c r="J36" s="60">
        <v>344736484</v>
      </c>
      <c r="K36" s="60">
        <v>354232195</v>
      </c>
      <c r="L36" s="60">
        <v>371506112</v>
      </c>
      <c r="M36" s="60">
        <v>371506112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371506112</v>
      </c>
      <c r="W36" s="60">
        <v>184179904</v>
      </c>
      <c r="X36" s="60">
        <v>187326208</v>
      </c>
      <c r="Y36" s="61">
        <v>101.71</v>
      </c>
      <c r="Z36" s="62">
        <v>368359808</v>
      </c>
    </row>
    <row r="37" spans="1:26" ht="13.5">
      <c r="A37" s="58" t="s">
        <v>58</v>
      </c>
      <c r="B37" s="19">
        <v>10394664</v>
      </c>
      <c r="C37" s="19">
        <v>0</v>
      </c>
      <c r="D37" s="59">
        <v>2578977</v>
      </c>
      <c r="E37" s="60">
        <v>2578977</v>
      </c>
      <c r="F37" s="60">
        <v>13136755</v>
      </c>
      <c r="G37" s="60">
        <v>16177004</v>
      </c>
      <c r="H37" s="60">
        <v>16792000</v>
      </c>
      <c r="I37" s="60">
        <v>16792000</v>
      </c>
      <c r="J37" s="60">
        <v>20137207</v>
      </c>
      <c r="K37" s="60">
        <v>17941743</v>
      </c>
      <c r="L37" s="60">
        <v>15216990</v>
      </c>
      <c r="M37" s="60">
        <v>15216990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15216990</v>
      </c>
      <c r="W37" s="60">
        <v>1289489</v>
      </c>
      <c r="X37" s="60">
        <v>13927501</v>
      </c>
      <c r="Y37" s="61">
        <v>1080.08</v>
      </c>
      <c r="Z37" s="62">
        <v>2578977</v>
      </c>
    </row>
    <row r="38" spans="1:26" ht="13.5">
      <c r="A38" s="58" t="s">
        <v>59</v>
      </c>
      <c r="B38" s="19">
        <v>2879053</v>
      </c>
      <c r="C38" s="19">
        <v>0</v>
      </c>
      <c r="D38" s="59">
        <v>93038</v>
      </c>
      <c r="E38" s="60">
        <v>93038</v>
      </c>
      <c r="F38" s="60">
        <v>2879053</v>
      </c>
      <c r="G38" s="60">
        <v>2879053</v>
      </c>
      <c r="H38" s="60">
        <v>2879053</v>
      </c>
      <c r="I38" s="60">
        <v>2879053</v>
      </c>
      <c r="J38" s="60">
        <v>2879053</v>
      </c>
      <c r="K38" s="60">
        <v>2879053</v>
      </c>
      <c r="L38" s="60">
        <v>2879053</v>
      </c>
      <c r="M38" s="60">
        <v>2879053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2879053</v>
      </c>
      <c r="W38" s="60">
        <v>46519</v>
      </c>
      <c r="X38" s="60">
        <v>2832534</v>
      </c>
      <c r="Y38" s="61">
        <v>6088.98</v>
      </c>
      <c r="Z38" s="62">
        <v>93038</v>
      </c>
    </row>
    <row r="39" spans="1:26" ht="13.5">
      <c r="A39" s="58" t="s">
        <v>60</v>
      </c>
      <c r="B39" s="19">
        <v>513524172</v>
      </c>
      <c r="C39" s="19">
        <v>0</v>
      </c>
      <c r="D39" s="59">
        <v>385926175</v>
      </c>
      <c r="E39" s="60">
        <v>385926175</v>
      </c>
      <c r="F39" s="60">
        <v>549203725</v>
      </c>
      <c r="G39" s="60">
        <v>373173401</v>
      </c>
      <c r="H39" s="60">
        <v>370266647</v>
      </c>
      <c r="I39" s="60">
        <v>370266647</v>
      </c>
      <c r="J39" s="60">
        <v>364932920</v>
      </c>
      <c r="K39" s="60">
        <v>380545087</v>
      </c>
      <c r="L39" s="60">
        <v>369335808</v>
      </c>
      <c r="M39" s="60">
        <v>369335808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369335808</v>
      </c>
      <c r="W39" s="60">
        <v>192963088</v>
      </c>
      <c r="X39" s="60">
        <v>176372720</v>
      </c>
      <c r="Y39" s="61">
        <v>91.4</v>
      </c>
      <c r="Z39" s="62">
        <v>385926175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95919586</v>
      </c>
      <c r="C42" s="19">
        <v>0</v>
      </c>
      <c r="D42" s="59">
        <v>61252808</v>
      </c>
      <c r="E42" s="60">
        <v>61252808</v>
      </c>
      <c r="F42" s="60">
        <v>11721753</v>
      </c>
      <c r="G42" s="60">
        <v>21643919</v>
      </c>
      <c r="H42" s="60">
        <v>-2283388</v>
      </c>
      <c r="I42" s="60">
        <v>31082284</v>
      </c>
      <c r="J42" s="60">
        <v>-2708256</v>
      </c>
      <c r="K42" s="60">
        <v>7429467</v>
      </c>
      <c r="L42" s="60">
        <v>-5684746</v>
      </c>
      <c r="M42" s="60">
        <v>-963535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30118749</v>
      </c>
      <c r="W42" s="60">
        <v>30882894</v>
      </c>
      <c r="X42" s="60">
        <v>-764145</v>
      </c>
      <c r="Y42" s="61">
        <v>-2.47</v>
      </c>
      <c r="Z42" s="62">
        <v>61252808</v>
      </c>
    </row>
    <row r="43" spans="1:26" ht="13.5">
      <c r="A43" s="58" t="s">
        <v>63</v>
      </c>
      <c r="B43" s="19">
        <v>598723</v>
      </c>
      <c r="C43" s="19">
        <v>0</v>
      </c>
      <c r="D43" s="59">
        <v>-57353904</v>
      </c>
      <c r="E43" s="60">
        <v>-57353904</v>
      </c>
      <c r="F43" s="60">
        <v>0</v>
      </c>
      <c r="G43" s="60">
        <v>-3799675</v>
      </c>
      <c r="H43" s="60">
        <v>0</v>
      </c>
      <c r="I43" s="60">
        <v>-3799675</v>
      </c>
      <c r="J43" s="60">
        <v>-1132512</v>
      </c>
      <c r="K43" s="60">
        <v>-5080600</v>
      </c>
      <c r="L43" s="60">
        <v>0</v>
      </c>
      <c r="M43" s="60">
        <v>-6213112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-10012787</v>
      </c>
      <c r="W43" s="60">
        <v>-28676952</v>
      </c>
      <c r="X43" s="60">
        <v>18664165</v>
      </c>
      <c r="Y43" s="61">
        <v>-65.08</v>
      </c>
      <c r="Z43" s="62">
        <v>-57353904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96518309</v>
      </c>
      <c r="C45" s="22">
        <v>0</v>
      </c>
      <c r="D45" s="99">
        <v>3898904</v>
      </c>
      <c r="E45" s="100">
        <v>3898904</v>
      </c>
      <c r="F45" s="100">
        <v>11721753</v>
      </c>
      <c r="G45" s="100">
        <v>29565997</v>
      </c>
      <c r="H45" s="100">
        <v>27282609</v>
      </c>
      <c r="I45" s="100">
        <v>27282609</v>
      </c>
      <c r="J45" s="100">
        <v>23441841</v>
      </c>
      <c r="K45" s="100">
        <v>25790708</v>
      </c>
      <c r="L45" s="100">
        <v>20105962</v>
      </c>
      <c r="M45" s="100">
        <v>20105962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20105962</v>
      </c>
      <c r="W45" s="100">
        <v>2205942</v>
      </c>
      <c r="X45" s="100">
        <v>17900020</v>
      </c>
      <c r="Y45" s="101">
        <v>811.45</v>
      </c>
      <c r="Z45" s="102">
        <v>3898904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13460</v>
      </c>
      <c r="C49" s="52">
        <v>0</v>
      </c>
      <c r="D49" s="129">
        <v>9553</v>
      </c>
      <c r="E49" s="54">
        <v>7725</v>
      </c>
      <c r="F49" s="54">
        <v>0</v>
      </c>
      <c r="G49" s="54">
        <v>0</v>
      </c>
      <c r="H49" s="54">
        <v>0</v>
      </c>
      <c r="I49" s="54">
        <v>10450</v>
      </c>
      <c r="J49" s="54">
        <v>0</v>
      </c>
      <c r="K49" s="54">
        <v>0</v>
      </c>
      <c r="L49" s="54">
        <v>0</v>
      </c>
      <c r="M49" s="54">
        <v>7231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7074</v>
      </c>
      <c r="W49" s="54">
        <v>64896</v>
      </c>
      <c r="X49" s="54">
        <v>224000</v>
      </c>
      <c r="Y49" s="54">
        <v>344389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1020607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1020607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102.70322812836883</v>
      </c>
      <c r="C58" s="5">
        <f>IF(C67=0,0,+(C76/C67)*100)</f>
        <v>0</v>
      </c>
      <c r="D58" s="6">
        <f aca="true" t="shared" si="6" ref="D58:Z58">IF(D67=0,0,+(D76/D67)*100)</f>
        <v>97.5876588029274</v>
      </c>
      <c r="E58" s="7">
        <f t="shared" si="6"/>
        <v>97.5876588029274</v>
      </c>
      <c r="F58" s="7">
        <f t="shared" si="6"/>
        <v>198.93803192210387</v>
      </c>
      <c r="G58" s="7">
        <f t="shared" si="6"/>
        <v>73.34304770310666</v>
      </c>
      <c r="H58" s="7">
        <f t="shared" si="6"/>
        <v>94.68913324803802</v>
      </c>
      <c r="I58" s="7">
        <f t="shared" si="6"/>
        <v>153.34304223934197</v>
      </c>
      <c r="J58" s="7">
        <f t="shared" si="6"/>
        <v>85.90422834293223</v>
      </c>
      <c r="K58" s="7">
        <f t="shared" si="6"/>
        <v>78.39947530033547</v>
      </c>
      <c r="L58" s="7">
        <f t="shared" si="6"/>
        <v>1471.912753061477</v>
      </c>
      <c r="M58" s="7">
        <f t="shared" si="6"/>
        <v>90.89958545869227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133.5530743500972</v>
      </c>
      <c r="W58" s="7">
        <f t="shared" si="6"/>
        <v>99.99515675227576</v>
      </c>
      <c r="X58" s="7">
        <f t="shared" si="6"/>
        <v>0</v>
      </c>
      <c r="Y58" s="7">
        <f t="shared" si="6"/>
        <v>0</v>
      </c>
      <c r="Z58" s="8">
        <f t="shared" si="6"/>
        <v>97.5876588029274</v>
      </c>
    </row>
    <row r="59" spans="1:26" ht="13.5">
      <c r="A59" s="37" t="s">
        <v>31</v>
      </c>
      <c r="B59" s="9">
        <f aca="true" t="shared" si="7" ref="B59:Z66">IF(B68=0,0,+(B77/B68)*100)</f>
        <v>120.05811349773168</v>
      </c>
      <c r="C59" s="9">
        <f t="shared" si="7"/>
        <v>0</v>
      </c>
      <c r="D59" s="2">
        <f t="shared" si="7"/>
        <v>99.94849344188135</v>
      </c>
      <c r="E59" s="10">
        <f t="shared" si="7"/>
        <v>99.94849344188135</v>
      </c>
      <c r="F59" s="10">
        <f t="shared" si="7"/>
        <v>4.220352422444832</v>
      </c>
      <c r="G59" s="10">
        <f t="shared" si="7"/>
        <v>-1053.4344414072834</v>
      </c>
      <c r="H59" s="10">
        <f t="shared" si="7"/>
        <v>24163.02211302211</v>
      </c>
      <c r="I59" s="10">
        <f t="shared" si="7"/>
        <v>22.80698046592015</v>
      </c>
      <c r="J59" s="10">
        <f t="shared" si="7"/>
        <v>1703.1913752413643</v>
      </c>
      <c r="K59" s="10">
        <f t="shared" si="7"/>
        <v>794220.6896551724</v>
      </c>
      <c r="L59" s="10">
        <f t="shared" si="7"/>
        <v>0</v>
      </c>
      <c r="M59" s="10">
        <f t="shared" si="7"/>
        <v>3081.973973116264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39.48334183346533</v>
      </c>
      <c r="W59" s="10">
        <f t="shared" si="7"/>
        <v>99.98328388148272</v>
      </c>
      <c r="X59" s="10">
        <f t="shared" si="7"/>
        <v>0</v>
      </c>
      <c r="Y59" s="10">
        <f t="shared" si="7"/>
        <v>0</v>
      </c>
      <c r="Z59" s="11">
        <f t="shared" si="7"/>
        <v>99.94849344188135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97.20479905281995</v>
      </c>
      <c r="E60" s="13">
        <f t="shared" si="7"/>
        <v>97.20479905281995</v>
      </c>
      <c r="F60" s="13">
        <f t="shared" si="7"/>
        <v>627.0194885491154</v>
      </c>
      <c r="G60" s="13">
        <f t="shared" si="7"/>
        <v>56.94135524433961</v>
      </c>
      <c r="H60" s="13">
        <f t="shared" si="7"/>
        <v>66.32501369778858</v>
      </c>
      <c r="I60" s="13">
        <f t="shared" si="7"/>
        <v>251.15303778101145</v>
      </c>
      <c r="J60" s="13">
        <f t="shared" si="7"/>
        <v>69.023854013097</v>
      </c>
      <c r="K60" s="13">
        <f t="shared" si="7"/>
        <v>64.39184226564541</v>
      </c>
      <c r="L60" s="13">
        <f t="shared" si="7"/>
        <v>1357.9887024285656</v>
      </c>
      <c r="M60" s="13">
        <f t="shared" si="7"/>
        <v>75.25886486402823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173.89057000306536</v>
      </c>
      <c r="W60" s="13">
        <f t="shared" si="7"/>
        <v>99.99701143116671</v>
      </c>
      <c r="X60" s="13">
        <f t="shared" si="7"/>
        <v>0</v>
      </c>
      <c r="Y60" s="13">
        <f t="shared" si="7"/>
        <v>0</v>
      </c>
      <c r="Z60" s="14">
        <f t="shared" si="7"/>
        <v>97.20479905281995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95.68245162926608</v>
      </c>
      <c r="E61" s="13">
        <f t="shared" si="7"/>
        <v>95.68245162926608</v>
      </c>
      <c r="F61" s="13">
        <f t="shared" si="7"/>
        <v>894.7634114161041</v>
      </c>
      <c r="G61" s="13">
        <f t="shared" si="7"/>
        <v>67.16744065729667</v>
      </c>
      <c r="H61" s="13">
        <f t="shared" si="7"/>
        <v>100.6444859336608</v>
      </c>
      <c r="I61" s="13">
        <f t="shared" si="7"/>
        <v>361.28645210562087</v>
      </c>
      <c r="J61" s="13">
        <f t="shared" si="7"/>
        <v>105.40631532643079</v>
      </c>
      <c r="K61" s="13">
        <f t="shared" si="7"/>
        <v>109.06901342153516</v>
      </c>
      <c r="L61" s="13">
        <f t="shared" si="7"/>
        <v>1172.2826086956522</v>
      </c>
      <c r="M61" s="13">
        <f t="shared" si="7"/>
        <v>119.75682569576307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269.4498375128438</v>
      </c>
      <c r="W61" s="13">
        <f t="shared" si="7"/>
        <v>99.9994266472761</v>
      </c>
      <c r="X61" s="13">
        <f t="shared" si="7"/>
        <v>0</v>
      </c>
      <c r="Y61" s="13">
        <f t="shared" si="7"/>
        <v>0</v>
      </c>
      <c r="Z61" s="14">
        <f t="shared" si="7"/>
        <v>95.68245162926608</v>
      </c>
    </row>
    <row r="62" spans="1:26" ht="13.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99.96852376455776</v>
      </c>
      <c r="E62" s="13">
        <f t="shared" si="7"/>
        <v>99.96852376455776</v>
      </c>
      <c r="F62" s="13">
        <f t="shared" si="7"/>
        <v>53.43662387487089</v>
      </c>
      <c r="G62" s="13">
        <f t="shared" si="7"/>
        <v>32.559440807879845</v>
      </c>
      <c r="H62" s="13">
        <f t="shared" si="7"/>
        <v>54.539676133783985</v>
      </c>
      <c r="I62" s="13">
        <f t="shared" si="7"/>
        <v>46.28431744856571</v>
      </c>
      <c r="J62" s="13">
        <f t="shared" si="7"/>
        <v>58.51383604461887</v>
      </c>
      <c r="K62" s="13">
        <f t="shared" si="7"/>
        <v>12.769564787385852</v>
      </c>
      <c r="L62" s="13">
        <f t="shared" si="7"/>
        <v>0</v>
      </c>
      <c r="M62" s="13">
        <f t="shared" si="7"/>
        <v>23.876959544819677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32.25430822607509</v>
      </c>
      <c r="W62" s="13">
        <f t="shared" si="7"/>
        <v>99.96843985442044</v>
      </c>
      <c r="X62" s="13">
        <f t="shared" si="7"/>
        <v>0</v>
      </c>
      <c r="Y62" s="13">
        <f t="shared" si="7"/>
        <v>0</v>
      </c>
      <c r="Z62" s="14">
        <f t="shared" si="7"/>
        <v>99.96852376455776</v>
      </c>
    </row>
    <row r="63" spans="1:26" ht="13.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99.98554272125868</v>
      </c>
      <c r="E63" s="13">
        <f t="shared" si="7"/>
        <v>99.98554272125868</v>
      </c>
      <c r="F63" s="13">
        <f t="shared" si="7"/>
        <v>32.0172274968967</v>
      </c>
      <c r="G63" s="13">
        <f t="shared" si="7"/>
        <v>29.414509563746506</v>
      </c>
      <c r="H63" s="13">
        <f t="shared" si="7"/>
        <v>4.846734444950362</v>
      </c>
      <c r="I63" s="13">
        <f t="shared" si="7"/>
        <v>20.726108601929788</v>
      </c>
      <c r="J63" s="13">
        <f t="shared" si="7"/>
        <v>18.49490587196679</v>
      </c>
      <c r="K63" s="13">
        <f t="shared" si="7"/>
        <v>28.992225377591264</v>
      </c>
      <c r="L63" s="13">
        <f t="shared" si="7"/>
        <v>2088.587390263368</v>
      </c>
      <c r="M63" s="13">
        <f t="shared" si="7"/>
        <v>26.469833653452785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23.486432358400343</v>
      </c>
      <c r="W63" s="13">
        <f t="shared" si="7"/>
        <v>99.98554272125868</v>
      </c>
      <c r="X63" s="13">
        <f t="shared" si="7"/>
        <v>0</v>
      </c>
      <c r="Y63" s="13">
        <f t="shared" si="7"/>
        <v>0</v>
      </c>
      <c r="Z63" s="14">
        <f t="shared" si="7"/>
        <v>99.98554272125868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100.01734404810082</v>
      </c>
      <c r="E64" s="13">
        <f t="shared" si="7"/>
        <v>100.01734404810082</v>
      </c>
      <c r="F64" s="13">
        <f t="shared" si="7"/>
        <v>29.639547262479343</v>
      </c>
      <c r="G64" s="13">
        <f t="shared" si="7"/>
        <v>30.690855685446593</v>
      </c>
      <c r="H64" s="13">
        <f t="shared" si="7"/>
        <v>0.13965290025635813</v>
      </c>
      <c r="I64" s="13">
        <f t="shared" si="7"/>
        <v>20.16893845969159</v>
      </c>
      <c r="J64" s="13">
        <f t="shared" si="7"/>
        <v>15.754455955215239</v>
      </c>
      <c r="K64" s="13">
        <f t="shared" si="7"/>
        <v>25.673920356043162</v>
      </c>
      <c r="L64" s="13">
        <f t="shared" si="7"/>
        <v>0</v>
      </c>
      <c r="M64" s="13">
        <f t="shared" si="7"/>
        <v>22.80028965093095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21.547375313081343</v>
      </c>
      <c r="W64" s="13">
        <f t="shared" si="7"/>
        <v>100.01734404810082</v>
      </c>
      <c r="X64" s="13">
        <f t="shared" si="7"/>
        <v>0</v>
      </c>
      <c r="Y64" s="13">
        <f t="shared" si="7"/>
        <v>0</v>
      </c>
      <c r="Z64" s="14">
        <f t="shared" si="7"/>
        <v>100.01734404810082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99.30290493239731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99.996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285</v>
      </c>
      <c r="B67" s="24">
        <v>21578386</v>
      </c>
      <c r="C67" s="24"/>
      <c r="D67" s="25">
        <v>21308014</v>
      </c>
      <c r="E67" s="26">
        <v>21308014</v>
      </c>
      <c r="F67" s="26">
        <v>5090266</v>
      </c>
      <c r="G67" s="26">
        <v>1801455</v>
      </c>
      <c r="H67" s="26">
        <v>1499887</v>
      </c>
      <c r="I67" s="26">
        <v>8391608</v>
      </c>
      <c r="J67" s="26">
        <v>1981651</v>
      </c>
      <c r="K67" s="26">
        <v>1887556</v>
      </c>
      <c r="L67" s="26">
        <v>24253</v>
      </c>
      <c r="M67" s="26">
        <v>3893460</v>
      </c>
      <c r="N67" s="26"/>
      <c r="O67" s="26"/>
      <c r="P67" s="26"/>
      <c r="Q67" s="26"/>
      <c r="R67" s="26"/>
      <c r="S67" s="26"/>
      <c r="T67" s="26"/>
      <c r="U67" s="26"/>
      <c r="V67" s="26">
        <v>12285068</v>
      </c>
      <c r="W67" s="26">
        <v>10654008</v>
      </c>
      <c r="X67" s="26"/>
      <c r="Y67" s="25"/>
      <c r="Z67" s="27">
        <v>21308014</v>
      </c>
    </row>
    <row r="68" spans="1:26" ht="13.5" hidden="1">
      <c r="A68" s="37" t="s">
        <v>31</v>
      </c>
      <c r="B68" s="19">
        <v>2936323</v>
      </c>
      <c r="C68" s="19"/>
      <c r="D68" s="20">
        <v>2871479</v>
      </c>
      <c r="E68" s="21">
        <v>2871479</v>
      </c>
      <c r="F68" s="21">
        <v>3427818</v>
      </c>
      <c r="G68" s="21">
        <v>-22682</v>
      </c>
      <c r="H68" s="21">
        <v>1628</v>
      </c>
      <c r="I68" s="21">
        <v>3406764</v>
      </c>
      <c r="J68" s="21">
        <v>18644</v>
      </c>
      <c r="K68" s="21">
        <v>29</v>
      </c>
      <c r="L68" s="21"/>
      <c r="M68" s="21">
        <v>18673</v>
      </c>
      <c r="N68" s="21"/>
      <c r="O68" s="21"/>
      <c r="P68" s="21"/>
      <c r="Q68" s="21"/>
      <c r="R68" s="21"/>
      <c r="S68" s="21"/>
      <c r="T68" s="21"/>
      <c r="U68" s="21"/>
      <c r="V68" s="21">
        <v>3425437</v>
      </c>
      <c r="W68" s="21">
        <v>1435740</v>
      </c>
      <c r="X68" s="21"/>
      <c r="Y68" s="20"/>
      <c r="Z68" s="23">
        <v>2871479</v>
      </c>
    </row>
    <row r="69" spans="1:26" ht="13.5" hidden="1">
      <c r="A69" s="38" t="s">
        <v>32</v>
      </c>
      <c r="B69" s="19">
        <v>17830409</v>
      </c>
      <c r="C69" s="19"/>
      <c r="D69" s="20">
        <v>18336535</v>
      </c>
      <c r="E69" s="21">
        <v>18336535</v>
      </c>
      <c r="F69" s="21">
        <v>1578568</v>
      </c>
      <c r="G69" s="21">
        <v>1722848</v>
      </c>
      <c r="H69" s="21">
        <v>1399861</v>
      </c>
      <c r="I69" s="21">
        <v>4701277</v>
      </c>
      <c r="J69" s="21">
        <v>1866688</v>
      </c>
      <c r="K69" s="21">
        <v>1791772</v>
      </c>
      <c r="L69" s="21">
        <v>24253</v>
      </c>
      <c r="M69" s="21">
        <v>3682713</v>
      </c>
      <c r="N69" s="21"/>
      <c r="O69" s="21"/>
      <c r="P69" s="21"/>
      <c r="Q69" s="21"/>
      <c r="R69" s="21"/>
      <c r="S69" s="21"/>
      <c r="T69" s="21"/>
      <c r="U69" s="21"/>
      <c r="V69" s="21">
        <v>8383990</v>
      </c>
      <c r="W69" s="21">
        <v>9168268</v>
      </c>
      <c r="X69" s="21"/>
      <c r="Y69" s="20"/>
      <c r="Z69" s="23">
        <v>18336535</v>
      </c>
    </row>
    <row r="70" spans="1:26" ht="13.5" hidden="1">
      <c r="A70" s="39" t="s">
        <v>103</v>
      </c>
      <c r="B70" s="19">
        <v>11089189</v>
      </c>
      <c r="C70" s="19"/>
      <c r="D70" s="20">
        <v>11860064</v>
      </c>
      <c r="E70" s="21">
        <v>11860064</v>
      </c>
      <c r="F70" s="21">
        <v>1085344</v>
      </c>
      <c r="G70" s="21">
        <v>1217715</v>
      </c>
      <c r="H70" s="21">
        <v>847342</v>
      </c>
      <c r="I70" s="21">
        <v>3150401</v>
      </c>
      <c r="J70" s="21">
        <v>1036621</v>
      </c>
      <c r="K70" s="21">
        <v>873149</v>
      </c>
      <c r="L70" s="21">
        <v>23000</v>
      </c>
      <c r="M70" s="21">
        <v>1932770</v>
      </c>
      <c r="N70" s="21"/>
      <c r="O70" s="21"/>
      <c r="P70" s="21"/>
      <c r="Q70" s="21"/>
      <c r="R70" s="21"/>
      <c r="S70" s="21"/>
      <c r="T70" s="21"/>
      <c r="U70" s="21"/>
      <c r="V70" s="21">
        <v>5083171</v>
      </c>
      <c r="W70" s="21">
        <v>5930032</v>
      </c>
      <c r="X70" s="21"/>
      <c r="Y70" s="20"/>
      <c r="Z70" s="23">
        <v>11860064</v>
      </c>
    </row>
    <row r="71" spans="1:26" ht="13.5" hidden="1">
      <c r="A71" s="39" t="s">
        <v>104</v>
      </c>
      <c r="B71" s="19">
        <v>1180637</v>
      </c>
      <c r="C71" s="19"/>
      <c r="D71" s="20">
        <v>1191375</v>
      </c>
      <c r="E71" s="21">
        <v>1191375</v>
      </c>
      <c r="F71" s="21">
        <v>101655</v>
      </c>
      <c r="G71" s="21">
        <v>112591</v>
      </c>
      <c r="H71" s="21">
        <v>99115</v>
      </c>
      <c r="I71" s="21">
        <v>313361</v>
      </c>
      <c r="J71" s="21">
        <v>100137</v>
      </c>
      <c r="K71" s="21">
        <v>424666</v>
      </c>
      <c r="L71" s="21"/>
      <c r="M71" s="21">
        <v>524803</v>
      </c>
      <c r="N71" s="21"/>
      <c r="O71" s="21"/>
      <c r="P71" s="21"/>
      <c r="Q71" s="21"/>
      <c r="R71" s="21"/>
      <c r="S71" s="21"/>
      <c r="T71" s="21"/>
      <c r="U71" s="21"/>
      <c r="V71" s="21">
        <v>838164</v>
      </c>
      <c r="W71" s="21">
        <v>595688</v>
      </c>
      <c r="X71" s="21"/>
      <c r="Y71" s="20"/>
      <c r="Z71" s="23">
        <v>1191375</v>
      </c>
    </row>
    <row r="72" spans="1:26" ht="13.5" hidden="1">
      <c r="A72" s="39" t="s">
        <v>105</v>
      </c>
      <c r="B72" s="19">
        <v>3384871</v>
      </c>
      <c r="C72" s="19"/>
      <c r="D72" s="20">
        <v>3209456</v>
      </c>
      <c r="E72" s="21">
        <v>3209456</v>
      </c>
      <c r="F72" s="21">
        <v>238456</v>
      </c>
      <c r="G72" s="21">
        <v>240021</v>
      </c>
      <c r="H72" s="21">
        <v>300883</v>
      </c>
      <c r="I72" s="21">
        <v>779360</v>
      </c>
      <c r="J72" s="21">
        <v>419110</v>
      </c>
      <c r="K72" s="21">
        <v>300722</v>
      </c>
      <c r="L72" s="21">
        <v>1253</v>
      </c>
      <c r="M72" s="21">
        <v>721085</v>
      </c>
      <c r="N72" s="21"/>
      <c r="O72" s="21"/>
      <c r="P72" s="21"/>
      <c r="Q72" s="21"/>
      <c r="R72" s="21"/>
      <c r="S72" s="21"/>
      <c r="T72" s="21"/>
      <c r="U72" s="21"/>
      <c r="V72" s="21">
        <v>1500445</v>
      </c>
      <c r="W72" s="21">
        <v>1604728</v>
      </c>
      <c r="X72" s="21"/>
      <c r="Y72" s="20"/>
      <c r="Z72" s="23">
        <v>3209456</v>
      </c>
    </row>
    <row r="73" spans="1:26" ht="13.5" hidden="1">
      <c r="A73" s="39" t="s">
        <v>106</v>
      </c>
      <c r="B73" s="19">
        <v>2175712</v>
      </c>
      <c r="C73" s="19"/>
      <c r="D73" s="20">
        <v>2075640</v>
      </c>
      <c r="E73" s="21">
        <v>2075640</v>
      </c>
      <c r="F73" s="21">
        <v>153113</v>
      </c>
      <c r="G73" s="21">
        <v>152521</v>
      </c>
      <c r="H73" s="21">
        <v>152521</v>
      </c>
      <c r="I73" s="21">
        <v>458155</v>
      </c>
      <c r="J73" s="21">
        <v>310820</v>
      </c>
      <c r="K73" s="21">
        <v>193235</v>
      </c>
      <c r="L73" s="21"/>
      <c r="M73" s="21">
        <v>504055</v>
      </c>
      <c r="N73" s="21"/>
      <c r="O73" s="21"/>
      <c r="P73" s="21"/>
      <c r="Q73" s="21"/>
      <c r="R73" s="21"/>
      <c r="S73" s="21"/>
      <c r="T73" s="21"/>
      <c r="U73" s="21"/>
      <c r="V73" s="21">
        <v>962210</v>
      </c>
      <c r="W73" s="21">
        <v>1037820</v>
      </c>
      <c r="X73" s="21"/>
      <c r="Y73" s="20"/>
      <c r="Z73" s="23">
        <v>2075640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811654</v>
      </c>
      <c r="C75" s="28"/>
      <c r="D75" s="29">
        <v>100000</v>
      </c>
      <c r="E75" s="30">
        <v>100000</v>
      </c>
      <c r="F75" s="30">
        <v>83880</v>
      </c>
      <c r="G75" s="30">
        <v>101289</v>
      </c>
      <c r="H75" s="30">
        <v>98398</v>
      </c>
      <c r="I75" s="30">
        <v>283567</v>
      </c>
      <c r="J75" s="30">
        <v>96319</v>
      </c>
      <c r="K75" s="30">
        <v>95755</v>
      </c>
      <c r="L75" s="30"/>
      <c r="M75" s="30">
        <v>192074</v>
      </c>
      <c r="N75" s="30"/>
      <c r="O75" s="30"/>
      <c r="P75" s="30"/>
      <c r="Q75" s="30"/>
      <c r="R75" s="30"/>
      <c r="S75" s="30"/>
      <c r="T75" s="30"/>
      <c r="U75" s="30"/>
      <c r="V75" s="30">
        <v>475641</v>
      </c>
      <c r="W75" s="30">
        <v>50000</v>
      </c>
      <c r="X75" s="30"/>
      <c r="Y75" s="29"/>
      <c r="Z75" s="31">
        <v>100000</v>
      </c>
    </row>
    <row r="76" spans="1:26" ht="13.5" hidden="1">
      <c r="A76" s="42" t="s">
        <v>286</v>
      </c>
      <c r="B76" s="32">
        <v>22161699</v>
      </c>
      <c r="C76" s="32"/>
      <c r="D76" s="33">
        <v>20793992</v>
      </c>
      <c r="E76" s="34">
        <v>20793992</v>
      </c>
      <c r="F76" s="34">
        <v>10126475</v>
      </c>
      <c r="G76" s="34">
        <v>1321242</v>
      </c>
      <c r="H76" s="34">
        <v>1420230</v>
      </c>
      <c r="I76" s="34">
        <v>12867947</v>
      </c>
      <c r="J76" s="34">
        <v>1702322</v>
      </c>
      <c r="K76" s="34">
        <v>1479834</v>
      </c>
      <c r="L76" s="34">
        <v>356983</v>
      </c>
      <c r="M76" s="34">
        <v>3539139</v>
      </c>
      <c r="N76" s="34"/>
      <c r="O76" s="34"/>
      <c r="P76" s="34"/>
      <c r="Q76" s="34"/>
      <c r="R76" s="34"/>
      <c r="S76" s="34"/>
      <c r="T76" s="34"/>
      <c r="U76" s="34"/>
      <c r="V76" s="34">
        <v>16407086</v>
      </c>
      <c r="W76" s="34">
        <v>10653492</v>
      </c>
      <c r="X76" s="34"/>
      <c r="Y76" s="33"/>
      <c r="Z76" s="35">
        <v>20793992</v>
      </c>
    </row>
    <row r="77" spans="1:26" ht="13.5" hidden="1">
      <c r="A77" s="37" t="s">
        <v>31</v>
      </c>
      <c r="B77" s="19">
        <v>3525294</v>
      </c>
      <c r="C77" s="19"/>
      <c r="D77" s="20">
        <v>2870000</v>
      </c>
      <c r="E77" s="21">
        <v>2870000</v>
      </c>
      <c r="F77" s="21">
        <v>144666</v>
      </c>
      <c r="G77" s="21">
        <v>238940</v>
      </c>
      <c r="H77" s="21">
        <v>393374</v>
      </c>
      <c r="I77" s="21">
        <v>776980</v>
      </c>
      <c r="J77" s="21">
        <v>317543</v>
      </c>
      <c r="K77" s="21">
        <v>230324</v>
      </c>
      <c r="L77" s="21">
        <v>27630</v>
      </c>
      <c r="M77" s="21">
        <v>575497</v>
      </c>
      <c r="N77" s="21"/>
      <c r="O77" s="21"/>
      <c r="P77" s="21"/>
      <c r="Q77" s="21"/>
      <c r="R77" s="21"/>
      <c r="S77" s="21"/>
      <c r="T77" s="21"/>
      <c r="U77" s="21"/>
      <c r="V77" s="21">
        <v>1352477</v>
      </c>
      <c r="W77" s="21">
        <v>1435500</v>
      </c>
      <c r="X77" s="21"/>
      <c r="Y77" s="20"/>
      <c r="Z77" s="23">
        <v>2870000</v>
      </c>
    </row>
    <row r="78" spans="1:26" ht="13.5" hidden="1">
      <c r="A78" s="38" t="s">
        <v>32</v>
      </c>
      <c r="B78" s="19">
        <v>17830409</v>
      </c>
      <c r="C78" s="19"/>
      <c r="D78" s="20">
        <v>17823992</v>
      </c>
      <c r="E78" s="21">
        <v>17823992</v>
      </c>
      <c r="F78" s="21">
        <v>9897929</v>
      </c>
      <c r="G78" s="21">
        <v>981013</v>
      </c>
      <c r="H78" s="21">
        <v>928458</v>
      </c>
      <c r="I78" s="21">
        <v>11807400</v>
      </c>
      <c r="J78" s="21">
        <v>1288460</v>
      </c>
      <c r="K78" s="21">
        <v>1153755</v>
      </c>
      <c r="L78" s="21">
        <v>329353</v>
      </c>
      <c r="M78" s="21">
        <v>2771568</v>
      </c>
      <c r="N78" s="21"/>
      <c r="O78" s="21"/>
      <c r="P78" s="21"/>
      <c r="Q78" s="21"/>
      <c r="R78" s="21"/>
      <c r="S78" s="21"/>
      <c r="T78" s="21"/>
      <c r="U78" s="21"/>
      <c r="V78" s="21">
        <v>14578968</v>
      </c>
      <c r="W78" s="21">
        <v>9167994</v>
      </c>
      <c r="X78" s="21"/>
      <c r="Y78" s="20"/>
      <c r="Z78" s="23">
        <v>17823992</v>
      </c>
    </row>
    <row r="79" spans="1:26" ht="13.5" hidden="1">
      <c r="A79" s="39" t="s">
        <v>103</v>
      </c>
      <c r="B79" s="19">
        <v>11089189</v>
      </c>
      <c r="C79" s="19"/>
      <c r="D79" s="20">
        <v>11348000</v>
      </c>
      <c r="E79" s="21">
        <v>11348000</v>
      </c>
      <c r="F79" s="21">
        <v>9711261</v>
      </c>
      <c r="G79" s="21">
        <v>817908</v>
      </c>
      <c r="H79" s="21">
        <v>852803</v>
      </c>
      <c r="I79" s="21">
        <v>11381972</v>
      </c>
      <c r="J79" s="21">
        <v>1092664</v>
      </c>
      <c r="K79" s="21">
        <v>952335</v>
      </c>
      <c r="L79" s="21">
        <v>269625</v>
      </c>
      <c r="M79" s="21">
        <v>2314624</v>
      </c>
      <c r="N79" s="21"/>
      <c r="O79" s="21"/>
      <c r="P79" s="21"/>
      <c r="Q79" s="21"/>
      <c r="R79" s="21"/>
      <c r="S79" s="21"/>
      <c r="T79" s="21"/>
      <c r="U79" s="21"/>
      <c r="V79" s="21">
        <v>13696596</v>
      </c>
      <c r="W79" s="21">
        <v>5929998</v>
      </c>
      <c r="X79" s="21"/>
      <c r="Y79" s="20"/>
      <c r="Z79" s="23">
        <v>11348000</v>
      </c>
    </row>
    <row r="80" spans="1:26" ht="13.5" hidden="1">
      <c r="A80" s="39" t="s">
        <v>104</v>
      </c>
      <c r="B80" s="19">
        <v>1180637</v>
      </c>
      <c r="C80" s="19"/>
      <c r="D80" s="20">
        <v>1191000</v>
      </c>
      <c r="E80" s="21">
        <v>1191000</v>
      </c>
      <c r="F80" s="21">
        <v>54321</v>
      </c>
      <c r="G80" s="21">
        <v>36659</v>
      </c>
      <c r="H80" s="21">
        <v>54057</v>
      </c>
      <c r="I80" s="21">
        <v>145037</v>
      </c>
      <c r="J80" s="21">
        <v>58594</v>
      </c>
      <c r="K80" s="21">
        <v>54228</v>
      </c>
      <c r="L80" s="21">
        <v>12485</v>
      </c>
      <c r="M80" s="21">
        <v>125307</v>
      </c>
      <c r="N80" s="21"/>
      <c r="O80" s="21"/>
      <c r="P80" s="21"/>
      <c r="Q80" s="21"/>
      <c r="R80" s="21"/>
      <c r="S80" s="21"/>
      <c r="T80" s="21"/>
      <c r="U80" s="21"/>
      <c r="V80" s="21">
        <v>270344</v>
      </c>
      <c r="W80" s="21">
        <v>595500</v>
      </c>
      <c r="X80" s="21"/>
      <c r="Y80" s="20"/>
      <c r="Z80" s="23">
        <v>1191000</v>
      </c>
    </row>
    <row r="81" spans="1:26" ht="13.5" hidden="1">
      <c r="A81" s="39" t="s">
        <v>105</v>
      </c>
      <c r="B81" s="19">
        <v>3384871</v>
      </c>
      <c r="C81" s="19"/>
      <c r="D81" s="20">
        <v>3208992</v>
      </c>
      <c r="E81" s="21">
        <v>3208992</v>
      </c>
      <c r="F81" s="21">
        <v>76347</v>
      </c>
      <c r="G81" s="21">
        <v>70601</v>
      </c>
      <c r="H81" s="21">
        <v>14583</v>
      </c>
      <c r="I81" s="21">
        <v>161531</v>
      </c>
      <c r="J81" s="21">
        <v>77514</v>
      </c>
      <c r="K81" s="21">
        <v>87186</v>
      </c>
      <c r="L81" s="21">
        <v>26170</v>
      </c>
      <c r="M81" s="21">
        <v>190870</v>
      </c>
      <c r="N81" s="21"/>
      <c r="O81" s="21"/>
      <c r="P81" s="21"/>
      <c r="Q81" s="21"/>
      <c r="R81" s="21"/>
      <c r="S81" s="21"/>
      <c r="T81" s="21"/>
      <c r="U81" s="21"/>
      <c r="V81" s="21">
        <v>352401</v>
      </c>
      <c r="W81" s="21">
        <v>1604496</v>
      </c>
      <c r="X81" s="21"/>
      <c r="Y81" s="20"/>
      <c r="Z81" s="23">
        <v>3208992</v>
      </c>
    </row>
    <row r="82" spans="1:26" ht="13.5" hidden="1">
      <c r="A82" s="39" t="s">
        <v>106</v>
      </c>
      <c r="B82" s="19">
        <v>2175712</v>
      </c>
      <c r="C82" s="19"/>
      <c r="D82" s="20">
        <v>2076000</v>
      </c>
      <c r="E82" s="21">
        <v>2076000</v>
      </c>
      <c r="F82" s="21">
        <v>45382</v>
      </c>
      <c r="G82" s="21">
        <v>46810</v>
      </c>
      <c r="H82" s="21">
        <v>213</v>
      </c>
      <c r="I82" s="21">
        <v>92405</v>
      </c>
      <c r="J82" s="21">
        <v>48968</v>
      </c>
      <c r="K82" s="21">
        <v>49611</v>
      </c>
      <c r="L82" s="21">
        <v>16347</v>
      </c>
      <c r="M82" s="21">
        <v>114926</v>
      </c>
      <c r="N82" s="21"/>
      <c r="O82" s="21"/>
      <c r="P82" s="21"/>
      <c r="Q82" s="21"/>
      <c r="R82" s="21"/>
      <c r="S82" s="21"/>
      <c r="T82" s="21"/>
      <c r="U82" s="21"/>
      <c r="V82" s="21">
        <v>207331</v>
      </c>
      <c r="W82" s="21">
        <v>1038000</v>
      </c>
      <c r="X82" s="21"/>
      <c r="Y82" s="20"/>
      <c r="Z82" s="23">
        <v>2076000</v>
      </c>
    </row>
    <row r="83" spans="1:26" ht="13.5" hidden="1">
      <c r="A83" s="39" t="s">
        <v>107</v>
      </c>
      <c r="B83" s="19"/>
      <c r="C83" s="19"/>
      <c r="D83" s="20"/>
      <c r="E83" s="21"/>
      <c r="F83" s="21">
        <v>10618</v>
      </c>
      <c r="G83" s="21">
        <v>9035</v>
      </c>
      <c r="H83" s="21">
        <v>6802</v>
      </c>
      <c r="I83" s="21">
        <v>26455</v>
      </c>
      <c r="J83" s="21">
        <v>10720</v>
      </c>
      <c r="K83" s="21">
        <v>10395</v>
      </c>
      <c r="L83" s="21">
        <v>4726</v>
      </c>
      <c r="M83" s="21">
        <v>25841</v>
      </c>
      <c r="N83" s="21"/>
      <c r="O83" s="21"/>
      <c r="P83" s="21"/>
      <c r="Q83" s="21"/>
      <c r="R83" s="21"/>
      <c r="S83" s="21"/>
      <c r="T83" s="21"/>
      <c r="U83" s="21"/>
      <c r="V83" s="21">
        <v>52296</v>
      </c>
      <c r="W83" s="21"/>
      <c r="X83" s="21"/>
      <c r="Y83" s="20"/>
      <c r="Z83" s="23"/>
    </row>
    <row r="84" spans="1:26" ht="13.5" hidden="1">
      <c r="A84" s="40" t="s">
        <v>110</v>
      </c>
      <c r="B84" s="28">
        <v>805996</v>
      </c>
      <c r="C84" s="28"/>
      <c r="D84" s="29">
        <v>100000</v>
      </c>
      <c r="E84" s="30">
        <v>100000</v>
      </c>
      <c r="F84" s="30">
        <v>83880</v>
      </c>
      <c r="G84" s="30">
        <v>101289</v>
      </c>
      <c r="H84" s="30">
        <v>98398</v>
      </c>
      <c r="I84" s="30">
        <v>283567</v>
      </c>
      <c r="J84" s="30">
        <v>96319</v>
      </c>
      <c r="K84" s="30">
        <v>95755</v>
      </c>
      <c r="L84" s="30"/>
      <c r="M84" s="30">
        <v>192074</v>
      </c>
      <c r="N84" s="30"/>
      <c r="O84" s="30"/>
      <c r="P84" s="30"/>
      <c r="Q84" s="30"/>
      <c r="R84" s="30"/>
      <c r="S84" s="30"/>
      <c r="T84" s="30"/>
      <c r="U84" s="30"/>
      <c r="V84" s="30">
        <v>475641</v>
      </c>
      <c r="W84" s="30">
        <v>49998</v>
      </c>
      <c r="X84" s="30"/>
      <c r="Y84" s="29"/>
      <c r="Z84" s="31">
        <v>100000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33545529</v>
      </c>
      <c r="D5" s="153">
        <f>SUM(D6:D8)</f>
        <v>0</v>
      </c>
      <c r="E5" s="154">
        <f t="shared" si="0"/>
        <v>34187840</v>
      </c>
      <c r="F5" s="100">
        <f t="shared" si="0"/>
        <v>34187840</v>
      </c>
      <c r="G5" s="100">
        <f t="shared" si="0"/>
        <v>3530398</v>
      </c>
      <c r="H5" s="100">
        <f t="shared" si="0"/>
        <v>10760357</v>
      </c>
      <c r="I5" s="100">
        <f t="shared" si="0"/>
        <v>107756</v>
      </c>
      <c r="J5" s="100">
        <f t="shared" si="0"/>
        <v>14398511</v>
      </c>
      <c r="K5" s="100">
        <f t="shared" si="0"/>
        <v>136204</v>
      </c>
      <c r="L5" s="100">
        <f t="shared" si="0"/>
        <v>8321210</v>
      </c>
      <c r="M5" s="100">
        <f t="shared" si="0"/>
        <v>11117</v>
      </c>
      <c r="N5" s="100">
        <f t="shared" si="0"/>
        <v>8468531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22867042</v>
      </c>
      <c r="X5" s="100">
        <f t="shared" si="0"/>
        <v>17093921</v>
      </c>
      <c r="Y5" s="100">
        <f t="shared" si="0"/>
        <v>5773121</v>
      </c>
      <c r="Z5" s="137">
        <f>+IF(X5&lt;&gt;0,+(Y5/X5)*100,0)</f>
        <v>33.77294770462552</v>
      </c>
      <c r="AA5" s="153">
        <f>SUM(AA6:AA8)</f>
        <v>34187840</v>
      </c>
    </row>
    <row r="6" spans="1:27" ht="13.5">
      <c r="A6" s="138" t="s">
        <v>75</v>
      </c>
      <c r="B6" s="136"/>
      <c r="C6" s="155">
        <v>12824664</v>
      </c>
      <c r="D6" s="155"/>
      <c r="E6" s="156">
        <v>14124484</v>
      </c>
      <c r="F6" s="60">
        <v>14124484</v>
      </c>
      <c r="G6" s="60">
        <v>1771</v>
      </c>
      <c r="H6" s="60">
        <v>5002378</v>
      </c>
      <c r="I6" s="60">
        <v>1691</v>
      </c>
      <c r="J6" s="60">
        <v>5005840</v>
      </c>
      <c r="K6" s="60">
        <v>14979</v>
      </c>
      <c r="L6" s="60">
        <v>3682342</v>
      </c>
      <c r="M6" s="60">
        <v>1019</v>
      </c>
      <c r="N6" s="60">
        <v>3698340</v>
      </c>
      <c r="O6" s="60"/>
      <c r="P6" s="60"/>
      <c r="Q6" s="60"/>
      <c r="R6" s="60"/>
      <c r="S6" s="60"/>
      <c r="T6" s="60"/>
      <c r="U6" s="60"/>
      <c r="V6" s="60"/>
      <c r="W6" s="60">
        <v>8704180</v>
      </c>
      <c r="X6" s="60">
        <v>7062242</v>
      </c>
      <c r="Y6" s="60">
        <v>1641938</v>
      </c>
      <c r="Z6" s="140">
        <v>23.25</v>
      </c>
      <c r="AA6" s="155">
        <v>14124484</v>
      </c>
    </row>
    <row r="7" spans="1:27" ht="13.5">
      <c r="A7" s="138" t="s">
        <v>76</v>
      </c>
      <c r="B7" s="136"/>
      <c r="C7" s="157">
        <v>17182498</v>
      </c>
      <c r="D7" s="157"/>
      <c r="E7" s="158">
        <v>16197887</v>
      </c>
      <c r="F7" s="159">
        <v>16197887</v>
      </c>
      <c r="G7" s="159">
        <v>3528627</v>
      </c>
      <c r="H7" s="159">
        <v>4334165</v>
      </c>
      <c r="I7" s="159">
        <v>106065</v>
      </c>
      <c r="J7" s="159">
        <v>7968857</v>
      </c>
      <c r="K7" s="159">
        <v>121225</v>
      </c>
      <c r="L7" s="159">
        <v>3501552</v>
      </c>
      <c r="M7" s="159">
        <v>10098</v>
      </c>
      <c r="N7" s="159">
        <v>3632875</v>
      </c>
      <c r="O7" s="159"/>
      <c r="P7" s="159"/>
      <c r="Q7" s="159"/>
      <c r="R7" s="159"/>
      <c r="S7" s="159"/>
      <c r="T7" s="159"/>
      <c r="U7" s="159"/>
      <c r="V7" s="159"/>
      <c r="W7" s="159">
        <v>11601732</v>
      </c>
      <c r="X7" s="159">
        <v>8098944</v>
      </c>
      <c r="Y7" s="159">
        <v>3502788</v>
      </c>
      <c r="Z7" s="141">
        <v>43.25</v>
      </c>
      <c r="AA7" s="157">
        <v>16197887</v>
      </c>
    </row>
    <row r="8" spans="1:27" ht="13.5">
      <c r="A8" s="138" t="s">
        <v>77</v>
      </c>
      <c r="B8" s="136"/>
      <c r="C8" s="155">
        <v>3538367</v>
      </c>
      <c r="D8" s="155"/>
      <c r="E8" s="156">
        <v>3865469</v>
      </c>
      <c r="F8" s="60">
        <v>3865469</v>
      </c>
      <c r="G8" s="60"/>
      <c r="H8" s="60">
        <v>1423814</v>
      </c>
      <c r="I8" s="60"/>
      <c r="J8" s="60">
        <v>1423814</v>
      </c>
      <c r="K8" s="60"/>
      <c r="L8" s="60">
        <v>1137316</v>
      </c>
      <c r="M8" s="60"/>
      <c r="N8" s="60">
        <v>1137316</v>
      </c>
      <c r="O8" s="60"/>
      <c r="P8" s="60"/>
      <c r="Q8" s="60"/>
      <c r="R8" s="60"/>
      <c r="S8" s="60"/>
      <c r="T8" s="60"/>
      <c r="U8" s="60"/>
      <c r="V8" s="60"/>
      <c r="W8" s="60">
        <v>2561130</v>
      </c>
      <c r="X8" s="60">
        <v>1932735</v>
      </c>
      <c r="Y8" s="60">
        <v>628395</v>
      </c>
      <c r="Z8" s="140">
        <v>32.51</v>
      </c>
      <c r="AA8" s="155">
        <v>3865469</v>
      </c>
    </row>
    <row r="9" spans="1:27" ht="13.5">
      <c r="A9" s="135" t="s">
        <v>78</v>
      </c>
      <c r="B9" s="136"/>
      <c r="C9" s="153">
        <f aca="true" t="shared" si="1" ref="C9:Y9">SUM(C10:C14)</f>
        <v>23557290</v>
      </c>
      <c r="D9" s="153">
        <f>SUM(D10:D14)</f>
        <v>0</v>
      </c>
      <c r="E9" s="154">
        <f t="shared" si="1"/>
        <v>14861499</v>
      </c>
      <c r="F9" s="100">
        <f t="shared" si="1"/>
        <v>14861499</v>
      </c>
      <c r="G9" s="100">
        <f t="shared" si="1"/>
        <v>111466</v>
      </c>
      <c r="H9" s="100">
        <f t="shared" si="1"/>
        <v>3047965</v>
      </c>
      <c r="I9" s="100">
        <f t="shared" si="1"/>
        <v>59412</v>
      </c>
      <c r="J9" s="100">
        <f t="shared" si="1"/>
        <v>3218843</v>
      </c>
      <c r="K9" s="100">
        <f t="shared" si="1"/>
        <v>30637</v>
      </c>
      <c r="L9" s="100">
        <f t="shared" si="1"/>
        <v>2461184</v>
      </c>
      <c r="M9" s="100">
        <f t="shared" si="1"/>
        <v>1079457</v>
      </c>
      <c r="N9" s="100">
        <f t="shared" si="1"/>
        <v>3571278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6790121</v>
      </c>
      <c r="X9" s="100">
        <f t="shared" si="1"/>
        <v>7430750</v>
      </c>
      <c r="Y9" s="100">
        <f t="shared" si="1"/>
        <v>-640629</v>
      </c>
      <c r="Z9" s="137">
        <f>+IF(X9&lt;&gt;0,+(Y9/X9)*100,0)</f>
        <v>-8.621323554149985</v>
      </c>
      <c r="AA9" s="153">
        <f>SUM(AA10:AA14)</f>
        <v>14861499</v>
      </c>
    </row>
    <row r="10" spans="1:27" ht="13.5">
      <c r="A10" s="138" t="s">
        <v>79</v>
      </c>
      <c r="B10" s="136"/>
      <c r="C10" s="155">
        <v>20897665</v>
      </c>
      <c r="D10" s="155"/>
      <c r="E10" s="156">
        <v>12238736</v>
      </c>
      <c r="F10" s="60">
        <v>12238736</v>
      </c>
      <c r="G10" s="60">
        <v>88491</v>
      </c>
      <c r="H10" s="60">
        <v>1988251</v>
      </c>
      <c r="I10" s="60">
        <v>49362</v>
      </c>
      <c r="J10" s="60">
        <v>2126104</v>
      </c>
      <c r="K10" s="60">
        <v>30537</v>
      </c>
      <c r="L10" s="60">
        <v>1605746</v>
      </c>
      <c r="M10" s="60">
        <v>1075957</v>
      </c>
      <c r="N10" s="60">
        <v>2712240</v>
      </c>
      <c r="O10" s="60"/>
      <c r="P10" s="60"/>
      <c r="Q10" s="60"/>
      <c r="R10" s="60"/>
      <c r="S10" s="60"/>
      <c r="T10" s="60"/>
      <c r="U10" s="60"/>
      <c r="V10" s="60"/>
      <c r="W10" s="60">
        <v>4838344</v>
      </c>
      <c r="X10" s="60">
        <v>6119368</v>
      </c>
      <c r="Y10" s="60">
        <v>-1281024</v>
      </c>
      <c r="Z10" s="140">
        <v>-20.93</v>
      </c>
      <c r="AA10" s="155">
        <v>12238736</v>
      </c>
    </row>
    <row r="11" spans="1:27" ht="13.5">
      <c r="A11" s="138" t="s">
        <v>80</v>
      </c>
      <c r="B11" s="136"/>
      <c r="C11" s="155">
        <v>2051270</v>
      </c>
      <c r="D11" s="155"/>
      <c r="E11" s="156">
        <v>2040663</v>
      </c>
      <c r="F11" s="60">
        <v>2040663</v>
      </c>
      <c r="G11" s="60">
        <v>625</v>
      </c>
      <c r="H11" s="60">
        <v>850300</v>
      </c>
      <c r="I11" s="60"/>
      <c r="J11" s="60">
        <v>850925</v>
      </c>
      <c r="K11" s="60"/>
      <c r="L11" s="60">
        <v>680221</v>
      </c>
      <c r="M11" s="60"/>
      <c r="N11" s="60">
        <v>680221</v>
      </c>
      <c r="O11" s="60"/>
      <c r="P11" s="60"/>
      <c r="Q11" s="60"/>
      <c r="R11" s="60"/>
      <c r="S11" s="60"/>
      <c r="T11" s="60"/>
      <c r="U11" s="60"/>
      <c r="V11" s="60"/>
      <c r="W11" s="60">
        <v>1531146</v>
      </c>
      <c r="X11" s="60">
        <v>1020332</v>
      </c>
      <c r="Y11" s="60">
        <v>510814</v>
      </c>
      <c r="Z11" s="140">
        <v>50.06</v>
      </c>
      <c r="AA11" s="155">
        <v>2040663</v>
      </c>
    </row>
    <row r="12" spans="1:27" ht="13.5">
      <c r="A12" s="138" t="s">
        <v>81</v>
      </c>
      <c r="B12" s="136"/>
      <c r="C12" s="155">
        <v>608355</v>
      </c>
      <c r="D12" s="155"/>
      <c r="E12" s="156">
        <v>582100</v>
      </c>
      <c r="F12" s="60">
        <v>582100</v>
      </c>
      <c r="G12" s="60">
        <v>22350</v>
      </c>
      <c r="H12" s="60">
        <v>209414</v>
      </c>
      <c r="I12" s="60">
        <v>10050</v>
      </c>
      <c r="J12" s="60">
        <v>241814</v>
      </c>
      <c r="K12" s="60">
        <v>100</v>
      </c>
      <c r="L12" s="60">
        <v>175217</v>
      </c>
      <c r="M12" s="60">
        <v>3500</v>
      </c>
      <c r="N12" s="60">
        <v>178817</v>
      </c>
      <c r="O12" s="60"/>
      <c r="P12" s="60"/>
      <c r="Q12" s="60"/>
      <c r="R12" s="60"/>
      <c r="S12" s="60"/>
      <c r="T12" s="60"/>
      <c r="U12" s="60"/>
      <c r="V12" s="60"/>
      <c r="W12" s="60">
        <v>420631</v>
      </c>
      <c r="X12" s="60">
        <v>291050</v>
      </c>
      <c r="Y12" s="60">
        <v>129581</v>
      </c>
      <c r="Z12" s="140">
        <v>44.52</v>
      </c>
      <c r="AA12" s="155">
        <v>582100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53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90663514</v>
      </c>
      <c r="D19" s="153">
        <f>SUM(D20:D23)</f>
        <v>0</v>
      </c>
      <c r="E19" s="154">
        <f t="shared" si="3"/>
        <v>79444978</v>
      </c>
      <c r="F19" s="100">
        <f t="shared" si="3"/>
        <v>79444978</v>
      </c>
      <c r="G19" s="100">
        <f t="shared" si="3"/>
        <v>1580454</v>
      </c>
      <c r="H19" s="100">
        <f t="shared" si="3"/>
        <v>6620048</v>
      </c>
      <c r="I19" s="100">
        <f t="shared" si="3"/>
        <v>1402308</v>
      </c>
      <c r="J19" s="100">
        <f t="shared" si="3"/>
        <v>9602810</v>
      </c>
      <c r="K19" s="100">
        <f t="shared" si="3"/>
        <v>1868627</v>
      </c>
      <c r="L19" s="100">
        <f t="shared" si="3"/>
        <v>5707818</v>
      </c>
      <c r="M19" s="100">
        <f t="shared" si="3"/>
        <v>24253</v>
      </c>
      <c r="N19" s="100">
        <f t="shared" si="3"/>
        <v>7600698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17203508</v>
      </c>
      <c r="X19" s="100">
        <f t="shared" si="3"/>
        <v>39722490</v>
      </c>
      <c r="Y19" s="100">
        <f t="shared" si="3"/>
        <v>-22518982</v>
      </c>
      <c r="Z19" s="137">
        <f>+IF(X19&lt;&gt;0,+(Y19/X19)*100,0)</f>
        <v>-56.69076132941313</v>
      </c>
      <c r="AA19" s="153">
        <f>SUM(AA20:AA23)</f>
        <v>79444978</v>
      </c>
    </row>
    <row r="20" spans="1:27" ht="13.5">
      <c r="A20" s="138" t="s">
        <v>89</v>
      </c>
      <c r="B20" s="136"/>
      <c r="C20" s="155">
        <v>16513974</v>
      </c>
      <c r="D20" s="155"/>
      <c r="E20" s="156">
        <v>17274452</v>
      </c>
      <c r="F20" s="60">
        <v>17274452</v>
      </c>
      <c r="G20" s="60">
        <v>1087230</v>
      </c>
      <c r="H20" s="60">
        <v>3463596</v>
      </c>
      <c r="I20" s="60">
        <v>849789</v>
      </c>
      <c r="J20" s="60">
        <v>5400615</v>
      </c>
      <c r="K20" s="60">
        <v>1038560</v>
      </c>
      <c r="L20" s="60">
        <v>2668197</v>
      </c>
      <c r="M20" s="60">
        <v>23000</v>
      </c>
      <c r="N20" s="60">
        <v>3729757</v>
      </c>
      <c r="O20" s="60"/>
      <c r="P20" s="60"/>
      <c r="Q20" s="60"/>
      <c r="R20" s="60"/>
      <c r="S20" s="60"/>
      <c r="T20" s="60"/>
      <c r="U20" s="60"/>
      <c r="V20" s="60"/>
      <c r="W20" s="60">
        <v>9130372</v>
      </c>
      <c r="X20" s="60">
        <v>8637226</v>
      </c>
      <c r="Y20" s="60">
        <v>493146</v>
      </c>
      <c r="Z20" s="140">
        <v>5.71</v>
      </c>
      <c r="AA20" s="155">
        <v>17274452</v>
      </c>
    </row>
    <row r="21" spans="1:27" ht="13.5">
      <c r="A21" s="138" t="s">
        <v>90</v>
      </c>
      <c r="B21" s="136"/>
      <c r="C21" s="155">
        <v>59995513</v>
      </c>
      <c r="D21" s="155"/>
      <c r="E21" s="156">
        <v>44402177</v>
      </c>
      <c r="F21" s="60">
        <v>44402177</v>
      </c>
      <c r="G21" s="60">
        <v>101655</v>
      </c>
      <c r="H21" s="60">
        <v>1041317</v>
      </c>
      <c r="I21" s="60">
        <v>99115</v>
      </c>
      <c r="J21" s="60">
        <v>1242087</v>
      </c>
      <c r="K21" s="60">
        <v>100137</v>
      </c>
      <c r="L21" s="60">
        <v>1167627</v>
      </c>
      <c r="M21" s="60"/>
      <c r="N21" s="60">
        <v>1267764</v>
      </c>
      <c r="O21" s="60"/>
      <c r="P21" s="60"/>
      <c r="Q21" s="60"/>
      <c r="R21" s="60"/>
      <c r="S21" s="60"/>
      <c r="T21" s="60"/>
      <c r="U21" s="60"/>
      <c r="V21" s="60"/>
      <c r="W21" s="60">
        <v>2509851</v>
      </c>
      <c r="X21" s="60">
        <v>22201089</v>
      </c>
      <c r="Y21" s="60">
        <v>-19691238</v>
      </c>
      <c r="Z21" s="140">
        <v>-88.69</v>
      </c>
      <c r="AA21" s="155">
        <v>44402177</v>
      </c>
    </row>
    <row r="22" spans="1:27" ht="13.5">
      <c r="A22" s="138" t="s">
        <v>91</v>
      </c>
      <c r="B22" s="136"/>
      <c r="C22" s="157">
        <v>8623258</v>
      </c>
      <c r="D22" s="157"/>
      <c r="E22" s="158">
        <v>10285309</v>
      </c>
      <c r="F22" s="159">
        <v>10285309</v>
      </c>
      <c r="G22" s="159">
        <v>238456</v>
      </c>
      <c r="H22" s="159">
        <v>1196148</v>
      </c>
      <c r="I22" s="159">
        <v>300883</v>
      </c>
      <c r="J22" s="159">
        <v>1735487</v>
      </c>
      <c r="K22" s="159">
        <v>419110</v>
      </c>
      <c r="L22" s="159">
        <v>1065603</v>
      </c>
      <c r="M22" s="159">
        <v>1253</v>
      </c>
      <c r="N22" s="159">
        <v>1485966</v>
      </c>
      <c r="O22" s="159"/>
      <c r="P22" s="159"/>
      <c r="Q22" s="159"/>
      <c r="R22" s="159"/>
      <c r="S22" s="159"/>
      <c r="T22" s="159"/>
      <c r="U22" s="159"/>
      <c r="V22" s="159"/>
      <c r="W22" s="159">
        <v>3221453</v>
      </c>
      <c r="X22" s="159">
        <v>5142655</v>
      </c>
      <c r="Y22" s="159">
        <v>-1921202</v>
      </c>
      <c r="Z22" s="141">
        <v>-37.36</v>
      </c>
      <c r="AA22" s="157">
        <v>10285309</v>
      </c>
    </row>
    <row r="23" spans="1:27" ht="13.5">
      <c r="A23" s="138" t="s">
        <v>92</v>
      </c>
      <c r="B23" s="136"/>
      <c r="C23" s="155">
        <v>5530769</v>
      </c>
      <c r="D23" s="155"/>
      <c r="E23" s="156">
        <v>7483040</v>
      </c>
      <c r="F23" s="60">
        <v>7483040</v>
      </c>
      <c r="G23" s="60">
        <v>153113</v>
      </c>
      <c r="H23" s="60">
        <v>918987</v>
      </c>
      <c r="I23" s="60">
        <v>152521</v>
      </c>
      <c r="J23" s="60">
        <v>1224621</v>
      </c>
      <c r="K23" s="60">
        <v>310820</v>
      </c>
      <c r="L23" s="60">
        <v>806391</v>
      </c>
      <c r="M23" s="60"/>
      <c r="N23" s="60">
        <v>1117211</v>
      </c>
      <c r="O23" s="60"/>
      <c r="P23" s="60"/>
      <c r="Q23" s="60"/>
      <c r="R23" s="60"/>
      <c r="S23" s="60"/>
      <c r="T23" s="60"/>
      <c r="U23" s="60"/>
      <c r="V23" s="60"/>
      <c r="W23" s="60">
        <v>2341832</v>
      </c>
      <c r="X23" s="60">
        <v>3741520</v>
      </c>
      <c r="Y23" s="60">
        <v>-1399688</v>
      </c>
      <c r="Z23" s="140">
        <v>-37.41</v>
      </c>
      <c r="AA23" s="155">
        <v>7483040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147766333</v>
      </c>
      <c r="D25" s="168">
        <f>+D5+D9+D15+D19+D24</f>
        <v>0</v>
      </c>
      <c r="E25" s="169">
        <f t="shared" si="4"/>
        <v>128494317</v>
      </c>
      <c r="F25" s="73">
        <f t="shared" si="4"/>
        <v>128494317</v>
      </c>
      <c r="G25" s="73">
        <f t="shared" si="4"/>
        <v>5222318</v>
      </c>
      <c r="H25" s="73">
        <f t="shared" si="4"/>
        <v>20428370</v>
      </c>
      <c r="I25" s="73">
        <f t="shared" si="4"/>
        <v>1569476</v>
      </c>
      <c r="J25" s="73">
        <f t="shared" si="4"/>
        <v>27220164</v>
      </c>
      <c r="K25" s="73">
        <f t="shared" si="4"/>
        <v>2035468</v>
      </c>
      <c r="L25" s="73">
        <f t="shared" si="4"/>
        <v>16490212</v>
      </c>
      <c r="M25" s="73">
        <f t="shared" si="4"/>
        <v>1114827</v>
      </c>
      <c r="N25" s="73">
        <f t="shared" si="4"/>
        <v>19640507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46860671</v>
      </c>
      <c r="X25" s="73">
        <f t="shared" si="4"/>
        <v>64247161</v>
      </c>
      <c r="Y25" s="73">
        <f t="shared" si="4"/>
        <v>-17386490</v>
      </c>
      <c r="Z25" s="170">
        <f>+IF(X25&lt;&gt;0,+(Y25/X25)*100,0)</f>
        <v>-27.061880602008237</v>
      </c>
      <c r="AA25" s="168">
        <f>+AA5+AA9+AA15+AA19+AA24</f>
        <v>128494317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24221102</v>
      </c>
      <c r="D28" s="153">
        <f>SUM(D29:D31)</f>
        <v>0</v>
      </c>
      <c r="E28" s="154">
        <f t="shared" si="5"/>
        <v>22235272</v>
      </c>
      <c r="F28" s="100">
        <f t="shared" si="5"/>
        <v>22235272</v>
      </c>
      <c r="G28" s="100">
        <f t="shared" si="5"/>
        <v>2321442</v>
      </c>
      <c r="H28" s="100">
        <f t="shared" si="5"/>
        <v>5899961</v>
      </c>
      <c r="I28" s="100">
        <f t="shared" si="5"/>
        <v>2418012</v>
      </c>
      <c r="J28" s="100">
        <f t="shared" si="5"/>
        <v>10639415</v>
      </c>
      <c r="K28" s="100">
        <f t="shared" si="5"/>
        <v>3011659</v>
      </c>
      <c r="L28" s="100">
        <f t="shared" si="5"/>
        <v>1495742</v>
      </c>
      <c r="M28" s="100">
        <f t="shared" si="5"/>
        <v>4334114</v>
      </c>
      <c r="N28" s="100">
        <f t="shared" si="5"/>
        <v>8841515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19480930</v>
      </c>
      <c r="X28" s="100">
        <f t="shared" si="5"/>
        <v>11117637</v>
      </c>
      <c r="Y28" s="100">
        <f t="shared" si="5"/>
        <v>8363293</v>
      </c>
      <c r="Z28" s="137">
        <f>+IF(X28&lt;&gt;0,+(Y28/X28)*100,0)</f>
        <v>75.22545483361257</v>
      </c>
      <c r="AA28" s="153">
        <f>SUM(AA29:AA31)</f>
        <v>22235272</v>
      </c>
    </row>
    <row r="29" spans="1:27" ht="13.5">
      <c r="A29" s="138" t="s">
        <v>75</v>
      </c>
      <c r="B29" s="136"/>
      <c r="C29" s="155">
        <v>8048864</v>
      </c>
      <c r="D29" s="155"/>
      <c r="E29" s="156">
        <v>10339207</v>
      </c>
      <c r="F29" s="60">
        <v>10339207</v>
      </c>
      <c r="G29" s="60">
        <v>672704</v>
      </c>
      <c r="H29" s="60">
        <v>4061394</v>
      </c>
      <c r="I29" s="60">
        <v>810312</v>
      </c>
      <c r="J29" s="60">
        <v>5544410</v>
      </c>
      <c r="K29" s="60">
        <v>643873</v>
      </c>
      <c r="L29" s="60">
        <v>791237</v>
      </c>
      <c r="M29" s="60">
        <v>1704079</v>
      </c>
      <c r="N29" s="60">
        <v>3139189</v>
      </c>
      <c r="O29" s="60"/>
      <c r="P29" s="60"/>
      <c r="Q29" s="60"/>
      <c r="R29" s="60"/>
      <c r="S29" s="60"/>
      <c r="T29" s="60"/>
      <c r="U29" s="60"/>
      <c r="V29" s="60"/>
      <c r="W29" s="60">
        <v>8683599</v>
      </c>
      <c r="X29" s="60">
        <v>5169604</v>
      </c>
      <c r="Y29" s="60">
        <v>3513995</v>
      </c>
      <c r="Z29" s="140">
        <v>67.97</v>
      </c>
      <c r="AA29" s="155">
        <v>10339207</v>
      </c>
    </row>
    <row r="30" spans="1:27" ht="13.5">
      <c r="A30" s="138" t="s">
        <v>76</v>
      </c>
      <c r="B30" s="136"/>
      <c r="C30" s="157">
        <v>13546273</v>
      </c>
      <c r="D30" s="157"/>
      <c r="E30" s="158">
        <v>8494788</v>
      </c>
      <c r="F30" s="159">
        <v>8494788</v>
      </c>
      <c r="G30" s="159">
        <v>797538</v>
      </c>
      <c r="H30" s="159">
        <v>1324081</v>
      </c>
      <c r="I30" s="159">
        <v>871591</v>
      </c>
      <c r="J30" s="159">
        <v>2993210</v>
      </c>
      <c r="K30" s="159">
        <v>1562997</v>
      </c>
      <c r="L30" s="159">
        <v>423504</v>
      </c>
      <c r="M30" s="159">
        <v>1397322</v>
      </c>
      <c r="N30" s="159">
        <v>3383823</v>
      </c>
      <c r="O30" s="159"/>
      <c r="P30" s="159"/>
      <c r="Q30" s="159"/>
      <c r="R30" s="159"/>
      <c r="S30" s="159"/>
      <c r="T30" s="159"/>
      <c r="U30" s="159"/>
      <c r="V30" s="159"/>
      <c r="W30" s="159">
        <v>6377033</v>
      </c>
      <c r="X30" s="159">
        <v>4247394</v>
      </c>
      <c r="Y30" s="159">
        <v>2129639</v>
      </c>
      <c r="Z30" s="141">
        <v>50.14</v>
      </c>
      <c r="AA30" s="157">
        <v>8494788</v>
      </c>
    </row>
    <row r="31" spans="1:27" ht="13.5">
      <c r="A31" s="138" t="s">
        <v>77</v>
      </c>
      <c r="B31" s="136"/>
      <c r="C31" s="155">
        <v>2625965</v>
      </c>
      <c r="D31" s="155"/>
      <c r="E31" s="156">
        <v>3401277</v>
      </c>
      <c r="F31" s="60">
        <v>3401277</v>
      </c>
      <c r="G31" s="60">
        <v>851200</v>
      </c>
      <c r="H31" s="60">
        <v>514486</v>
      </c>
      <c r="I31" s="60">
        <v>736109</v>
      </c>
      <c r="J31" s="60">
        <v>2101795</v>
      </c>
      <c r="K31" s="60">
        <v>804789</v>
      </c>
      <c r="L31" s="60">
        <v>281001</v>
      </c>
      <c r="M31" s="60">
        <v>1232713</v>
      </c>
      <c r="N31" s="60">
        <v>2318503</v>
      </c>
      <c r="O31" s="60"/>
      <c r="P31" s="60"/>
      <c r="Q31" s="60"/>
      <c r="R31" s="60"/>
      <c r="S31" s="60"/>
      <c r="T31" s="60"/>
      <c r="U31" s="60"/>
      <c r="V31" s="60"/>
      <c r="W31" s="60">
        <v>4420298</v>
      </c>
      <c r="X31" s="60">
        <v>1700639</v>
      </c>
      <c r="Y31" s="60">
        <v>2719659</v>
      </c>
      <c r="Z31" s="140">
        <v>159.92</v>
      </c>
      <c r="AA31" s="155">
        <v>3401277</v>
      </c>
    </row>
    <row r="32" spans="1:27" ht="13.5">
      <c r="A32" s="135" t="s">
        <v>78</v>
      </c>
      <c r="B32" s="136"/>
      <c r="C32" s="153">
        <f aca="true" t="shared" si="6" ref="C32:Y32">SUM(C33:C37)</f>
        <v>20381845</v>
      </c>
      <c r="D32" s="153">
        <f>SUM(D33:D37)</f>
        <v>0</v>
      </c>
      <c r="E32" s="154">
        <f t="shared" si="6"/>
        <v>10281251</v>
      </c>
      <c r="F32" s="100">
        <f t="shared" si="6"/>
        <v>10281251</v>
      </c>
      <c r="G32" s="100">
        <f t="shared" si="6"/>
        <v>464614</v>
      </c>
      <c r="H32" s="100">
        <f t="shared" si="6"/>
        <v>903585</v>
      </c>
      <c r="I32" s="100">
        <f t="shared" si="6"/>
        <v>471490</v>
      </c>
      <c r="J32" s="100">
        <f t="shared" si="6"/>
        <v>1839689</v>
      </c>
      <c r="K32" s="100">
        <f t="shared" si="6"/>
        <v>682600</v>
      </c>
      <c r="L32" s="100">
        <f t="shared" si="6"/>
        <v>671472</v>
      </c>
      <c r="M32" s="100">
        <f t="shared" si="6"/>
        <v>752219</v>
      </c>
      <c r="N32" s="100">
        <f t="shared" si="6"/>
        <v>2106291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3945980</v>
      </c>
      <c r="X32" s="100">
        <f t="shared" si="6"/>
        <v>5140626</v>
      </c>
      <c r="Y32" s="100">
        <f t="shared" si="6"/>
        <v>-1194646</v>
      </c>
      <c r="Z32" s="137">
        <f>+IF(X32&lt;&gt;0,+(Y32/X32)*100,0)</f>
        <v>-23.239309764997493</v>
      </c>
      <c r="AA32" s="153">
        <f>SUM(AA33:AA37)</f>
        <v>10281251</v>
      </c>
    </row>
    <row r="33" spans="1:27" ht="13.5">
      <c r="A33" s="138" t="s">
        <v>79</v>
      </c>
      <c r="B33" s="136"/>
      <c r="C33" s="155">
        <v>18819080</v>
      </c>
      <c r="D33" s="155"/>
      <c r="E33" s="156">
        <v>7437454</v>
      </c>
      <c r="F33" s="60">
        <v>7437454</v>
      </c>
      <c r="G33" s="60">
        <v>338143</v>
      </c>
      <c r="H33" s="60">
        <v>773333</v>
      </c>
      <c r="I33" s="60">
        <v>338331</v>
      </c>
      <c r="J33" s="60">
        <v>1449807</v>
      </c>
      <c r="K33" s="60">
        <v>523191</v>
      </c>
      <c r="L33" s="60">
        <v>406692</v>
      </c>
      <c r="M33" s="60">
        <v>555717</v>
      </c>
      <c r="N33" s="60">
        <v>1485600</v>
      </c>
      <c r="O33" s="60"/>
      <c r="P33" s="60"/>
      <c r="Q33" s="60"/>
      <c r="R33" s="60"/>
      <c r="S33" s="60"/>
      <c r="T33" s="60"/>
      <c r="U33" s="60"/>
      <c r="V33" s="60"/>
      <c r="W33" s="60">
        <v>2935407</v>
      </c>
      <c r="X33" s="60">
        <v>3718727</v>
      </c>
      <c r="Y33" s="60">
        <v>-783320</v>
      </c>
      <c r="Z33" s="140">
        <v>-21.06</v>
      </c>
      <c r="AA33" s="155">
        <v>7437454</v>
      </c>
    </row>
    <row r="34" spans="1:27" ht="13.5">
      <c r="A34" s="138" t="s">
        <v>80</v>
      </c>
      <c r="B34" s="136"/>
      <c r="C34" s="155">
        <v>1236093</v>
      </c>
      <c r="D34" s="155"/>
      <c r="E34" s="156">
        <v>2239332</v>
      </c>
      <c r="F34" s="60">
        <v>2239332</v>
      </c>
      <c r="G34" s="60">
        <v>90579</v>
      </c>
      <c r="H34" s="60">
        <v>92015</v>
      </c>
      <c r="I34" s="60">
        <v>96468</v>
      </c>
      <c r="J34" s="60">
        <v>279062</v>
      </c>
      <c r="K34" s="60">
        <v>124361</v>
      </c>
      <c r="L34" s="60">
        <v>93905</v>
      </c>
      <c r="M34" s="60">
        <v>144585</v>
      </c>
      <c r="N34" s="60">
        <v>362851</v>
      </c>
      <c r="O34" s="60"/>
      <c r="P34" s="60"/>
      <c r="Q34" s="60"/>
      <c r="R34" s="60"/>
      <c r="S34" s="60"/>
      <c r="T34" s="60"/>
      <c r="U34" s="60"/>
      <c r="V34" s="60"/>
      <c r="W34" s="60">
        <v>641913</v>
      </c>
      <c r="X34" s="60">
        <v>1119666</v>
      </c>
      <c r="Y34" s="60">
        <v>-477753</v>
      </c>
      <c r="Z34" s="140">
        <v>-42.67</v>
      </c>
      <c r="AA34" s="155">
        <v>2239332</v>
      </c>
    </row>
    <row r="35" spans="1:27" ht="13.5">
      <c r="A35" s="138" t="s">
        <v>81</v>
      </c>
      <c r="B35" s="136"/>
      <c r="C35" s="155">
        <v>326672</v>
      </c>
      <c r="D35" s="155"/>
      <c r="E35" s="156">
        <v>604465</v>
      </c>
      <c r="F35" s="60">
        <v>604465</v>
      </c>
      <c r="G35" s="60">
        <v>35892</v>
      </c>
      <c r="H35" s="60">
        <v>38237</v>
      </c>
      <c r="I35" s="60">
        <v>36691</v>
      </c>
      <c r="J35" s="60">
        <v>110820</v>
      </c>
      <c r="K35" s="60">
        <v>35048</v>
      </c>
      <c r="L35" s="60">
        <v>170875</v>
      </c>
      <c r="M35" s="60">
        <v>51917</v>
      </c>
      <c r="N35" s="60">
        <v>257840</v>
      </c>
      <c r="O35" s="60"/>
      <c r="P35" s="60"/>
      <c r="Q35" s="60"/>
      <c r="R35" s="60"/>
      <c r="S35" s="60"/>
      <c r="T35" s="60"/>
      <c r="U35" s="60"/>
      <c r="V35" s="60"/>
      <c r="W35" s="60">
        <v>368660</v>
      </c>
      <c r="X35" s="60">
        <v>302233</v>
      </c>
      <c r="Y35" s="60">
        <v>66427</v>
      </c>
      <c r="Z35" s="140">
        <v>21.98</v>
      </c>
      <c r="AA35" s="155">
        <v>604465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0</v>
      </c>
      <c r="H38" s="100">
        <f t="shared" si="7"/>
        <v>0</v>
      </c>
      <c r="I38" s="100">
        <f t="shared" si="7"/>
        <v>0</v>
      </c>
      <c r="J38" s="100">
        <f t="shared" si="7"/>
        <v>0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0</v>
      </c>
      <c r="X38" s="100">
        <f t="shared" si="7"/>
        <v>0</v>
      </c>
      <c r="Y38" s="100">
        <f t="shared" si="7"/>
        <v>0</v>
      </c>
      <c r="Z38" s="137">
        <f>+IF(X38&lt;&gt;0,+(Y38/X38)*100,0)</f>
        <v>0</v>
      </c>
      <c r="AA38" s="153">
        <f>SUM(AA39:AA41)</f>
        <v>0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140">
        <v>0</v>
      </c>
      <c r="AA39" s="155"/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30511592</v>
      </c>
      <c r="D42" s="153">
        <f>SUM(D43:D46)</f>
        <v>0</v>
      </c>
      <c r="E42" s="154">
        <f t="shared" si="8"/>
        <v>38534743</v>
      </c>
      <c r="F42" s="100">
        <f t="shared" si="8"/>
        <v>38534743</v>
      </c>
      <c r="G42" s="100">
        <f t="shared" si="8"/>
        <v>5267593</v>
      </c>
      <c r="H42" s="100">
        <f t="shared" si="8"/>
        <v>794011</v>
      </c>
      <c r="I42" s="100">
        <f t="shared" si="8"/>
        <v>915680</v>
      </c>
      <c r="J42" s="100">
        <f t="shared" si="8"/>
        <v>6977284</v>
      </c>
      <c r="K42" s="100">
        <f t="shared" si="8"/>
        <v>867004</v>
      </c>
      <c r="L42" s="100">
        <f t="shared" si="8"/>
        <v>6671275</v>
      </c>
      <c r="M42" s="100">
        <f t="shared" si="8"/>
        <v>904718</v>
      </c>
      <c r="N42" s="100">
        <f t="shared" si="8"/>
        <v>8442997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15420281</v>
      </c>
      <c r="X42" s="100">
        <f t="shared" si="8"/>
        <v>19267373</v>
      </c>
      <c r="Y42" s="100">
        <f t="shared" si="8"/>
        <v>-3847092</v>
      </c>
      <c r="Z42" s="137">
        <f>+IF(X42&lt;&gt;0,+(Y42/X42)*100,0)</f>
        <v>-19.96687353278519</v>
      </c>
      <c r="AA42" s="153">
        <f>SUM(AA43:AA46)</f>
        <v>38534743</v>
      </c>
    </row>
    <row r="43" spans="1:27" ht="13.5">
      <c r="A43" s="138" t="s">
        <v>89</v>
      </c>
      <c r="B43" s="136"/>
      <c r="C43" s="155">
        <v>13881458</v>
      </c>
      <c r="D43" s="155"/>
      <c r="E43" s="156">
        <v>18624001</v>
      </c>
      <c r="F43" s="60">
        <v>18624001</v>
      </c>
      <c r="G43" s="60">
        <v>4604122</v>
      </c>
      <c r="H43" s="60">
        <v>69991</v>
      </c>
      <c r="I43" s="60">
        <v>251975</v>
      </c>
      <c r="J43" s="60">
        <v>4926088</v>
      </c>
      <c r="K43" s="60">
        <v>54194</v>
      </c>
      <c r="L43" s="60">
        <v>5968533</v>
      </c>
      <c r="M43" s="60">
        <v>62396</v>
      </c>
      <c r="N43" s="60">
        <v>6085123</v>
      </c>
      <c r="O43" s="60"/>
      <c r="P43" s="60"/>
      <c r="Q43" s="60"/>
      <c r="R43" s="60"/>
      <c r="S43" s="60"/>
      <c r="T43" s="60"/>
      <c r="U43" s="60"/>
      <c r="V43" s="60"/>
      <c r="W43" s="60">
        <v>11011211</v>
      </c>
      <c r="X43" s="60">
        <v>9312001</v>
      </c>
      <c r="Y43" s="60">
        <v>1699210</v>
      </c>
      <c r="Z43" s="140">
        <v>18.25</v>
      </c>
      <c r="AA43" s="155">
        <v>18624001</v>
      </c>
    </row>
    <row r="44" spans="1:27" ht="13.5">
      <c r="A44" s="138" t="s">
        <v>90</v>
      </c>
      <c r="B44" s="136"/>
      <c r="C44" s="155">
        <v>4906082</v>
      </c>
      <c r="D44" s="155"/>
      <c r="E44" s="156">
        <v>9165799</v>
      </c>
      <c r="F44" s="60">
        <v>9165799</v>
      </c>
      <c r="G44" s="60">
        <v>167734</v>
      </c>
      <c r="H44" s="60">
        <v>208186</v>
      </c>
      <c r="I44" s="60">
        <v>110691</v>
      </c>
      <c r="J44" s="60">
        <v>486611</v>
      </c>
      <c r="K44" s="60">
        <v>109058</v>
      </c>
      <c r="L44" s="60">
        <v>114945</v>
      </c>
      <c r="M44" s="60">
        <v>126900</v>
      </c>
      <c r="N44" s="60">
        <v>350903</v>
      </c>
      <c r="O44" s="60"/>
      <c r="P44" s="60"/>
      <c r="Q44" s="60"/>
      <c r="R44" s="60"/>
      <c r="S44" s="60"/>
      <c r="T44" s="60"/>
      <c r="U44" s="60"/>
      <c r="V44" s="60"/>
      <c r="W44" s="60">
        <v>837514</v>
      </c>
      <c r="X44" s="60">
        <v>4582900</v>
      </c>
      <c r="Y44" s="60">
        <v>-3745386</v>
      </c>
      <c r="Z44" s="140">
        <v>-81.73</v>
      </c>
      <c r="AA44" s="155">
        <v>9165799</v>
      </c>
    </row>
    <row r="45" spans="1:27" ht="13.5">
      <c r="A45" s="138" t="s">
        <v>91</v>
      </c>
      <c r="B45" s="136"/>
      <c r="C45" s="157">
        <v>7488156</v>
      </c>
      <c r="D45" s="157"/>
      <c r="E45" s="158">
        <v>6545436</v>
      </c>
      <c r="F45" s="159">
        <v>6545436</v>
      </c>
      <c r="G45" s="159">
        <v>284927</v>
      </c>
      <c r="H45" s="159">
        <v>305675</v>
      </c>
      <c r="I45" s="159">
        <v>332588</v>
      </c>
      <c r="J45" s="159">
        <v>923190</v>
      </c>
      <c r="K45" s="159">
        <v>451436</v>
      </c>
      <c r="L45" s="159">
        <v>334975</v>
      </c>
      <c r="M45" s="159">
        <v>422293</v>
      </c>
      <c r="N45" s="159">
        <v>1208704</v>
      </c>
      <c r="O45" s="159"/>
      <c r="P45" s="159"/>
      <c r="Q45" s="159"/>
      <c r="R45" s="159"/>
      <c r="S45" s="159"/>
      <c r="T45" s="159"/>
      <c r="U45" s="159"/>
      <c r="V45" s="159"/>
      <c r="W45" s="159">
        <v>2131894</v>
      </c>
      <c r="X45" s="159">
        <v>3272718</v>
      </c>
      <c r="Y45" s="159">
        <v>-1140824</v>
      </c>
      <c r="Z45" s="141">
        <v>-34.86</v>
      </c>
      <c r="AA45" s="157">
        <v>6545436</v>
      </c>
    </row>
    <row r="46" spans="1:27" ht="13.5">
      <c r="A46" s="138" t="s">
        <v>92</v>
      </c>
      <c r="B46" s="136"/>
      <c r="C46" s="155">
        <v>4235896</v>
      </c>
      <c r="D46" s="155"/>
      <c r="E46" s="156">
        <v>4199507</v>
      </c>
      <c r="F46" s="60">
        <v>4199507</v>
      </c>
      <c r="G46" s="60">
        <v>210810</v>
      </c>
      <c r="H46" s="60">
        <v>210159</v>
      </c>
      <c r="I46" s="60">
        <v>220426</v>
      </c>
      <c r="J46" s="60">
        <v>641395</v>
      </c>
      <c r="K46" s="60">
        <v>252316</v>
      </c>
      <c r="L46" s="60">
        <v>252822</v>
      </c>
      <c r="M46" s="60">
        <v>293129</v>
      </c>
      <c r="N46" s="60">
        <v>798267</v>
      </c>
      <c r="O46" s="60"/>
      <c r="P46" s="60"/>
      <c r="Q46" s="60"/>
      <c r="R46" s="60"/>
      <c r="S46" s="60"/>
      <c r="T46" s="60"/>
      <c r="U46" s="60"/>
      <c r="V46" s="60"/>
      <c r="W46" s="60">
        <v>1439662</v>
      </c>
      <c r="X46" s="60">
        <v>2099754</v>
      </c>
      <c r="Y46" s="60">
        <v>-660092</v>
      </c>
      <c r="Z46" s="140">
        <v>-31.44</v>
      </c>
      <c r="AA46" s="155">
        <v>4199507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75114539</v>
      </c>
      <c r="D48" s="168">
        <f>+D28+D32+D38+D42+D47</f>
        <v>0</v>
      </c>
      <c r="E48" s="169">
        <f t="shared" si="9"/>
        <v>71051266</v>
      </c>
      <c r="F48" s="73">
        <f t="shared" si="9"/>
        <v>71051266</v>
      </c>
      <c r="G48" s="73">
        <f t="shared" si="9"/>
        <v>8053649</v>
      </c>
      <c r="H48" s="73">
        <f t="shared" si="9"/>
        <v>7597557</v>
      </c>
      <c r="I48" s="73">
        <f t="shared" si="9"/>
        <v>3805182</v>
      </c>
      <c r="J48" s="73">
        <f t="shared" si="9"/>
        <v>19456388</v>
      </c>
      <c r="K48" s="73">
        <f t="shared" si="9"/>
        <v>4561263</v>
      </c>
      <c r="L48" s="73">
        <f t="shared" si="9"/>
        <v>8838489</v>
      </c>
      <c r="M48" s="73">
        <f t="shared" si="9"/>
        <v>5991051</v>
      </c>
      <c r="N48" s="73">
        <f t="shared" si="9"/>
        <v>19390803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38847191</v>
      </c>
      <c r="X48" s="73">
        <f t="shared" si="9"/>
        <v>35525636</v>
      </c>
      <c r="Y48" s="73">
        <f t="shared" si="9"/>
        <v>3321555</v>
      </c>
      <c r="Z48" s="170">
        <f>+IF(X48&lt;&gt;0,+(Y48/X48)*100,0)</f>
        <v>9.349741127787269</v>
      </c>
      <c r="AA48" s="168">
        <f>+AA28+AA32+AA38+AA42+AA47</f>
        <v>71051266</v>
      </c>
    </row>
    <row r="49" spans="1:27" ht="13.5">
      <c r="A49" s="148" t="s">
        <v>49</v>
      </c>
      <c r="B49" s="149"/>
      <c r="C49" s="171">
        <f aca="true" t="shared" si="10" ref="C49:Y49">+C25-C48</f>
        <v>72651794</v>
      </c>
      <c r="D49" s="171">
        <f>+D25-D48</f>
        <v>0</v>
      </c>
      <c r="E49" s="172">
        <f t="shared" si="10"/>
        <v>57443051</v>
      </c>
      <c r="F49" s="173">
        <f t="shared" si="10"/>
        <v>57443051</v>
      </c>
      <c r="G49" s="173">
        <f t="shared" si="10"/>
        <v>-2831331</v>
      </c>
      <c r="H49" s="173">
        <f t="shared" si="10"/>
        <v>12830813</v>
      </c>
      <c r="I49" s="173">
        <f t="shared" si="10"/>
        <v>-2235706</v>
      </c>
      <c r="J49" s="173">
        <f t="shared" si="10"/>
        <v>7763776</v>
      </c>
      <c r="K49" s="173">
        <f t="shared" si="10"/>
        <v>-2525795</v>
      </c>
      <c r="L49" s="173">
        <f t="shared" si="10"/>
        <v>7651723</v>
      </c>
      <c r="M49" s="173">
        <f t="shared" si="10"/>
        <v>-4876224</v>
      </c>
      <c r="N49" s="173">
        <f t="shared" si="10"/>
        <v>249704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8013480</v>
      </c>
      <c r="X49" s="173">
        <f>IF(F25=F48,0,X25-X48)</f>
        <v>28721525</v>
      </c>
      <c r="Y49" s="173">
        <f t="shared" si="10"/>
        <v>-20708045</v>
      </c>
      <c r="Z49" s="174">
        <f>+IF(X49&lt;&gt;0,+(Y49/X49)*100,0)</f>
        <v>-72.09939235468869</v>
      </c>
      <c r="AA49" s="171">
        <f>+AA25-AA48</f>
        <v>57443051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2936323</v>
      </c>
      <c r="D5" s="155">
        <v>0</v>
      </c>
      <c r="E5" s="156">
        <v>2871479</v>
      </c>
      <c r="F5" s="60">
        <v>2871479</v>
      </c>
      <c r="G5" s="60">
        <v>3427818</v>
      </c>
      <c r="H5" s="60">
        <v>-22682</v>
      </c>
      <c r="I5" s="60">
        <v>1628</v>
      </c>
      <c r="J5" s="60">
        <v>3406764</v>
      </c>
      <c r="K5" s="60">
        <v>18644</v>
      </c>
      <c r="L5" s="60">
        <v>29</v>
      </c>
      <c r="M5" s="60">
        <v>0</v>
      </c>
      <c r="N5" s="60">
        <v>18673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3425437</v>
      </c>
      <c r="X5" s="60">
        <v>1435740</v>
      </c>
      <c r="Y5" s="60">
        <v>1989697</v>
      </c>
      <c r="Z5" s="140">
        <v>138.58</v>
      </c>
      <c r="AA5" s="155">
        <v>2871479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11089189</v>
      </c>
      <c r="D7" s="155">
        <v>0</v>
      </c>
      <c r="E7" s="156">
        <v>11860064</v>
      </c>
      <c r="F7" s="60">
        <v>11860064</v>
      </c>
      <c r="G7" s="60">
        <v>1085344</v>
      </c>
      <c r="H7" s="60">
        <v>1217715</v>
      </c>
      <c r="I7" s="60">
        <v>847342</v>
      </c>
      <c r="J7" s="60">
        <v>3150401</v>
      </c>
      <c r="K7" s="60">
        <v>1036621</v>
      </c>
      <c r="L7" s="60">
        <v>873149</v>
      </c>
      <c r="M7" s="60">
        <v>23000</v>
      </c>
      <c r="N7" s="60">
        <v>1932770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5083171</v>
      </c>
      <c r="X7" s="60">
        <v>5930032</v>
      </c>
      <c r="Y7" s="60">
        <v>-846861</v>
      </c>
      <c r="Z7" s="140">
        <v>-14.28</v>
      </c>
      <c r="AA7" s="155">
        <v>11860064</v>
      </c>
    </row>
    <row r="8" spans="1:27" ht="13.5">
      <c r="A8" s="183" t="s">
        <v>104</v>
      </c>
      <c r="B8" s="182"/>
      <c r="C8" s="155">
        <v>1180637</v>
      </c>
      <c r="D8" s="155">
        <v>0</v>
      </c>
      <c r="E8" s="156">
        <v>1191375</v>
      </c>
      <c r="F8" s="60">
        <v>1191375</v>
      </c>
      <c r="G8" s="60">
        <v>101655</v>
      </c>
      <c r="H8" s="60">
        <v>112591</v>
      </c>
      <c r="I8" s="60">
        <v>99115</v>
      </c>
      <c r="J8" s="60">
        <v>313361</v>
      </c>
      <c r="K8" s="60">
        <v>100137</v>
      </c>
      <c r="L8" s="60">
        <v>424666</v>
      </c>
      <c r="M8" s="60">
        <v>0</v>
      </c>
      <c r="N8" s="60">
        <v>524803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838164</v>
      </c>
      <c r="X8" s="60">
        <v>595688</v>
      </c>
      <c r="Y8" s="60">
        <v>242476</v>
      </c>
      <c r="Z8" s="140">
        <v>40.71</v>
      </c>
      <c r="AA8" s="155">
        <v>1191375</v>
      </c>
    </row>
    <row r="9" spans="1:27" ht="13.5">
      <c r="A9" s="183" t="s">
        <v>105</v>
      </c>
      <c r="B9" s="182"/>
      <c r="C9" s="155">
        <v>3384871</v>
      </c>
      <c r="D9" s="155">
        <v>0</v>
      </c>
      <c r="E9" s="156">
        <v>3209456</v>
      </c>
      <c r="F9" s="60">
        <v>3209456</v>
      </c>
      <c r="G9" s="60">
        <v>238456</v>
      </c>
      <c r="H9" s="60">
        <v>240021</v>
      </c>
      <c r="I9" s="60">
        <v>300883</v>
      </c>
      <c r="J9" s="60">
        <v>779360</v>
      </c>
      <c r="K9" s="60">
        <v>419110</v>
      </c>
      <c r="L9" s="60">
        <v>300722</v>
      </c>
      <c r="M9" s="60">
        <v>1253</v>
      </c>
      <c r="N9" s="60">
        <v>721085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1500445</v>
      </c>
      <c r="X9" s="60">
        <v>1604728</v>
      </c>
      <c r="Y9" s="60">
        <v>-104283</v>
      </c>
      <c r="Z9" s="140">
        <v>-6.5</v>
      </c>
      <c r="AA9" s="155">
        <v>3209456</v>
      </c>
    </row>
    <row r="10" spans="1:27" ht="13.5">
      <c r="A10" s="183" t="s">
        <v>106</v>
      </c>
      <c r="B10" s="182"/>
      <c r="C10" s="155">
        <v>2175712</v>
      </c>
      <c r="D10" s="155">
        <v>0</v>
      </c>
      <c r="E10" s="156">
        <v>2075640</v>
      </c>
      <c r="F10" s="54">
        <v>2075640</v>
      </c>
      <c r="G10" s="54">
        <v>153113</v>
      </c>
      <c r="H10" s="54">
        <v>152521</v>
      </c>
      <c r="I10" s="54">
        <v>152521</v>
      </c>
      <c r="J10" s="54">
        <v>458155</v>
      </c>
      <c r="K10" s="54">
        <v>310820</v>
      </c>
      <c r="L10" s="54">
        <v>193235</v>
      </c>
      <c r="M10" s="54">
        <v>0</v>
      </c>
      <c r="N10" s="54">
        <v>504055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962210</v>
      </c>
      <c r="X10" s="54">
        <v>1037820</v>
      </c>
      <c r="Y10" s="54">
        <v>-75610</v>
      </c>
      <c r="Z10" s="184">
        <v>-7.29</v>
      </c>
      <c r="AA10" s="130">
        <v>2075640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783973</v>
      </c>
      <c r="D12" s="155">
        <v>0</v>
      </c>
      <c r="E12" s="156">
        <v>251000</v>
      </c>
      <c r="F12" s="60">
        <v>251000</v>
      </c>
      <c r="G12" s="60">
        <v>77935</v>
      </c>
      <c r="H12" s="60">
        <v>23619</v>
      </c>
      <c r="I12" s="60">
        <v>43273</v>
      </c>
      <c r="J12" s="60">
        <v>144827</v>
      </c>
      <c r="K12" s="60">
        <v>26211</v>
      </c>
      <c r="L12" s="60">
        <v>25941</v>
      </c>
      <c r="M12" s="60">
        <v>4613</v>
      </c>
      <c r="N12" s="60">
        <v>56765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201592</v>
      </c>
      <c r="X12" s="60">
        <v>125500</v>
      </c>
      <c r="Y12" s="60">
        <v>76092</v>
      </c>
      <c r="Z12" s="140">
        <v>60.63</v>
      </c>
      <c r="AA12" s="155">
        <v>251000</v>
      </c>
    </row>
    <row r="13" spans="1:27" ht="13.5">
      <c r="A13" s="181" t="s">
        <v>109</v>
      </c>
      <c r="B13" s="185"/>
      <c r="C13" s="155">
        <v>285881</v>
      </c>
      <c r="D13" s="155">
        <v>0</v>
      </c>
      <c r="E13" s="156">
        <v>423600</v>
      </c>
      <c r="F13" s="60">
        <v>423600</v>
      </c>
      <c r="G13" s="60">
        <v>8537</v>
      </c>
      <c r="H13" s="60">
        <v>4755</v>
      </c>
      <c r="I13" s="60">
        <v>800</v>
      </c>
      <c r="J13" s="60">
        <v>14092</v>
      </c>
      <c r="K13" s="60">
        <v>1089</v>
      </c>
      <c r="L13" s="60">
        <v>1787</v>
      </c>
      <c r="M13" s="60">
        <v>6106</v>
      </c>
      <c r="N13" s="60">
        <v>8982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23074</v>
      </c>
      <c r="X13" s="60">
        <v>211800</v>
      </c>
      <c r="Y13" s="60">
        <v>-188726</v>
      </c>
      <c r="Z13" s="140">
        <v>-89.11</v>
      </c>
      <c r="AA13" s="155">
        <v>423600</v>
      </c>
    </row>
    <row r="14" spans="1:27" ht="13.5">
      <c r="A14" s="181" t="s">
        <v>110</v>
      </c>
      <c r="B14" s="185"/>
      <c r="C14" s="155">
        <v>811654</v>
      </c>
      <c r="D14" s="155">
        <v>0</v>
      </c>
      <c r="E14" s="156">
        <v>100000</v>
      </c>
      <c r="F14" s="60">
        <v>100000</v>
      </c>
      <c r="G14" s="60">
        <v>83880</v>
      </c>
      <c r="H14" s="60">
        <v>101289</v>
      </c>
      <c r="I14" s="60">
        <v>98398</v>
      </c>
      <c r="J14" s="60">
        <v>283567</v>
      </c>
      <c r="K14" s="60">
        <v>96319</v>
      </c>
      <c r="L14" s="60">
        <v>95755</v>
      </c>
      <c r="M14" s="60">
        <v>0</v>
      </c>
      <c r="N14" s="60">
        <v>192074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475641</v>
      </c>
      <c r="X14" s="60">
        <v>50000</v>
      </c>
      <c r="Y14" s="60">
        <v>425641</v>
      </c>
      <c r="Z14" s="140">
        <v>851.28</v>
      </c>
      <c r="AA14" s="155">
        <v>100000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3000</v>
      </c>
      <c r="F15" s="60">
        <v>3000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1500</v>
      </c>
      <c r="Y15" s="60">
        <v>-1500</v>
      </c>
      <c r="Z15" s="140">
        <v>-100</v>
      </c>
      <c r="AA15" s="155">
        <v>3000</v>
      </c>
    </row>
    <row r="16" spans="1:27" ht="13.5">
      <c r="A16" s="181" t="s">
        <v>112</v>
      </c>
      <c r="B16" s="185"/>
      <c r="C16" s="155">
        <v>106255</v>
      </c>
      <c r="D16" s="155">
        <v>0</v>
      </c>
      <c r="E16" s="156">
        <v>80000</v>
      </c>
      <c r="F16" s="60">
        <v>80000</v>
      </c>
      <c r="G16" s="60">
        <v>22350</v>
      </c>
      <c r="H16" s="60">
        <v>200</v>
      </c>
      <c r="I16" s="60">
        <v>10050</v>
      </c>
      <c r="J16" s="60">
        <v>32600</v>
      </c>
      <c r="K16" s="60">
        <v>100</v>
      </c>
      <c r="L16" s="60">
        <v>7850</v>
      </c>
      <c r="M16" s="60">
        <v>3500</v>
      </c>
      <c r="N16" s="60">
        <v>11450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44050</v>
      </c>
      <c r="X16" s="60">
        <v>40000</v>
      </c>
      <c r="Y16" s="60">
        <v>4050</v>
      </c>
      <c r="Z16" s="140">
        <v>10.13</v>
      </c>
      <c r="AA16" s="155">
        <v>80000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44473840</v>
      </c>
      <c r="D19" s="155">
        <v>0</v>
      </c>
      <c r="E19" s="156">
        <v>48641000</v>
      </c>
      <c r="F19" s="60">
        <v>48641000</v>
      </c>
      <c r="G19" s="60">
        <v>0</v>
      </c>
      <c r="H19" s="60">
        <v>18137828</v>
      </c>
      <c r="I19" s="60">
        <v>0</v>
      </c>
      <c r="J19" s="60">
        <v>18137828</v>
      </c>
      <c r="K19" s="60">
        <v>0</v>
      </c>
      <c r="L19" s="60">
        <v>13743313</v>
      </c>
      <c r="M19" s="60">
        <v>1073511</v>
      </c>
      <c r="N19" s="60">
        <v>14816824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32954652</v>
      </c>
      <c r="X19" s="60">
        <v>24320500</v>
      </c>
      <c r="Y19" s="60">
        <v>8634152</v>
      </c>
      <c r="Z19" s="140">
        <v>35.5</v>
      </c>
      <c r="AA19" s="155">
        <v>48641000</v>
      </c>
    </row>
    <row r="20" spans="1:27" ht="13.5">
      <c r="A20" s="181" t="s">
        <v>35</v>
      </c>
      <c r="B20" s="185"/>
      <c r="C20" s="155">
        <v>225341</v>
      </c>
      <c r="D20" s="155">
        <v>0</v>
      </c>
      <c r="E20" s="156">
        <v>433802</v>
      </c>
      <c r="F20" s="54">
        <v>433802</v>
      </c>
      <c r="G20" s="54">
        <v>6432</v>
      </c>
      <c r="H20" s="54">
        <v>36212</v>
      </c>
      <c r="I20" s="54">
        <v>7747</v>
      </c>
      <c r="J20" s="54">
        <v>50391</v>
      </c>
      <c r="K20" s="54">
        <v>21621</v>
      </c>
      <c r="L20" s="54">
        <v>5180</v>
      </c>
      <c r="M20" s="54">
        <v>2844</v>
      </c>
      <c r="N20" s="54">
        <v>29645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80036</v>
      </c>
      <c r="X20" s="54">
        <v>216901</v>
      </c>
      <c r="Y20" s="54">
        <v>-136865</v>
      </c>
      <c r="Z20" s="184">
        <v>-63.1</v>
      </c>
      <c r="AA20" s="130">
        <v>433802</v>
      </c>
    </row>
    <row r="21" spans="1:27" ht="13.5">
      <c r="A21" s="181" t="s">
        <v>115</v>
      </c>
      <c r="B21" s="185"/>
      <c r="C21" s="155">
        <v>789303</v>
      </c>
      <c r="D21" s="155">
        <v>0</v>
      </c>
      <c r="E21" s="156">
        <v>0</v>
      </c>
      <c r="F21" s="60">
        <v>0</v>
      </c>
      <c r="G21" s="60">
        <v>16798</v>
      </c>
      <c r="H21" s="60">
        <v>23991</v>
      </c>
      <c r="I21" s="82">
        <v>7719</v>
      </c>
      <c r="J21" s="60">
        <v>48508</v>
      </c>
      <c r="K21" s="60">
        <v>4796</v>
      </c>
      <c r="L21" s="60">
        <v>53704</v>
      </c>
      <c r="M21" s="60">
        <v>0</v>
      </c>
      <c r="N21" s="60">
        <v>58500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107008</v>
      </c>
      <c r="X21" s="60">
        <v>0</v>
      </c>
      <c r="Y21" s="60">
        <v>107008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68242979</v>
      </c>
      <c r="D22" s="188">
        <f>SUM(D5:D21)</f>
        <v>0</v>
      </c>
      <c r="E22" s="189">
        <f t="shared" si="0"/>
        <v>71140416</v>
      </c>
      <c r="F22" s="190">
        <f t="shared" si="0"/>
        <v>71140416</v>
      </c>
      <c r="G22" s="190">
        <f t="shared" si="0"/>
        <v>5222318</v>
      </c>
      <c r="H22" s="190">
        <f t="shared" si="0"/>
        <v>20028060</v>
      </c>
      <c r="I22" s="190">
        <f t="shared" si="0"/>
        <v>1569476</v>
      </c>
      <c r="J22" s="190">
        <f t="shared" si="0"/>
        <v>26819854</v>
      </c>
      <c r="K22" s="190">
        <f t="shared" si="0"/>
        <v>2035468</v>
      </c>
      <c r="L22" s="190">
        <f t="shared" si="0"/>
        <v>15725331</v>
      </c>
      <c r="M22" s="190">
        <f t="shared" si="0"/>
        <v>1114827</v>
      </c>
      <c r="N22" s="190">
        <f t="shared" si="0"/>
        <v>18875626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45695480</v>
      </c>
      <c r="X22" s="190">
        <f t="shared" si="0"/>
        <v>35570209</v>
      </c>
      <c r="Y22" s="190">
        <f t="shared" si="0"/>
        <v>10125271</v>
      </c>
      <c r="Z22" s="191">
        <f>+IF(X22&lt;&gt;0,+(Y22/X22)*100,0)</f>
        <v>28.465593215940903</v>
      </c>
      <c r="AA22" s="188">
        <f>SUM(AA5:AA21)</f>
        <v>71140416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20011554</v>
      </c>
      <c r="D25" s="155">
        <v>0</v>
      </c>
      <c r="E25" s="156">
        <v>29885878</v>
      </c>
      <c r="F25" s="60">
        <v>29885878</v>
      </c>
      <c r="G25" s="60">
        <v>1774103</v>
      </c>
      <c r="H25" s="60">
        <v>1850927</v>
      </c>
      <c r="I25" s="60">
        <v>1781154</v>
      </c>
      <c r="J25" s="60">
        <v>5406184</v>
      </c>
      <c r="K25" s="60">
        <v>1843770</v>
      </c>
      <c r="L25" s="60">
        <v>1712788</v>
      </c>
      <c r="M25" s="60">
        <v>2420585</v>
      </c>
      <c r="N25" s="60">
        <v>5977143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11383327</v>
      </c>
      <c r="X25" s="60">
        <v>14942939</v>
      </c>
      <c r="Y25" s="60">
        <v>-3559612</v>
      </c>
      <c r="Z25" s="140">
        <v>-23.82</v>
      </c>
      <c r="AA25" s="155">
        <v>29885878</v>
      </c>
    </row>
    <row r="26" spans="1:27" ht="13.5">
      <c r="A26" s="183" t="s">
        <v>38</v>
      </c>
      <c r="B26" s="182"/>
      <c r="C26" s="155">
        <v>1889300</v>
      </c>
      <c r="D26" s="155">
        <v>0</v>
      </c>
      <c r="E26" s="156">
        <v>2096597</v>
      </c>
      <c r="F26" s="60">
        <v>2096597</v>
      </c>
      <c r="G26" s="60">
        <v>105781</v>
      </c>
      <c r="H26" s="60">
        <v>97250</v>
      </c>
      <c r="I26" s="60">
        <v>105781</v>
      </c>
      <c r="J26" s="60">
        <v>308812</v>
      </c>
      <c r="K26" s="60">
        <v>118731</v>
      </c>
      <c r="L26" s="60">
        <v>118731</v>
      </c>
      <c r="M26" s="60">
        <v>118731</v>
      </c>
      <c r="N26" s="60">
        <v>356193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665005</v>
      </c>
      <c r="X26" s="60">
        <v>1048299</v>
      </c>
      <c r="Y26" s="60">
        <v>-383294</v>
      </c>
      <c r="Z26" s="140">
        <v>-36.56</v>
      </c>
      <c r="AA26" s="155">
        <v>2096597</v>
      </c>
    </row>
    <row r="27" spans="1:27" ht="13.5">
      <c r="A27" s="183" t="s">
        <v>118</v>
      </c>
      <c r="B27" s="182"/>
      <c r="C27" s="155">
        <v>6186314</v>
      </c>
      <c r="D27" s="155">
        <v>0</v>
      </c>
      <c r="E27" s="156">
        <v>2977364</v>
      </c>
      <c r="F27" s="60">
        <v>2977364</v>
      </c>
      <c r="G27" s="60">
        <v>204733</v>
      </c>
      <c r="H27" s="60">
        <v>0</v>
      </c>
      <c r="I27" s="60">
        <v>0</v>
      </c>
      <c r="J27" s="60">
        <v>204733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204733</v>
      </c>
      <c r="X27" s="60">
        <v>1488682</v>
      </c>
      <c r="Y27" s="60">
        <v>-1283949</v>
      </c>
      <c r="Z27" s="140">
        <v>-86.25</v>
      </c>
      <c r="AA27" s="155">
        <v>2977364</v>
      </c>
    </row>
    <row r="28" spans="1:27" ht="13.5">
      <c r="A28" s="183" t="s">
        <v>39</v>
      </c>
      <c r="B28" s="182"/>
      <c r="C28" s="155">
        <v>19970619</v>
      </c>
      <c r="D28" s="155">
        <v>0</v>
      </c>
      <c r="E28" s="156">
        <v>4352972</v>
      </c>
      <c r="F28" s="60">
        <v>4352972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2176486</v>
      </c>
      <c r="Y28" s="60">
        <v>-2176486</v>
      </c>
      <c r="Z28" s="140">
        <v>-100</v>
      </c>
      <c r="AA28" s="155">
        <v>4352972</v>
      </c>
    </row>
    <row r="29" spans="1:27" ht="13.5">
      <c r="A29" s="183" t="s">
        <v>40</v>
      </c>
      <c r="B29" s="182"/>
      <c r="C29" s="155">
        <v>296096</v>
      </c>
      <c r="D29" s="155">
        <v>0</v>
      </c>
      <c r="E29" s="156">
        <v>158000</v>
      </c>
      <c r="F29" s="60">
        <v>158000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79000</v>
      </c>
      <c r="Y29" s="60">
        <v>-79000</v>
      </c>
      <c r="Z29" s="140">
        <v>-100</v>
      </c>
      <c r="AA29" s="155">
        <v>158000</v>
      </c>
    </row>
    <row r="30" spans="1:27" ht="13.5">
      <c r="A30" s="183" t="s">
        <v>119</v>
      </c>
      <c r="B30" s="182"/>
      <c r="C30" s="155">
        <v>9722323</v>
      </c>
      <c r="D30" s="155">
        <v>0</v>
      </c>
      <c r="E30" s="156">
        <v>14642836</v>
      </c>
      <c r="F30" s="60">
        <v>14642836</v>
      </c>
      <c r="G30" s="60">
        <v>0</v>
      </c>
      <c r="H30" s="60">
        <v>84474</v>
      </c>
      <c r="I30" s="60">
        <v>214028</v>
      </c>
      <c r="J30" s="60">
        <v>298502</v>
      </c>
      <c r="K30" s="60">
        <v>0</v>
      </c>
      <c r="L30" s="60">
        <v>5897698</v>
      </c>
      <c r="M30" s="60">
        <v>0</v>
      </c>
      <c r="N30" s="60">
        <v>5897698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6196200</v>
      </c>
      <c r="X30" s="60">
        <v>7321418</v>
      </c>
      <c r="Y30" s="60">
        <v>-1125218</v>
      </c>
      <c r="Z30" s="140">
        <v>-15.37</v>
      </c>
      <c r="AA30" s="155">
        <v>14642836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306503</v>
      </c>
      <c r="I31" s="60">
        <v>0</v>
      </c>
      <c r="J31" s="60">
        <v>306503</v>
      </c>
      <c r="K31" s="60">
        <v>0</v>
      </c>
      <c r="L31" s="60">
        <v>0</v>
      </c>
      <c r="M31" s="60">
        <v>51138</v>
      </c>
      <c r="N31" s="60">
        <v>51138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357641</v>
      </c>
      <c r="X31" s="60">
        <v>0</v>
      </c>
      <c r="Y31" s="60">
        <v>357641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5719496</v>
      </c>
      <c r="D32" s="155">
        <v>0</v>
      </c>
      <c r="E32" s="156">
        <v>7335000</v>
      </c>
      <c r="F32" s="60">
        <v>7335000</v>
      </c>
      <c r="G32" s="60">
        <v>114286</v>
      </c>
      <c r="H32" s="60">
        <v>4450536</v>
      </c>
      <c r="I32" s="60">
        <v>974963</v>
      </c>
      <c r="J32" s="60">
        <v>5539785</v>
      </c>
      <c r="K32" s="60">
        <v>1526775</v>
      </c>
      <c r="L32" s="60">
        <v>187285</v>
      </c>
      <c r="M32" s="60">
        <v>2340279</v>
      </c>
      <c r="N32" s="60">
        <v>4054339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9594124</v>
      </c>
      <c r="X32" s="60">
        <v>3667500</v>
      </c>
      <c r="Y32" s="60">
        <v>5926624</v>
      </c>
      <c r="Z32" s="140">
        <v>161.6</v>
      </c>
      <c r="AA32" s="155">
        <v>7335000</v>
      </c>
    </row>
    <row r="33" spans="1:27" ht="13.5">
      <c r="A33" s="183" t="s">
        <v>42</v>
      </c>
      <c r="B33" s="182"/>
      <c r="C33" s="155">
        <v>254451</v>
      </c>
      <c r="D33" s="155">
        <v>0</v>
      </c>
      <c r="E33" s="156">
        <v>992183</v>
      </c>
      <c r="F33" s="60">
        <v>992183</v>
      </c>
      <c r="G33" s="60">
        <v>34756</v>
      </c>
      <c r="H33" s="60">
        <v>34149</v>
      </c>
      <c r="I33" s="60">
        <v>77215</v>
      </c>
      <c r="J33" s="60">
        <v>146120</v>
      </c>
      <c r="K33" s="60">
        <v>213226</v>
      </c>
      <c r="L33" s="60">
        <v>149483</v>
      </c>
      <c r="M33" s="60">
        <v>48</v>
      </c>
      <c r="N33" s="60">
        <v>362757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508877</v>
      </c>
      <c r="X33" s="60">
        <v>496092</v>
      </c>
      <c r="Y33" s="60">
        <v>12785</v>
      </c>
      <c r="Z33" s="140">
        <v>2.58</v>
      </c>
      <c r="AA33" s="155">
        <v>992183</v>
      </c>
    </row>
    <row r="34" spans="1:27" ht="13.5">
      <c r="A34" s="183" t="s">
        <v>43</v>
      </c>
      <c r="B34" s="182"/>
      <c r="C34" s="155">
        <v>11064386</v>
      </c>
      <c r="D34" s="155">
        <v>0</v>
      </c>
      <c r="E34" s="156">
        <v>8610436</v>
      </c>
      <c r="F34" s="60">
        <v>8610436</v>
      </c>
      <c r="G34" s="60">
        <v>5819990</v>
      </c>
      <c r="H34" s="60">
        <v>773338</v>
      </c>
      <c r="I34" s="60">
        <v>652041</v>
      </c>
      <c r="J34" s="60">
        <v>7245369</v>
      </c>
      <c r="K34" s="60">
        <v>858761</v>
      </c>
      <c r="L34" s="60">
        <v>772504</v>
      </c>
      <c r="M34" s="60">
        <v>1060270</v>
      </c>
      <c r="N34" s="60">
        <v>2691535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9936904</v>
      </c>
      <c r="X34" s="60">
        <v>4305218</v>
      </c>
      <c r="Y34" s="60">
        <v>5631686</v>
      </c>
      <c r="Z34" s="140">
        <v>130.81</v>
      </c>
      <c r="AA34" s="155">
        <v>8610436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380</v>
      </c>
      <c r="I35" s="60">
        <v>0</v>
      </c>
      <c r="J35" s="60">
        <v>380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380</v>
      </c>
      <c r="X35" s="60">
        <v>0</v>
      </c>
      <c r="Y35" s="60">
        <v>380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75114539</v>
      </c>
      <c r="D36" s="188">
        <f>SUM(D25:D35)</f>
        <v>0</v>
      </c>
      <c r="E36" s="189">
        <f t="shared" si="1"/>
        <v>71051266</v>
      </c>
      <c r="F36" s="190">
        <f t="shared" si="1"/>
        <v>71051266</v>
      </c>
      <c r="G36" s="190">
        <f t="shared" si="1"/>
        <v>8053649</v>
      </c>
      <c r="H36" s="190">
        <f t="shared" si="1"/>
        <v>7597557</v>
      </c>
      <c r="I36" s="190">
        <f t="shared" si="1"/>
        <v>3805182</v>
      </c>
      <c r="J36" s="190">
        <f t="shared" si="1"/>
        <v>19456388</v>
      </c>
      <c r="K36" s="190">
        <f t="shared" si="1"/>
        <v>4561263</v>
      </c>
      <c r="L36" s="190">
        <f t="shared" si="1"/>
        <v>8838489</v>
      </c>
      <c r="M36" s="190">
        <f t="shared" si="1"/>
        <v>5991051</v>
      </c>
      <c r="N36" s="190">
        <f t="shared" si="1"/>
        <v>19390803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38847191</v>
      </c>
      <c r="X36" s="190">
        <f t="shared" si="1"/>
        <v>35525634</v>
      </c>
      <c r="Y36" s="190">
        <f t="shared" si="1"/>
        <v>3321557</v>
      </c>
      <c r="Z36" s="191">
        <f>+IF(X36&lt;&gt;0,+(Y36/X36)*100,0)</f>
        <v>9.349747283890837</v>
      </c>
      <c r="AA36" s="188">
        <f>SUM(AA25:AA35)</f>
        <v>71051266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-6871560</v>
      </c>
      <c r="D38" s="199">
        <f>+D22-D36</f>
        <v>0</v>
      </c>
      <c r="E38" s="200">
        <f t="shared" si="2"/>
        <v>89150</v>
      </c>
      <c r="F38" s="106">
        <f t="shared" si="2"/>
        <v>89150</v>
      </c>
      <c r="G38" s="106">
        <f t="shared" si="2"/>
        <v>-2831331</v>
      </c>
      <c r="H38" s="106">
        <f t="shared" si="2"/>
        <v>12430503</v>
      </c>
      <c r="I38" s="106">
        <f t="shared" si="2"/>
        <v>-2235706</v>
      </c>
      <c r="J38" s="106">
        <f t="shared" si="2"/>
        <v>7363466</v>
      </c>
      <c r="K38" s="106">
        <f t="shared" si="2"/>
        <v>-2525795</v>
      </c>
      <c r="L38" s="106">
        <f t="shared" si="2"/>
        <v>6886842</v>
      </c>
      <c r="M38" s="106">
        <f t="shared" si="2"/>
        <v>-4876224</v>
      </c>
      <c r="N38" s="106">
        <f t="shared" si="2"/>
        <v>-515177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6848289</v>
      </c>
      <c r="X38" s="106">
        <f>IF(F22=F36,0,X22-X36)</f>
        <v>44575</v>
      </c>
      <c r="Y38" s="106">
        <f t="shared" si="2"/>
        <v>6803714</v>
      </c>
      <c r="Z38" s="201">
        <f>+IF(X38&lt;&gt;0,+(Y38/X38)*100,0)</f>
        <v>15263.5199102636</v>
      </c>
      <c r="AA38" s="199">
        <f>+AA22-AA36</f>
        <v>89150</v>
      </c>
    </row>
    <row r="39" spans="1:27" ht="13.5">
      <c r="A39" s="181" t="s">
        <v>46</v>
      </c>
      <c r="B39" s="185"/>
      <c r="C39" s="155">
        <v>79523354</v>
      </c>
      <c r="D39" s="155">
        <v>0</v>
      </c>
      <c r="E39" s="156">
        <v>57353901</v>
      </c>
      <c r="F39" s="60">
        <v>57353901</v>
      </c>
      <c r="G39" s="60">
        <v>0</v>
      </c>
      <c r="H39" s="60">
        <v>400310</v>
      </c>
      <c r="I39" s="60">
        <v>0</v>
      </c>
      <c r="J39" s="60">
        <v>400310</v>
      </c>
      <c r="K39" s="60">
        <v>0</v>
      </c>
      <c r="L39" s="60">
        <v>764881</v>
      </c>
      <c r="M39" s="60">
        <v>0</v>
      </c>
      <c r="N39" s="60">
        <v>764881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1165191</v>
      </c>
      <c r="X39" s="60">
        <v>28676951</v>
      </c>
      <c r="Y39" s="60">
        <v>-27511760</v>
      </c>
      <c r="Z39" s="140">
        <v>-95.94</v>
      </c>
      <c r="AA39" s="155">
        <v>57353901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72651794</v>
      </c>
      <c r="D42" s="206">
        <f>SUM(D38:D41)</f>
        <v>0</v>
      </c>
      <c r="E42" s="207">
        <f t="shared" si="3"/>
        <v>57443051</v>
      </c>
      <c r="F42" s="88">
        <f t="shared" si="3"/>
        <v>57443051</v>
      </c>
      <c r="G42" s="88">
        <f t="shared" si="3"/>
        <v>-2831331</v>
      </c>
      <c r="H42" s="88">
        <f t="shared" si="3"/>
        <v>12830813</v>
      </c>
      <c r="I42" s="88">
        <f t="shared" si="3"/>
        <v>-2235706</v>
      </c>
      <c r="J42" s="88">
        <f t="shared" si="3"/>
        <v>7763776</v>
      </c>
      <c r="K42" s="88">
        <f t="shared" si="3"/>
        <v>-2525795</v>
      </c>
      <c r="L42" s="88">
        <f t="shared" si="3"/>
        <v>7651723</v>
      </c>
      <c r="M42" s="88">
        <f t="shared" si="3"/>
        <v>-4876224</v>
      </c>
      <c r="N42" s="88">
        <f t="shared" si="3"/>
        <v>249704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8013480</v>
      </c>
      <c r="X42" s="88">
        <f t="shared" si="3"/>
        <v>28721526</v>
      </c>
      <c r="Y42" s="88">
        <f t="shared" si="3"/>
        <v>-20708046</v>
      </c>
      <c r="Z42" s="208">
        <f>+IF(X42&lt;&gt;0,+(Y42/X42)*100,0)</f>
        <v>-72.09939332610669</v>
      </c>
      <c r="AA42" s="206">
        <f>SUM(AA38:AA41)</f>
        <v>57443051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72651794</v>
      </c>
      <c r="D44" s="210">
        <f>+D42-D43</f>
        <v>0</v>
      </c>
      <c r="E44" s="211">
        <f t="shared" si="4"/>
        <v>57443051</v>
      </c>
      <c r="F44" s="77">
        <f t="shared" si="4"/>
        <v>57443051</v>
      </c>
      <c r="G44" s="77">
        <f t="shared" si="4"/>
        <v>-2831331</v>
      </c>
      <c r="H44" s="77">
        <f t="shared" si="4"/>
        <v>12830813</v>
      </c>
      <c r="I44" s="77">
        <f t="shared" si="4"/>
        <v>-2235706</v>
      </c>
      <c r="J44" s="77">
        <f t="shared" si="4"/>
        <v>7763776</v>
      </c>
      <c r="K44" s="77">
        <f t="shared" si="4"/>
        <v>-2525795</v>
      </c>
      <c r="L44" s="77">
        <f t="shared" si="4"/>
        <v>7651723</v>
      </c>
      <c r="M44" s="77">
        <f t="shared" si="4"/>
        <v>-4876224</v>
      </c>
      <c r="N44" s="77">
        <f t="shared" si="4"/>
        <v>249704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8013480</v>
      </c>
      <c r="X44" s="77">
        <f t="shared" si="4"/>
        <v>28721526</v>
      </c>
      <c r="Y44" s="77">
        <f t="shared" si="4"/>
        <v>-20708046</v>
      </c>
      <c r="Z44" s="212">
        <f>+IF(X44&lt;&gt;0,+(Y44/X44)*100,0)</f>
        <v>-72.09939332610669</v>
      </c>
      <c r="AA44" s="210">
        <f>+AA42-AA43</f>
        <v>57443051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72651794</v>
      </c>
      <c r="D46" s="206">
        <f>SUM(D44:D45)</f>
        <v>0</v>
      </c>
      <c r="E46" s="207">
        <f t="shared" si="5"/>
        <v>57443051</v>
      </c>
      <c r="F46" s="88">
        <f t="shared" si="5"/>
        <v>57443051</v>
      </c>
      <c r="G46" s="88">
        <f t="shared" si="5"/>
        <v>-2831331</v>
      </c>
      <c r="H46" s="88">
        <f t="shared" si="5"/>
        <v>12830813</v>
      </c>
      <c r="I46" s="88">
        <f t="shared" si="5"/>
        <v>-2235706</v>
      </c>
      <c r="J46" s="88">
        <f t="shared" si="5"/>
        <v>7763776</v>
      </c>
      <c r="K46" s="88">
        <f t="shared" si="5"/>
        <v>-2525795</v>
      </c>
      <c r="L46" s="88">
        <f t="shared" si="5"/>
        <v>7651723</v>
      </c>
      <c r="M46" s="88">
        <f t="shared" si="5"/>
        <v>-4876224</v>
      </c>
      <c r="N46" s="88">
        <f t="shared" si="5"/>
        <v>249704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8013480</v>
      </c>
      <c r="X46" s="88">
        <f t="shared" si="5"/>
        <v>28721526</v>
      </c>
      <c r="Y46" s="88">
        <f t="shared" si="5"/>
        <v>-20708046</v>
      </c>
      <c r="Z46" s="208">
        <f>+IF(X46&lt;&gt;0,+(Y46/X46)*100,0)</f>
        <v>-72.09939332610669</v>
      </c>
      <c r="AA46" s="206">
        <f>SUM(AA44:AA45)</f>
        <v>57443051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72651794</v>
      </c>
      <c r="D48" s="217">
        <f>SUM(D46:D47)</f>
        <v>0</v>
      </c>
      <c r="E48" s="218">
        <f t="shared" si="6"/>
        <v>57443051</v>
      </c>
      <c r="F48" s="219">
        <f t="shared" si="6"/>
        <v>57443051</v>
      </c>
      <c r="G48" s="219">
        <f t="shared" si="6"/>
        <v>-2831331</v>
      </c>
      <c r="H48" s="220">
        <f t="shared" si="6"/>
        <v>12830813</v>
      </c>
      <c r="I48" s="220">
        <f t="shared" si="6"/>
        <v>-2235706</v>
      </c>
      <c r="J48" s="220">
        <f t="shared" si="6"/>
        <v>7763776</v>
      </c>
      <c r="K48" s="220">
        <f t="shared" si="6"/>
        <v>-2525795</v>
      </c>
      <c r="L48" s="220">
        <f t="shared" si="6"/>
        <v>7651723</v>
      </c>
      <c r="M48" s="219">
        <f t="shared" si="6"/>
        <v>-4876224</v>
      </c>
      <c r="N48" s="219">
        <f t="shared" si="6"/>
        <v>249704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8013480</v>
      </c>
      <c r="X48" s="220">
        <f t="shared" si="6"/>
        <v>28721526</v>
      </c>
      <c r="Y48" s="220">
        <f t="shared" si="6"/>
        <v>-20708046</v>
      </c>
      <c r="Z48" s="221">
        <f>+IF(X48&lt;&gt;0,+(Y48/X48)*100,0)</f>
        <v>-72.09939332610669</v>
      </c>
      <c r="AA48" s="222">
        <f>SUM(AA46:AA47)</f>
        <v>57443051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600000</v>
      </c>
      <c r="F5" s="100">
        <f t="shared" si="0"/>
        <v>600000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300000</v>
      </c>
      <c r="Y5" s="100">
        <f t="shared" si="0"/>
        <v>-300000</v>
      </c>
      <c r="Z5" s="137">
        <f>+IF(X5&lt;&gt;0,+(Y5/X5)*100,0)</f>
        <v>-100</v>
      </c>
      <c r="AA5" s="153">
        <f>SUM(AA6:AA8)</f>
        <v>600000</v>
      </c>
    </row>
    <row r="6" spans="1:27" ht="13.5">
      <c r="A6" s="138" t="s">
        <v>75</v>
      </c>
      <c r="B6" s="136"/>
      <c r="C6" s="155"/>
      <c r="D6" s="155"/>
      <c r="E6" s="156">
        <v>557000</v>
      </c>
      <c r="F6" s="60">
        <v>557000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278500</v>
      </c>
      <c r="Y6" s="60">
        <v>-278500</v>
      </c>
      <c r="Z6" s="140">
        <v>-100</v>
      </c>
      <c r="AA6" s="62">
        <v>557000</v>
      </c>
    </row>
    <row r="7" spans="1:27" ht="13.5">
      <c r="A7" s="138" t="s">
        <v>76</v>
      </c>
      <c r="B7" s="136"/>
      <c r="C7" s="157"/>
      <c r="D7" s="157"/>
      <c r="E7" s="158">
        <v>32000</v>
      </c>
      <c r="F7" s="159">
        <v>32000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16000</v>
      </c>
      <c r="Y7" s="159">
        <v>-16000</v>
      </c>
      <c r="Z7" s="141">
        <v>-100</v>
      </c>
      <c r="AA7" s="225">
        <v>32000</v>
      </c>
    </row>
    <row r="8" spans="1:27" ht="13.5">
      <c r="A8" s="138" t="s">
        <v>77</v>
      </c>
      <c r="B8" s="136"/>
      <c r="C8" s="155"/>
      <c r="D8" s="155"/>
      <c r="E8" s="156">
        <v>11000</v>
      </c>
      <c r="F8" s="60">
        <v>11000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5500</v>
      </c>
      <c r="Y8" s="60">
        <v>-5500</v>
      </c>
      <c r="Z8" s="140">
        <v>-100</v>
      </c>
      <c r="AA8" s="62">
        <v>11000</v>
      </c>
    </row>
    <row r="9" spans="1:27" ht="13.5">
      <c r="A9" s="135" t="s">
        <v>78</v>
      </c>
      <c r="B9" s="136"/>
      <c r="C9" s="153">
        <f aca="true" t="shared" si="1" ref="C9:Y9">SUM(C10:C14)</f>
        <v>16685408</v>
      </c>
      <c r="D9" s="153">
        <f>SUM(D10:D14)</f>
        <v>0</v>
      </c>
      <c r="E9" s="154">
        <f t="shared" si="1"/>
        <v>6260733</v>
      </c>
      <c r="F9" s="100">
        <f t="shared" si="1"/>
        <v>6260733</v>
      </c>
      <c r="G9" s="100">
        <f t="shared" si="1"/>
        <v>2121612</v>
      </c>
      <c r="H9" s="100">
        <f t="shared" si="1"/>
        <v>1976905</v>
      </c>
      <c r="I9" s="100">
        <f t="shared" si="1"/>
        <v>0</v>
      </c>
      <c r="J9" s="100">
        <f t="shared" si="1"/>
        <v>4098517</v>
      </c>
      <c r="K9" s="100">
        <f t="shared" si="1"/>
        <v>341180</v>
      </c>
      <c r="L9" s="100">
        <f t="shared" si="1"/>
        <v>954344</v>
      </c>
      <c r="M9" s="100">
        <f t="shared" si="1"/>
        <v>187035</v>
      </c>
      <c r="N9" s="100">
        <f t="shared" si="1"/>
        <v>1482559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5581076</v>
      </c>
      <c r="X9" s="100">
        <f t="shared" si="1"/>
        <v>3130367</v>
      </c>
      <c r="Y9" s="100">
        <f t="shared" si="1"/>
        <v>2450709</v>
      </c>
      <c r="Z9" s="137">
        <f>+IF(X9&lt;&gt;0,+(Y9/X9)*100,0)</f>
        <v>78.28823265770436</v>
      </c>
      <c r="AA9" s="102">
        <f>SUM(AA10:AA14)</f>
        <v>6260733</v>
      </c>
    </row>
    <row r="10" spans="1:27" ht="13.5">
      <c r="A10" s="138" t="s">
        <v>79</v>
      </c>
      <c r="B10" s="136"/>
      <c r="C10" s="155">
        <v>11455701</v>
      </c>
      <c r="D10" s="155"/>
      <c r="E10" s="156"/>
      <c r="F10" s="60"/>
      <c r="G10" s="60">
        <v>2121612</v>
      </c>
      <c r="H10" s="60">
        <v>1976905</v>
      </c>
      <c r="I10" s="60"/>
      <c r="J10" s="60">
        <v>4098517</v>
      </c>
      <c r="K10" s="60">
        <v>341180</v>
      </c>
      <c r="L10" s="60">
        <v>954344</v>
      </c>
      <c r="M10" s="60">
        <v>187035</v>
      </c>
      <c r="N10" s="60">
        <v>1482559</v>
      </c>
      <c r="O10" s="60"/>
      <c r="P10" s="60"/>
      <c r="Q10" s="60"/>
      <c r="R10" s="60"/>
      <c r="S10" s="60"/>
      <c r="T10" s="60"/>
      <c r="U10" s="60"/>
      <c r="V10" s="60"/>
      <c r="W10" s="60">
        <v>5581076</v>
      </c>
      <c r="X10" s="60"/>
      <c r="Y10" s="60">
        <v>5581076</v>
      </c>
      <c r="Z10" s="140"/>
      <c r="AA10" s="62"/>
    </row>
    <row r="11" spans="1:27" ht="13.5">
      <c r="A11" s="138" t="s">
        <v>80</v>
      </c>
      <c r="B11" s="136"/>
      <c r="C11" s="155">
        <v>5229707</v>
      </c>
      <c r="D11" s="155"/>
      <c r="E11" s="156">
        <v>6260733</v>
      </c>
      <c r="F11" s="60">
        <v>6260733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3130367</v>
      </c>
      <c r="Y11" s="60">
        <v>-3130367</v>
      </c>
      <c r="Z11" s="140">
        <v>-100</v>
      </c>
      <c r="AA11" s="62">
        <v>6260733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566580</v>
      </c>
      <c r="F15" s="100">
        <f t="shared" si="2"/>
        <v>566580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283290</v>
      </c>
      <c r="Y15" s="100">
        <f t="shared" si="2"/>
        <v>-283290</v>
      </c>
      <c r="Z15" s="137">
        <f>+IF(X15&lt;&gt;0,+(Y15/X15)*100,0)</f>
        <v>-100</v>
      </c>
      <c r="AA15" s="102">
        <f>SUM(AA16:AA18)</f>
        <v>566580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>
        <v>566580</v>
      </c>
      <c r="F17" s="60">
        <v>566580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283290</v>
      </c>
      <c r="Y17" s="60">
        <v>-283290</v>
      </c>
      <c r="Z17" s="140">
        <v>-100</v>
      </c>
      <c r="AA17" s="62">
        <v>566580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43461365</v>
      </c>
      <c r="D19" s="153">
        <f>SUM(D20:D23)</f>
        <v>0</v>
      </c>
      <c r="E19" s="154">
        <f t="shared" si="3"/>
        <v>49926588</v>
      </c>
      <c r="F19" s="100">
        <f t="shared" si="3"/>
        <v>49926588</v>
      </c>
      <c r="G19" s="100">
        <f t="shared" si="3"/>
        <v>1281380</v>
      </c>
      <c r="H19" s="100">
        <f t="shared" si="3"/>
        <v>1822769</v>
      </c>
      <c r="I19" s="100">
        <f t="shared" si="3"/>
        <v>0</v>
      </c>
      <c r="J19" s="100">
        <f t="shared" si="3"/>
        <v>3104149</v>
      </c>
      <c r="K19" s="100">
        <f t="shared" si="3"/>
        <v>791332</v>
      </c>
      <c r="L19" s="100">
        <f t="shared" si="3"/>
        <v>4126256</v>
      </c>
      <c r="M19" s="100">
        <f t="shared" si="3"/>
        <v>4409164</v>
      </c>
      <c r="N19" s="100">
        <f t="shared" si="3"/>
        <v>9326752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12430901</v>
      </c>
      <c r="X19" s="100">
        <f t="shared" si="3"/>
        <v>24963295</v>
      </c>
      <c r="Y19" s="100">
        <f t="shared" si="3"/>
        <v>-12532394</v>
      </c>
      <c r="Z19" s="137">
        <f>+IF(X19&lt;&gt;0,+(Y19/X19)*100,0)</f>
        <v>-50.203284462247474</v>
      </c>
      <c r="AA19" s="102">
        <f>SUM(AA20:AA23)</f>
        <v>49926588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>
        <v>41112567</v>
      </c>
      <c r="D21" s="155"/>
      <c r="E21" s="156">
        <v>33980808</v>
      </c>
      <c r="F21" s="60">
        <v>33980808</v>
      </c>
      <c r="G21" s="60">
        <v>402623</v>
      </c>
      <c r="H21" s="60"/>
      <c r="I21" s="60"/>
      <c r="J21" s="60">
        <v>402623</v>
      </c>
      <c r="K21" s="60"/>
      <c r="L21" s="60">
        <v>160000</v>
      </c>
      <c r="M21" s="60">
        <v>3608898</v>
      </c>
      <c r="N21" s="60">
        <v>3768898</v>
      </c>
      <c r="O21" s="60"/>
      <c r="P21" s="60"/>
      <c r="Q21" s="60"/>
      <c r="R21" s="60"/>
      <c r="S21" s="60"/>
      <c r="T21" s="60"/>
      <c r="U21" s="60"/>
      <c r="V21" s="60"/>
      <c r="W21" s="60">
        <v>4171521</v>
      </c>
      <c r="X21" s="60">
        <v>16990404</v>
      </c>
      <c r="Y21" s="60">
        <v>-12818883</v>
      </c>
      <c r="Z21" s="140">
        <v>-75.45</v>
      </c>
      <c r="AA21" s="62">
        <v>33980808</v>
      </c>
    </row>
    <row r="22" spans="1:27" ht="13.5">
      <c r="A22" s="138" t="s">
        <v>91</v>
      </c>
      <c r="B22" s="136"/>
      <c r="C22" s="157">
        <v>2348798</v>
      </c>
      <c r="D22" s="157"/>
      <c r="E22" s="158">
        <v>6821211</v>
      </c>
      <c r="F22" s="159">
        <v>6821211</v>
      </c>
      <c r="G22" s="159">
        <v>878757</v>
      </c>
      <c r="H22" s="159">
        <v>1822769</v>
      </c>
      <c r="I22" s="159"/>
      <c r="J22" s="159">
        <v>2701526</v>
      </c>
      <c r="K22" s="159">
        <v>791332</v>
      </c>
      <c r="L22" s="159">
        <v>3966256</v>
      </c>
      <c r="M22" s="159">
        <v>800266</v>
      </c>
      <c r="N22" s="159">
        <v>5557854</v>
      </c>
      <c r="O22" s="159"/>
      <c r="P22" s="159"/>
      <c r="Q22" s="159"/>
      <c r="R22" s="159"/>
      <c r="S22" s="159"/>
      <c r="T22" s="159"/>
      <c r="U22" s="159"/>
      <c r="V22" s="159"/>
      <c r="W22" s="159">
        <v>8259380</v>
      </c>
      <c r="X22" s="159">
        <v>3410606</v>
      </c>
      <c r="Y22" s="159">
        <v>4848774</v>
      </c>
      <c r="Z22" s="141">
        <v>142.17</v>
      </c>
      <c r="AA22" s="225">
        <v>6821211</v>
      </c>
    </row>
    <row r="23" spans="1:27" ht="13.5">
      <c r="A23" s="138" t="s">
        <v>92</v>
      </c>
      <c r="B23" s="136"/>
      <c r="C23" s="155"/>
      <c r="D23" s="155"/>
      <c r="E23" s="156">
        <v>9124569</v>
      </c>
      <c r="F23" s="60">
        <v>9124569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4562285</v>
      </c>
      <c r="Y23" s="60">
        <v>-4562285</v>
      </c>
      <c r="Z23" s="140">
        <v>-100</v>
      </c>
      <c r="AA23" s="62">
        <v>9124569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60146773</v>
      </c>
      <c r="D25" s="217">
        <f>+D5+D9+D15+D19+D24</f>
        <v>0</v>
      </c>
      <c r="E25" s="230">
        <f t="shared" si="4"/>
        <v>57353901</v>
      </c>
      <c r="F25" s="219">
        <f t="shared" si="4"/>
        <v>57353901</v>
      </c>
      <c r="G25" s="219">
        <f t="shared" si="4"/>
        <v>3402992</v>
      </c>
      <c r="H25" s="219">
        <f t="shared" si="4"/>
        <v>3799674</v>
      </c>
      <c r="I25" s="219">
        <f t="shared" si="4"/>
        <v>0</v>
      </c>
      <c r="J25" s="219">
        <f t="shared" si="4"/>
        <v>7202666</v>
      </c>
      <c r="K25" s="219">
        <f t="shared" si="4"/>
        <v>1132512</v>
      </c>
      <c r="L25" s="219">
        <f t="shared" si="4"/>
        <v>5080600</v>
      </c>
      <c r="M25" s="219">
        <f t="shared" si="4"/>
        <v>4596199</v>
      </c>
      <c r="N25" s="219">
        <f t="shared" si="4"/>
        <v>10809311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18011977</v>
      </c>
      <c r="X25" s="219">
        <f t="shared" si="4"/>
        <v>28676952</v>
      </c>
      <c r="Y25" s="219">
        <f t="shared" si="4"/>
        <v>-10664975</v>
      </c>
      <c r="Z25" s="231">
        <f>+IF(X25&lt;&gt;0,+(Y25/X25)*100,0)</f>
        <v>-37.19005771603621</v>
      </c>
      <c r="AA25" s="232">
        <f>+AA5+AA9+AA15+AA19+AA24</f>
        <v>57353901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52353901</v>
      </c>
      <c r="F28" s="60">
        <v>52353901</v>
      </c>
      <c r="G28" s="60"/>
      <c r="H28" s="60">
        <v>3799674</v>
      </c>
      <c r="I28" s="60"/>
      <c r="J28" s="60">
        <v>3799674</v>
      </c>
      <c r="K28" s="60">
        <v>1132512</v>
      </c>
      <c r="L28" s="60"/>
      <c r="M28" s="60"/>
      <c r="N28" s="60">
        <v>1132512</v>
      </c>
      <c r="O28" s="60"/>
      <c r="P28" s="60"/>
      <c r="Q28" s="60"/>
      <c r="R28" s="60"/>
      <c r="S28" s="60"/>
      <c r="T28" s="60"/>
      <c r="U28" s="60"/>
      <c r="V28" s="60"/>
      <c r="W28" s="60">
        <v>4932186</v>
      </c>
      <c r="X28" s="60">
        <v>26176951</v>
      </c>
      <c r="Y28" s="60">
        <v>-21244765</v>
      </c>
      <c r="Z28" s="140">
        <v>-81.16</v>
      </c>
      <c r="AA28" s="155">
        <v>52353901</v>
      </c>
    </row>
    <row r="29" spans="1:27" ht="13.5">
      <c r="A29" s="234" t="s">
        <v>134</v>
      </c>
      <c r="B29" s="136"/>
      <c r="C29" s="155">
        <v>60146773</v>
      </c>
      <c r="D29" s="155"/>
      <c r="E29" s="156"/>
      <c r="F29" s="60"/>
      <c r="G29" s="60">
        <v>3402992</v>
      </c>
      <c r="H29" s="60"/>
      <c r="I29" s="60"/>
      <c r="J29" s="60">
        <v>3402992</v>
      </c>
      <c r="K29" s="60"/>
      <c r="L29" s="60">
        <v>5080600</v>
      </c>
      <c r="M29" s="60">
        <v>4596199</v>
      </c>
      <c r="N29" s="60">
        <v>9676799</v>
      </c>
      <c r="O29" s="60"/>
      <c r="P29" s="60"/>
      <c r="Q29" s="60"/>
      <c r="R29" s="60"/>
      <c r="S29" s="60"/>
      <c r="T29" s="60"/>
      <c r="U29" s="60"/>
      <c r="V29" s="60"/>
      <c r="W29" s="60">
        <v>13079791</v>
      </c>
      <c r="X29" s="60"/>
      <c r="Y29" s="60">
        <v>13079791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>
        <v>1000000</v>
      </c>
      <c r="F31" s="60">
        <v>1000000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500000</v>
      </c>
      <c r="Y31" s="60">
        <v>-500000</v>
      </c>
      <c r="Z31" s="140">
        <v>-100</v>
      </c>
      <c r="AA31" s="62">
        <v>1000000</v>
      </c>
    </row>
    <row r="32" spans="1:27" ht="13.5">
      <c r="A32" s="236" t="s">
        <v>46</v>
      </c>
      <c r="B32" s="136"/>
      <c r="C32" s="210">
        <f aca="true" t="shared" si="5" ref="C32:Y32">SUM(C28:C31)</f>
        <v>60146773</v>
      </c>
      <c r="D32" s="210">
        <f>SUM(D28:D31)</f>
        <v>0</v>
      </c>
      <c r="E32" s="211">
        <f t="shared" si="5"/>
        <v>53353901</v>
      </c>
      <c r="F32" s="77">
        <f t="shared" si="5"/>
        <v>53353901</v>
      </c>
      <c r="G32" s="77">
        <f t="shared" si="5"/>
        <v>3402992</v>
      </c>
      <c r="H32" s="77">
        <f t="shared" si="5"/>
        <v>3799674</v>
      </c>
      <c r="I32" s="77">
        <f t="shared" si="5"/>
        <v>0</v>
      </c>
      <c r="J32" s="77">
        <f t="shared" si="5"/>
        <v>7202666</v>
      </c>
      <c r="K32" s="77">
        <f t="shared" si="5"/>
        <v>1132512</v>
      </c>
      <c r="L32" s="77">
        <f t="shared" si="5"/>
        <v>5080600</v>
      </c>
      <c r="M32" s="77">
        <f t="shared" si="5"/>
        <v>4596199</v>
      </c>
      <c r="N32" s="77">
        <f t="shared" si="5"/>
        <v>10809311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18011977</v>
      </c>
      <c r="X32" s="77">
        <f t="shared" si="5"/>
        <v>26676951</v>
      </c>
      <c r="Y32" s="77">
        <f t="shared" si="5"/>
        <v>-8664974</v>
      </c>
      <c r="Z32" s="212">
        <f>+IF(X32&lt;&gt;0,+(Y32/X32)*100,0)</f>
        <v>-32.48112574784127</v>
      </c>
      <c r="AA32" s="79">
        <f>SUM(AA28:AA31)</f>
        <v>53353901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4000000</v>
      </c>
      <c r="F35" s="60">
        <v>4000000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2000000</v>
      </c>
      <c r="Y35" s="60">
        <v>-2000000</v>
      </c>
      <c r="Z35" s="140">
        <v>-100</v>
      </c>
      <c r="AA35" s="62">
        <v>4000000</v>
      </c>
    </row>
    <row r="36" spans="1:27" ht="13.5">
      <c r="A36" s="238" t="s">
        <v>139</v>
      </c>
      <c r="B36" s="149"/>
      <c r="C36" s="222">
        <f aca="true" t="shared" si="6" ref="C36:Y36">SUM(C32:C35)</f>
        <v>60146773</v>
      </c>
      <c r="D36" s="222">
        <f>SUM(D32:D35)</f>
        <v>0</v>
      </c>
      <c r="E36" s="218">
        <f t="shared" si="6"/>
        <v>57353901</v>
      </c>
      <c r="F36" s="220">
        <f t="shared" si="6"/>
        <v>57353901</v>
      </c>
      <c r="G36" s="220">
        <f t="shared" si="6"/>
        <v>3402992</v>
      </c>
      <c r="H36" s="220">
        <f t="shared" si="6"/>
        <v>3799674</v>
      </c>
      <c r="I36" s="220">
        <f t="shared" si="6"/>
        <v>0</v>
      </c>
      <c r="J36" s="220">
        <f t="shared" si="6"/>
        <v>7202666</v>
      </c>
      <c r="K36" s="220">
        <f t="shared" si="6"/>
        <v>1132512</v>
      </c>
      <c r="L36" s="220">
        <f t="shared" si="6"/>
        <v>5080600</v>
      </c>
      <c r="M36" s="220">
        <f t="shared" si="6"/>
        <v>4596199</v>
      </c>
      <c r="N36" s="220">
        <f t="shared" si="6"/>
        <v>10809311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18011977</v>
      </c>
      <c r="X36" s="220">
        <f t="shared" si="6"/>
        <v>28676951</v>
      </c>
      <c r="Y36" s="220">
        <f t="shared" si="6"/>
        <v>-10664974</v>
      </c>
      <c r="Z36" s="221">
        <f>+IF(X36&lt;&gt;0,+(Y36/X36)*100,0)</f>
        <v>-37.190055525777474</v>
      </c>
      <c r="AA36" s="239">
        <f>SUM(AA32:AA35)</f>
        <v>57353901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23086858</v>
      </c>
      <c r="D6" s="155"/>
      <c r="E6" s="59"/>
      <c r="F6" s="60"/>
      <c r="G6" s="60">
        <v>7818342</v>
      </c>
      <c r="H6" s="60">
        <v>18196964</v>
      </c>
      <c r="I6" s="60">
        <v>17985502</v>
      </c>
      <c r="J6" s="60">
        <v>17985502</v>
      </c>
      <c r="K6" s="60">
        <v>15058454</v>
      </c>
      <c r="L6" s="60">
        <v>17242834</v>
      </c>
      <c r="M6" s="60">
        <v>1199325</v>
      </c>
      <c r="N6" s="60">
        <v>1199325</v>
      </c>
      <c r="O6" s="60"/>
      <c r="P6" s="60"/>
      <c r="Q6" s="60"/>
      <c r="R6" s="60"/>
      <c r="S6" s="60"/>
      <c r="T6" s="60"/>
      <c r="U6" s="60"/>
      <c r="V6" s="60"/>
      <c r="W6" s="60">
        <v>1199325</v>
      </c>
      <c r="X6" s="60"/>
      <c r="Y6" s="60">
        <v>1199325</v>
      </c>
      <c r="Z6" s="140"/>
      <c r="AA6" s="62"/>
    </row>
    <row r="7" spans="1:27" ht="13.5">
      <c r="A7" s="249" t="s">
        <v>144</v>
      </c>
      <c r="B7" s="182"/>
      <c r="C7" s="155">
        <v>4151052</v>
      </c>
      <c r="D7" s="155"/>
      <c r="E7" s="59">
        <v>7071349</v>
      </c>
      <c r="F7" s="60">
        <v>7071349</v>
      </c>
      <c r="G7" s="60">
        <v>4151052</v>
      </c>
      <c r="H7" s="60">
        <v>4151052</v>
      </c>
      <c r="I7" s="60">
        <v>2120786</v>
      </c>
      <c r="J7" s="60">
        <v>2120786</v>
      </c>
      <c r="K7" s="60">
        <v>193851</v>
      </c>
      <c r="L7" s="60">
        <v>193851</v>
      </c>
      <c r="M7" s="60">
        <v>193851</v>
      </c>
      <c r="N7" s="60">
        <v>193851</v>
      </c>
      <c r="O7" s="60"/>
      <c r="P7" s="60"/>
      <c r="Q7" s="60"/>
      <c r="R7" s="60"/>
      <c r="S7" s="60"/>
      <c r="T7" s="60"/>
      <c r="U7" s="60"/>
      <c r="V7" s="60"/>
      <c r="W7" s="60">
        <v>193851</v>
      </c>
      <c r="X7" s="60">
        <v>3535675</v>
      </c>
      <c r="Y7" s="60">
        <v>-3341824</v>
      </c>
      <c r="Z7" s="140">
        <v>-94.52</v>
      </c>
      <c r="AA7" s="62">
        <v>7071349</v>
      </c>
    </row>
    <row r="8" spans="1:27" ht="13.5">
      <c r="A8" s="249" t="s">
        <v>145</v>
      </c>
      <c r="B8" s="182"/>
      <c r="C8" s="155">
        <v>5100176</v>
      </c>
      <c r="D8" s="155"/>
      <c r="E8" s="59">
        <v>11369815</v>
      </c>
      <c r="F8" s="60">
        <v>11369815</v>
      </c>
      <c r="G8" s="60">
        <v>1128014</v>
      </c>
      <c r="H8" s="60">
        <v>1760970</v>
      </c>
      <c r="I8" s="60">
        <v>1907069</v>
      </c>
      <c r="J8" s="60">
        <v>1907069</v>
      </c>
      <c r="K8" s="60">
        <v>1942400</v>
      </c>
      <c r="L8" s="60">
        <v>2392928</v>
      </c>
      <c r="M8" s="60">
        <v>2673456</v>
      </c>
      <c r="N8" s="60">
        <v>2673456</v>
      </c>
      <c r="O8" s="60"/>
      <c r="P8" s="60"/>
      <c r="Q8" s="60"/>
      <c r="R8" s="60"/>
      <c r="S8" s="60"/>
      <c r="T8" s="60"/>
      <c r="U8" s="60"/>
      <c r="V8" s="60"/>
      <c r="W8" s="60">
        <v>2673456</v>
      </c>
      <c r="X8" s="60">
        <v>5684908</v>
      </c>
      <c r="Y8" s="60">
        <v>-3011452</v>
      </c>
      <c r="Z8" s="140">
        <v>-52.97</v>
      </c>
      <c r="AA8" s="62">
        <v>11369815</v>
      </c>
    </row>
    <row r="9" spans="1:27" ht="13.5">
      <c r="A9" s="249" t="s">
        <v>146</v>
      </c>
      <c r="B9" s="182"/>
      <c r="C9" s="155">
        <v>-24194151</v>
      </c>
      <c r="D9" s="155"/>
      <c r="E9" s="59">
        <v>1365000</v>
      </c>
      <c r="F9" s="60">
        <v>1365000</v>
      </c>
      <c r="G9" s="60">
        <v>24108266</v>
      </c>
      <c r="H9" s="60">
        <v>24119186</v>
      </c>
      <c r="I9" s="60">
        <v>23892791</v>
      </c>
      <c r="J9" s="60">
        <v>23892791</v>
      </c>
      <c r="K9" s="60">
        <v>24340025</v>
      </c>
      <c r="L9" s="60">
        <v>25626109</v>
      </c>
      <c r="M9" s="60">
        <v>10181141</v>
      </c>
      <c r="N9" s="60">
        <v>10181141</v>
      </c>
      <c r="O9" s="60"/>
      <c r="P9" s="60"/>
      <c r="Q9" s="60"/>
      <c r="R9" s="60"/>
      <c r="S9" s="60"/>
      <c r="T9" s="60"/>
      <c r="U9" s="60"/>
      <c r="V9" s="60"/>
      <c r="W9" s="60">
        <v>10181141</v>
      </c>
      <c r="X9" s="60">
        <v>682500</v>
      </c>
      <c r="Y9" s="60">
        <v>9498641</v>
      </c>
      <c r="Z9" s="140">
        <v>1391.74</v>
      </c>
      <c r="AA9" s="62">
        <v>1365000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1677966</v>
      </c>
      <c r="D11" s="155"/>
      <c r="E11" s="59">
        <v>432218</v>
      </c>
      <c r="F11" s="60">
        <v>432218</v>
      </c>
      <c r="G11" s="60">
        <v>1677966</v>
      </c>
      <c r="H11" s="60">
        <v>1677966</v>
      </c>
      <c r="I11" s="60">
        <v>1677966</v>
      </c>
      <c r="J11" s="60">
        <v>1677966</v>
      </c>
      <c r="K11" s="60">
        <v>1677966</v>
      </c>
      <c r="L11" s="60">
        <v>1677966</v>
      </c>
      <c r="M11" s="60">
        <v>1677966</v>
      </c>
      <c r="N11" s="60">
        <v>1677966</v>
      </c>
      <c r="O11" s="60"/>
      <c r="P11" s="60"/>
      <c r="Q11" s="60"/>
      <c r="R11" s="60"/>
      <c r="S11" s="60"/>
      <c r="T11" s="60"/>
      <c r="U11" s="60"/>
      <c r="V11" s="60"/>
      <c r="W11" s="60">
        <v>1677966</v>
      </c>
      <c r="X11" s="60">
        <v>216109</v>
      </c>
      <c r="Y11" s="60">
        <v>1461857</v>
      </c>
      <c r="Z11" s="140">
        <v>676.44</v>
      </c>
      <c r="AA11" s="62">
        <v>432218</v>
      </c>
    </row>
    <row r="12" spans="1:27" ht="13.5">
      <c r="A12" s="250" t="s">
        <v>56</v>
      </c>
      <c r="B12" s="251"/>
      <c r="C12" s="168">
        <f aca="true" t="shared" si="0" ref="C12:Y12">SUM(C6:C11)</f>
        <v>9821901</v>
      </c>
      <c r="D12" s="168">
        <f>SUM(D6:D11)</f>
        <v>0</v>
      </c>
      <c r="E12" s="72">
        <f t="shared" si="0"/>
        <v>20238382</v>
      </c>
      <c r="F12" s="73">
        <f t="shared" si="0"/>
        <v>20238382</v>
      </c>
      <c r="G12" s="73">
        <f t="shared" si="0"/>
        <v>38883640</v>
      </c>
      <c r="H12" s="73">
        <f t="shared" si="0"/>
        <v>49906138</v>
      </c>
      <c r="I12" s="73">
        <f t="shared" si="0"/>
        <v>47584114</v>
      </c>
      <c r="J12" s="73">
        <f t="shared" si="0"/>
        <v>47584114</v>
      </c>
      <c r="K12" s="73">
        <f t="shared" si="0"/>
        <v>43212696</v>
      </c>
      <c r="L12" s="73">
        <f t="shared" si="0"/>
        <v>47133688</v>
      </c>
      <c r="M12" s="73">
        <f t="shared" si="0"/>
        <v>15925739</v>
      </c>
      <c r="N12" s="73">
        <f t="shared" si="0"/>
        <v>15925739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15925739</v>
      </c>
      <c r="X12" s="73">
        <f t="shared" si="0"/>
        <v>10119192</v>
      </c>
      <c r="Y12" s="73">
        <f t="shared" si="0"/>
        <v>5806547</v>
      </c>
      <c r="Z12" s="170">
        <f>+IF(X12&lt;&gt;0,+(Y12/X12)*100,0)</f>
        <v>57.38152809038508</v>
      </c>
      <c r="AA12" s="74">
        <f>SUM(AA6:AA11)</f>
        <v>20238382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>
        <v>303639</v>
      </c>
      <c r="D16" s="155"/>
      <c r="E16" s="59">
        <v>402990</v>
      </c>
      <c r="F16" s="60">
        <v>402990</v>
      </c>
      <c r="G16" s="159">
        <v>9663544</v>
      </c>
      <c r="H16" s="159">
        <v>1205577</v>
      </c>
      <c r="I16" s="159">
        <v>1205577</v>
      </c>
      <c r="J16" s="60">
        <v>1205577</v>
      </c>
      <c r="K16" s="159"/>
      <c r="L16" s="159">
        <v>4820858</v>
      </c>
      <c r="M16" s="60">
        <v>18063055</v>
      </c>
      <c r="N16" s="159">
        <v>18063055</v>
      </c>
      <c r="O16" s="159"/>
      <c r="P16" s="159"/>
      <c r="Q16" s="60"/>
      <c r="R16" s="159"/>
      <c r="S16" s="159"/>
      <c r="T16" s="60"/>
      <c r="U16" s="159"/>
      <c r="V16" s="159"/>
      <c r="W16" s="159">
        <v>18063055</v>
      </c>
      <c r="X16" s="60">
        <v>201495</v>
      </c>
      <c r="Y16" s="159">
        <v>17861560</v>
      </c>
      <c r="Z16" s="141">
        <v>8864.52</v>
      </c>
      <c r="AA16" s="225">
        <v>402990</v>
      </c>
    </row>
    <row r="17" spans="1:27" ht="13.5">
      <c r="A17" s="249" t="s">
        <v>152</v>
      </c>
      <c r="B17" s="182"/>
      <c r="C17" s="155">
        <v>28643519</v>
      </c>
      <c r="D17" s="155"/>
      <c r="E17" s="59">
        <v>1050000</v>
      </c>
      <c r="F17" s="60">
        <v>1050000</v>
      </c>
      <c r="G17" s="60">
        <v>28643519</v>
      </c>
      <c r="H17" s="60">
        <v>28643519</v>
      </c>
      <c r="I17" s="60">
        <v>28643519</v>
      </c>
      <c r="J17" s="60">
        <v>28643519</v>
      </c>
      <c r="K17" s="60">
        <v>28643519</v>
      </c>
      <c r="L17" s="60">
        <v>28643519</v>
      </c>
      <c r="M17" s="60">
        <v>28643519</v>
      </c>
      <c r="N17" s="60">
        <v>28643519</v>
      </c>
      <c r="O17" s="60"/>
      <c r="P17" s="60"/>
      <c r="Q17" s="60"/>
      <c r="R17" s="60"/>
      <c r="S17" s="60"/>
      <c r="T17" s="60"/>
      <c r="U17" s="60"/>
      <c r="V17" s="60"/>
      <c r="W17" s="60">
        <v>28643519</v>
      </c>
      <c r="X17" s="60">
        <v>525000</v>
      </c>
      <c r="Y17" s="60">
        <v>28118519</v>
      </c>
      <c r="Z17" s="140">
        <v>5355.91</v>
      </c>
      <c r="AA17" s="62">
        <v>1050000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306588627</v>
      </c>
      <c r="D19" s="155"/>
      <c r="E19" s="59">
        <v>365872790</v>
      </c>
      <c r="F19" s="60">
        <v>365872790</v>
      </c>
      <c r="G19" s="60">
        <v>306588627</v>
      </c>
      <c r="H19" s="60">
        <v>306588627</v>
      </c>
      <c r="I19" s="60">
        <v>306588627</v>
      </c>
      <c r="J19" s="60">
        <v>306588627</v>
      </c>
      <c r="K19" s="60">
        <v>306588627</v>
      </c>
      <c r="L19" s="60">
        <v>306588627</v>
      </c>
      <c r="M19" s="60">
        <v>306588627</v>
      </c>
      <c r="N19" s="60">
        <v>306588627</v>
      </c>
      <c r="O19" s="60"/>
      <c r="P19" s="60"/>
      <c r="Q19" s="60"/>
      <c r="R19" s="60"/>
      <c r="S19" s="60"/>
      <c r="T19" s="60"/>
      <c r="U19" s="60"/>
      <c r="V19" s="60"/>
      <c r="W19" s="60">
        <v>306588627</v>
      </c>
      <c r="X19" s="60">
        <v>182936395</v>
      </c>
      <c r="Y19" s="60">
        <v>123652232</v>
      </c>
      <c r="Z19" s="140">
        <v>67.59</v>
      </c>
      <c r="AA19" s="62">
        <v>365872790</v>
      </c>
    </row>
    <row r="20" spans="1:27" ht="13.5">
      <c r="A20" s="249" t="s">
        <v>155</v>
      </c>
      <c r="B20" s="182"/>
      <c r="C20" s="155">
        <v>1463460</v>
      </c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>
        <v>1034028</v>
      </c>
      <c r="F21" s="60">
        <v>1034028</v>
      </c>
      <c r="G21" s="60">
        <v>1463460</v>
      </c>
      <c r="H21" s="60">
        <v>1463460</v>
      </c>
      <c r="I21" s="60">
        <v>1463460</v>
      </c>
      <c r="J21" s="60">
        <v>1463460</v>
      </c>
      <c r="K21" s="60">
        <v>1463460</v>
      </c>
      <c r="L21" s="60">
        <v>1463460</v>
      </c>
      <c r="M21" s="60">
        <v>1463460</v>
      </c>
      <c r="N21" s="60">
        <v>1463460</v>
      </c>
      <c r="O21" s="60"/>
      <c r="P21" s="60"/>
      <c r="Q21" s="60"/>
      <c r="R21" s="60"/>
      <c r="S21" s="60"/>
      <c r="T21" s="60"/>
      <c r="U21" s="60"/>
      <c r="V21" s="60"/>
      <c r="W21" s="60">
        <v>1463460</v>
      </c>
      <c r="X21" s="60">
        <v>517014</v>
      </c>
      <c r="Y21" s="60">
        <v>946446</v>
      </c>
      <c r="Z21" s="140">
        <v>183.06</v>
      </c>
      <c r="AA21" s="62">
        <v>1034028</v>
      </c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>
        <v>179976743</v>
      </c>
      <c r="D23" s="155"/>
      <c r="E23" s="59"/>
      <c r="F23" s="60"/>
      <c r="G23" s="159">
        <v>179976743</v>
      </c>
      <c r="H23" s="159">
        <v>4422137</v>
      </c>
      <c r="I23" s="159">
        <v>4452403</v>
      </c>
      <c r="J23" s="60">
        <v>4452403</v>
      </c>
      <c r="K23" s="159">
        <v>8040878</v>
      </c>
      <c r="L23" s="159">
        <v>12715731</v>
      </c>
      <c r="M23" s="60">
        <v>16747451</v>
      </c>
      <c r="N23" s="159">
        <v>16747451</v>
      </c>
      <c r="O23" s="159"/>
      <c r="P23" s="159"/>
      <c r="Q23" s="60"/>
      <c r="R23" s="159"/>
      <c r="S23" s="159"/>
      <c r="T23" s="60"/>
      <c r="U23" s="159"/>
      <c r="V23" s="159"/>
      <c r="W23" s="159">
        <v>16747451</v>
      </c>
      <c r="X23" s="60"/>
      <c r="Y23" s="159">
        <v>16747451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516975988</v>
      </c>
      <c r="D24" s="168">
        <f>SUM(D15:D23)</f>
        <v>0</v>
      </c>
      <c r="E24" s="76">
        <f t="shared" si="1"/>
        <v>368359808</v>
      </c>
      <c r="F24" s="77">
        <f t="shared" si="1"/>
        <v>368359808</v>
      </c>
      <c r="G24" s="77">
        <f t="shared" si="1"/>
        <v>526335893</v>
      </c>
      <c r="H24" s="77">
        <f t="shared" si="1"/>
        <v>342323320</v>
      </c>
      <c r="I24" s="77">
        <f t="shared" si="1"/>
        <v>342353586</v>
      </c>
      <c r="J24" s="77">
        <f t="shared" si="1"/>
        <v>342353586</v>
      </c>
      <c r="K24" s="77">
        <f t="shared" si="1"/>
        <v>344736484</v>
      </c>
      <c r="L24" s="77">
        <f t="shared" si="1"/>
        <v>354232195</v>
      </c>
      <c r="M24" s="77">
        <f t="shared" si="1"/>
        <v>371506112</v>
      </c>
      <c r="N24" s="77">
        <f t="shared" si="1"/>
        <v>371506112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371506112</v>
      </c>
      <c r="X24" s="77">
        <f t="shared" si="1"/>
        <v>184179904</v>
      </c>
      <c r="Y24" s="77">
        <f t="shared" si="1"/>
        <v>187326208</v>
      </c>
      <c r="Z24" s="212">
        <f>+IF(X24&lt;&gt;0,+(Y24/X24)*100,0)</f>
        <v>101.708277576255</v>
      </c>
      <c r="AA24" s="79">
        <f>SUM(AA15:AA23)</f>
        <v>368359808</v>
      </c>
    </row>
    <row r="25" spans="1:27" ht="13.5">
      <c r="A25" s="250" t="s">
        <v>159</v>
      </c>
      <c r="B25" s="251"/>
      <c r="C25" s="168">
        <f aca="true" t="shared" si="2" ref="C25:Y25">+C12+C24</f>
        <v>526797889</v>
      </c>
      <c r="D25" s="168">
        <f>+D12+D24</f>
        <v>0</v>
      </c>
      <c r="E25" s="72">
        <f t="shared" si="2"/>
        <v>388598190</v>
      </c>
      <c r="F25" s="73">
        <f t="shared" si="2"/>
        <v>388598190</v>
      </c>
      <c r="G25" s="73">
        <f t="shared" si="2"/>
        <v>565219533</v>
      </c>
      <c r="H25" s="73">
        <f t="shared" si="2"/>
        <v>392229458</v>
      </c>
      <c r="I25" s="73">
        <f t="shared" si="2"/>
        <v>389937700</v>
      </c>
      <c r="J25" s="73">
        <f t="shared" si="2"/>
        <v>389937700</v>
      </c>
      <c r="K25" s="73">
        <f t="shared" si="2"/>
        <v>387949180</v>
      </c>
      <c r="L25" s="73">
        <f t="shared" si="2"/>
        <v>401365883</v>
      </c>
      <c r="M25" s="73">
        <f t="shared" si="2"/>
        <v>387431851</v>
      </c>
      <c r="N25" s="73">
        <f t="shared" si="2"/>
        <v>387431851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387431851</v>
      </c>
      <c r="X25" s="73">
        <f t="shared" si="2"/>
        <v>194299096</v>
      </c>
      <c r="Y25" s="73">
        <f t="shared" si="2"/>
        <v>193132755</v>
      </c>
      <c r="Z25" s="170">
        <f>+IF(X25&lt;&gt;0,+(Y25/X25)*100,0)</f>
        <v>99.39971877172296</v>
      </c>
      <c r="AA25" s="74">
        <f>+AA12+AA24</f>
        <v>388598190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223260</v>
      </c>
      <c r="D30" s="155"/>
      <c r="E30" s="59">
        <v>73500</v>
      </c>
      <c r="F30" s="60">
        <v>73500</v>
      </c>
      <c r="G30" s="60">
        <v>223260</v>
      </c>
      <c r="H30" s="60">
        <v>223260</v>
      </c>
      <c r="I30" s="60">
        <v>223260</v>
      </c>
      <c r="J30" s="60">
        <v>223260</v>
      </c>
      <c r="K30" s="60">
        <v>223260</v>
      </c>
      <c r="L30" s="60">
        <v>223260</v>
      </c>
      <c r="M30" s="60">
        <v>223260</v>
      </c>
      <c r="N30" s="60">
        <v>223260</v>
      </c>
      <c r="O30" s="60"/>
      <c r="P30" s="60"/>
      <c r="Q30" s="60"/>
      <c r="R30" s="60"/>
      <c r="S30" s="60"/>
      <c r="T30" s="60"/>
      <c r="U30" s="60"/>
      <c r="V30" s="60"/>
      <c r="W30" s="60">
        <v>223260</v>
      </c>
      <c r="X30" s="60">
        <v>36750</v>
      </c>
      <c r="Y30" s="60">
        <v>186510</v>
      </c>
      <c r="Z30" s="140">
        <v>507.51</v>
      </c>
      <c r="AA30" s="62">
        <v>73500</v>
      </c>
    </row>
    <row r="31" spans="1:27" ht="13.5">
      <c r="A31" s="249" t="s">
        <v>163</v>
      </c>
      <c r="B31" s="182"/>
      <c r="C31" s="155">
        <v>383232</v>
      </c>
      <c r="D31" s="155"/>
      <c r="E31" s="59">
        <v>405477</v>
      </c>
      <c r="F31" s="60">
        <v>405477</v>
      </c>
      <c r="G31" s="60">
        <v>383232</v>
      </c>
      <c r="H31" s="60">
        <v>383232</v>
      </c>
      <c r="I31" s="60">
        <v>383232</v>
      </c>
      <c r="J31" s="60">
        <v>383232</v>
      </c>
      <c r="K31" s="60">
        <v>385203</v>
      </c>
      <c r="L31" s="60">
        <v>391323</v>
      </c>
      <c r="M31" s="60">
        <v>397443</v>
      </c>
      <c r="N31" s="60">
        <v>397443</v>
      </c>
      <c r="O31" s="60"/>
      <c r="P31" s="60"/>
      <c r="Q31" s="60"/>
      <c r="R31" s="60"/>
      <c r="S31" s="60"/>
      <c r="T31" s="60"/>
      <c r="U31" s="60"/>
      <c r="V31" s="60"/>
      <c r="W31" s="60">
        <v>397443</v>
      </c>
      <c r="X31" s="60">
        <v>202739</v>
      </c>
      <c r="Y31" s="60">
        <v>194704</v>
      </c>
      <c r="Z31" s="140">
        <v>96.04</v>
      </c>
      <c r="AA31" s="62">
        <v>405477</v>
      </c>
    </row>
    <row r="32" spans="1:27" ht="13.5">
      <c r="A32" s="249" t="s">
        <v>164</v>
      </c>
      <c r="B32" s="182"/>
      <c r="C32" s="155">
        <v>7242145</v>
      </c>
      <c r="D32" s="155"/>
      <c r="E32" s="59">
        <v>2100000</v>
      </c>
      <c r="F32" s="60">
        <v>2100000</v>
      </c>
      <c r="G32" s="60">
        <v>9984236</v>
      </c>
      <c r="H32" s="60">
        <v>13024485</v>
      </c>
      <c r="I32" s="60">
        <v>13639481</v>
      </c>
      <c r="J32" s="60">
        <v>13639481</v>
      </c>
      <c r="K32" s="60">
        <v>16982717</v>
      </c>
      <c r="L32" s="60">
        <v>14781133</v>
      </c>
      <c r="M32" s="60">
        <v>12050260</v>
      </c>
      <c r="N32" s="60">
        <v>12050260</v>
      </c>
      <c r="O32" s="60"/>
      <c r="P32" s="60"/>
      <c r="Q32" s="60"/>
      <c r="R32" s="60"/>
      <c r="S32" s="60"/>
      <c r="T32" s="60"/>
      <c r="U32" s="60"/>
      <c r="V32" s="60"/>
      <c r="W32" s="60">
        <v>12050260</v>
      </c>
      <c r="X32" s="60">
        <v>1050000</v>
      </c>
      <c r="Y32" s="60">
        <v>11000260</v>
      </c>
      <c r="Z32" s="140">
        <v>1047.64</v>
      </c>
      <c r="AA32" s="62">
        <v>2100000</v>
      </c>
    </row>
    <row r="33" spans="1:27" ht="13.5">
      <c r="A33" s="249" t="s">
        <v>165</v>
      </c>
      <c r="B33" s="182"/>
      <c r="C33" s="155">
        <v>2546027</v>
      </c>
      <c r="D33" s="155"/>
      <c r="E33" s="59"/>
      <c r="F33" s="60"/>
      <c r="G33" s="60">
        <v>2546027</v>
      </c>
      <c r="H33" s="60">
        <v>2546027</v>
      </c>
      <c r="I33" s="60">
        <v>2546027</v>
      </c>
      <c r="J33" s="60">
        <v>2546027</v>
      </c>
      <c r="K33" s="60">
        <v>2546027</v>
      </c>
      <c r="L33" s="60">
        <v>2546027</v>
      </c>
      <c r="M33" s="60">
        <v>2546027</v>
      </c>
      <c r="N33" s="60">
        <v>2546027</v>
      </c>
      <c r="O33" s="60"/>
      <c r="P33" s="60"/>
      <c r="Q33" s="60"/>
      <c r="R33" s="60"/>
      <c r="S33" s="60"/>
      <c r="T33" s="60"/>
      <c r="U33" s="60"/>
      <c r="V33" s="60"/>
      <c r="W33" s="60">
        <v>2546027</v>
      </c>
      <c r="X33" s="60"/>
      <c r="Y33" s="60">
        <v>2546027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10394664</v>
      </c>
      <c r="D34" s="168">
        <f>SUM(D29:D33)</f>
        <v>0</v>
      </c>
      <c r="E34" s="72">
        <f t="shared" si="3"/>
        <v>2578977</v>
      </c>
      <c r="F34" s="73">
        <f t="shared" si="3"/>
        <v>2578977</v>
      </c>
      <c r="G34" s="73">
        <f t="shared" si="3"/>
        <v>13136755</v>
      </c>
      <c r="H34" s="73">
        <f t="shared" si="3"/>
        <v>16177004</v>
      </c>
      <c r="I34" s="73">
        <f t="shared" si="3"/>
        <v>16792000</v>
      </c>
      <c r="J34" s="73">
        <f t="shared" si="3"/>
        <v>16792000</v>
      </c>
      <c r="K34" s="73">
        <f t="shared" si="3"/>
        <v>20137207</v>
      </c>
      <c r="L34" s="73">
        <f t="shared" si="3"/>
        <v>17941743</v>
      </c>
      <c r="M34" s="73">
        <f t="shared" si="3"/>
        <v>15216990</v>
      </c>
      <c r="N34" s="73">
        <f t="shared" si="3"/>
        <v>15216990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15216990</v>
      </c>
      <c r="X34" s="73">
        <f t="shared" si="3"/>
        <v>1289489</v>
      </c>
      <c r="Y34" s="73">
        <f t="shared" si="3"/>
        <v>13927501</v>
      </c>
      <c r="Z34" s="170">
        <f>+IF(X34&lt;&gt;0,+(Y34/X34)*100,0)</f>
        <v>1080.0790855912692</v>
      </c>
      <c r="AA34" s="74">
        <f>SUM(AA29:AA33)</f>
        <v>2578977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19648</v>
      </c>
      <c r="D37" s="155"/>
      <c r="E37" s="59">
        <v>93038</v>
      </c>
      <c r="F37" s="60">
        <v>93038</v>
      </c>
      <c r="G37" s="60">
        <v>19648</v>
      </c>
      <c r="H37" s="60">
        <v>19648</v>
      </c>
      <c r="I37" s="60">
        <v>19648</v>
      </c>
      <c r="J37" s="60">
        <v>19648</v>
      </c>
      <c r="K37" s="60">
        <v>19648</v>
      </c>
      <c r="L37" s="60">
        <v>19648</v>
      </c>
      <c r="M37" s="60">
        <v>19648</v>
      </c>
      <c r="N37" s="60">
        <v>19648</v>
      </c>
      <c r="O37" s="60"/>
      <c r="P37" s="60"/>
      <c r="Q37" s="60"/>
      <c r="R37" s="60"/>
      <c r="S37" s="60"/>
      <c r="T37" s="60"/>
      <c r="U37" s="60"/>
      <c r="V37" s="60"/>
      <c r="W37" s="60">
        <v>19648</v>
      </c>
      <c r="X37" s="60">
        <v>46519</v>
      </c>
      <c r="Y37" s="60">
        <v>-26871</v>
      </c>
      <c r="Z37" s="140">
        <v>-57.76</v>
      </c>
      <c r="AA37" s="62">
        <v>93038</v>
      </c>
    </row>
    <row r="38" spans="1:27" ht="13.5">
      <c r="A38" s="249" t="s">
        <v>165</v>
      </c>
      <c r="B38" s="182"/>
      <c r="C38" s="155">
        <v>2859405</v>
      </c>
      <c r="D38" s="155"/>
      <c r="E38" s="59"/>
      <c r="F38" s="60"/>
      <c r="G38" s="60">
        <v>2859405</v>
      </c>
      <c r="H38" s="60">
        <v>2859405</v>
      </c>
      <c r="I38" s="60">
        <v>2859405</v>
      </c>
      <c r="J38" s="60">
        <v>2859405</v>
      </c>
      <c r="K38" s="60">
        <v>2859405</v>
      </c>
      <c r="L38" s="60">
        <v>2859405</v>
      </c>
      <c r="M38" s="60">
        <v>2859405</v>
      </c>
      <c r="N38" s="60">
        <v>2859405</v>
      </c>
      <c r="O38" s="60"/>
      <c r="P38" s="60"/>
      <c r="Q38" s="60"/>
      <c r="R38" s="60"/>
      <c r="S38" s="60"/>
      <c r="T38" s="60"/>
      <c r="U38" s="60"/>
      <c r="V38" s="60"/>
      <c r="W38" s="60">
        <v>2859405</v>
      </c>
      <c r="X38" s="60"/>
      <c r="Y38" s="60">
        <v>2859405</v>
      </c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2879053</v>
      </c>
      <c r="D39" s="168">
        <f>SUM(D37:D38)</f>
        <v>0</v>
      </c>
      <c r="E39" s="76">
        <f t="shared" si="4"/>
        <v>93038</v>
      </c>
      <c r="F39" s="77">
        <f t="shared" si="4"/>
        <v>93038</v>
      </c>
      <c r="G39" s="77">
        <f t="shared" si="4"/>
        <v>2879053</v>
      </c>
      <c r="H39" s="77">
        <f t="shared" si="4"/>
        <v>2879053</v>
      </c>
      <c r="I39" s="77">
        <f t="shared" si="4"/>
        <v>2879053</v>
      </c>
      <c r="J39" s="77">
        <f t="shared" si="4"/>
        <v>2879053</v>
      </c>
      <c r="K39" s="77">
        <f t="shared" si="4"/>
        <v>2879053</v>
      </c>
      <c r="L39" s="77">
        <f t="shared" si="4"/>
        <v>2879053</v>
      </c>
      <c r="M39" s="77">
        <f t="shared" si="4"/>
        <v>2879053</v>
      </c>
      <c r="N39" s="77">
        <f t="shared" si="4"/>
        <v>2879053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2879053</v>
      </c>
      <c r="X39" s="77">
        <f t="shared" si="4"/>
        <v>46519</v>
      </c>
      <c r="Y39" s="77">
        <f t="shared" si="4"/>
        <v>2832534</v>
      </c>
      <c r="Z39" s="212">
        <f>+IF(X39&lt;&gt;0,+(Y39/X39)*100,0)</f>
        <v>6088.982996195103</v>
      </c>
      <c r="AA39" s="79">
        <f>SUM(AA37:AA38)</f>
        <v>93038</v>
      </c>
    </row>
    <row r="40" spans="1:27" ht="13.5">
      <c r="A40" s="250" t="s">
        <v>167</v>
      </c>
      <c r="B40" s="251"/>
      <c r="C40" s="168">
        <f aca="true" t="shared" si="5" ref="C40:Y40">+C34+C39</f>
        <v>13273717</v>
      </c>
      <c r="D40" s="168">
        <f>+D34+D39</f>
        <v>0</v>
      </c>
      <c r="E40" s="72">
        <f t="shared" si="5"/>
        <v>2672015</v>
      </c>
      <c r="F40" s="73">
        <f t="shared" si="5"/>
        <v>2672015</v>
      </c>
      <c r="G40" s="73">
        <f t="shared" si="5"/>
        <v>16015808</v>
      </c>
      <c r="H40" s="73">
        <f t="shared" si="5"/>
        <v>19056057</v>
      </c>
      <c r="I40" s="73">
        <f t="shared" si="5"/>
        <v>19671053</v>
      </c>
      <c r="J40" s="73">
        <f t="shared" si="5"/>
        <v>19671053</v>
      </c>
      <c r="K40" s="73">
        <f t="shared" si="5"/>
        <v>23016260</v>
      </c>
      <c r="L40" s="73">
        <f t="shared" si="5"/>
        <v>20820796</v>
      </c>
      <c r="M40" s="73">
        <f t="shared" si="5"/>
        <v>18096043</v>
      </c>
      <c r="N40" s="73">
        <f t="shared" si="5"/>
        <v>18096043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18096043</v>
      </c>
      <c r="X40" s="73">
        <f t="shared" si="5"/>
        <v>1336008</v>
      </c>
      <c r="Y40" s="73">
        <f t="shared" si="5"/>
        <v>16760035</v>
      </c>
      <c r="Z40" s="170">
        <f>+IF(X40&lt;&gt;0,+(Y40/X40)*100,0)</f>
        <v>1254.4861258315818</v>
      </c>
      <c r="AA40" s="74">
        <f>+AA34+AA39</f>
        <v>2672015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513524172</v>
      </c>
      <c r="D42" s="257">
        <f>+D25-D40</f>
        <v>0</v>
      </c>
      <c r="E42" s="258">
        <f t="shared" si="6"/>
        <v>385926175</v>
      </c>
      <c r="F42" s="259">
        <f t="shared" si="6"/>
        <v>385926175</v>
      </c>
      <c r="G42" s="259">
        <f t="shared" si="6"/>
        <v>549203725</v>
      </c>
      <c r="H42" s="259">
        <f t="shared" si="6"/>
        <v>373173401</v>
      </c>
      <c r="I42" s="259">
        <f t="shared" si="6"/>
        <v>370266647</v>
      </c>
      <c r="J42" s="259">
        <f t="shared" si="6"/>
        <v>370266647</v>
      </c>
      <c r="K42" s="259">
        <f t="shared" si="6"/>
        <v>364932920</v>
      </c>
      <c r="L42" s="259">
        <f t="shared" si="6"/>
        <v>380545087</v>
      </c>
      <c r="M42" s="259">
        <f t="shared" si="6"/>
        <v>369335808</v>
      </c>
      <c r="N42" s="259">
        <f t="shared" si="6"/>
        <v>369335808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369335808</v>
      </c>
      <c r="X42" s="259">
        <f t="shared" si="6"/>
        <v>192963088</v>
      </c>
      <c r="Y42" s="259">
        <f t="shared" si="6"/>
        <v>176372720</v>
      </c>
      <c r="Z42" s="260">
        <f>+IF(X42&lt;&gt;0,+(Y42/X42)*100,0)</f>
        <v>91.40231006253381</v>
      </c>
      <c r="AA42" s="261">
        <f>+AA25-AA40</f>
        <v>385926175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513505997</v>
      </c>
      <c r="D45" s="155"/>
      <c r="E45" s="59">
        <v>385926175</v>
      </c>
      <c r="F45" s="60">
        <v>385926175</v>
      </c>
      <c r="G45" s="60">
        <v>549185550</v>
      </c>
      <c r="H45" s="60">
        <v>373155226</v>
      </c>
      <c r="I45" s="60"/>
      <c r="J45" s="60"/>
      <c r="K45" s="60">
        <v>364914745</v>
      </c>
      <c r="L45" s="60">
        <v>380526912</v>
      </c>
      <c r="M45" s="60">
        <v>369317633</v>
      </c>
      <c r="N45" s="60">
        <v>369317633</v>
      </c>
      <c r="O45" s="60"/>
      <c r="P45" s="60"/>
      <c r="Q45" s="60"/>
      <c r="R45" s="60"/>
      <c r="S45" s="60"/>
      <c r="T45" s="60"/>
      <c r="U45" s="60"/>
      <c r="V45" s="60"/>
      <c r="W45" s="60">
        <v>369317633</v>
      </c>
      <c r="X45" s="60">
        <v>192963088</v>
      </c>
      <c r="Y45" s="60">
        <v>176354545</v>
      </c>
      <c r="Z45" s="139">
        <v>91.39</v>
      </c>
      <c r="AA45" s="62">
        <v>385926175</v>
      </c>
    </row>
    <row r="46" spans="1:27" ht="13.5">
      <c r="A46" s="249" t="s">
        <v>171</v>
      </c>
      <c r="B46" s="182"/>
      <c r="C46" s="155">
        <v>18175</v>
      </c>
      <c r="D46" s="155"/>
      <c r="E46" s="59"/>
      <c r="F46" s="60"/>
      <c r="G46" s="60">
        <v>18175</v>
      </c>
      <c r="H46" s="60">
        <v>18175</v>
      </c>
      <c r="I46" s="60">
        <v>18175</v>
      </c>
      <c r="J46" s="60">
        <v>18175</v>
      </c>
      <c r="K46" s="60">
        <v>18175</v>
      </c>
      <c r="L46" s="60">
        <v>18175</v>
      </c>
      <c r="M46" s="60">
        <v>18175</v>
      </c>
      <c r="N46" s="60">
        <v>18175</v>
      </c>
      <c r="O46" s="60"/>
      <c r="P46" s="60"/>
      <c r="Q46" s="60"/>
      <c r="R46" s="60"/>
      <c r="S46" s="60"/>
      <c r="T46" s="60"/>
      <c r="U46" s="60"/>
      <c r="V46" s="60"/>
      <c r="W46" s="60">
        <v>18175</v>
      </c>
      <c r="X46" s="60"/>
      <c r="Y46" s="60">
        <v>18175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>
        <v>370248472</v>
      </c>
      <c r="J47" s="60">
        <v>370248472</v>
      </c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513524172</v>
      </c>
      <c r="D48" s="217">
        <f>SUM(D45:D47)</f>
        <v>0</v>
      </c>
      <c r="E48" s="264">
        <f t="shared" si="7"/>
        <v>385926175</v>
      </c>
      <c r="F48" s="219">
        <f t="shared" si="7"/>
        <v>385926175</v>
      </c>
      <c r="G48" s="219">
        <f t="shared" si="7"/>
        <v>549203725</v>
      </c>
      <c r="H48" s="219">
        <f t="shared" si="7"/>
        <v>373173401</v>
      </c>
      <c r="I48" s="219">
        <f t="shared" si="7"/>
        <v>370266647</v>
      </c>
      <c r="J48" s="219">
        <f t="shared" si="7"/>
        <v>370266647</v>
      </c>
      <c r="K48" s="219">
        <f t="shared" si="7"/>
        <v>364932920</v>
      </c>
      <c r="L48" s="219">
        <f t="shared" si="7"/>
        <v>380545087</v>
      </c>
      <c r="M48" s="219">
        <f t="shared" si="7"/>
        <v>369335808</v>
      </c>
      <c r="N48" s="219">
        <f t="shared" si="7"/>
        <v>369335808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369335808</v>
      </c>
      <c r="X48" s="219">
        <f t="shared" si="7"/>
        <v>192963088</v>
      </c>
      <c r="Y48" s="219">
        <f t="shared" si="7"/>
        <v>176372720</v>
      </c>
      <c r="Z48" s="265">
        <f>+IF(X48&lt;&gt;0,+(Y48/X48)*100,0)</f>
        <v>91.40231006253381</v>
      </c>
      <c r="AA48" s="232">
        <f>SUM(AA45:AA47)</f>
        <v>385926175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22661856</v>
      </c>
      <c r="D6" s="155"/>
      <c r="E6" s="59">
        <v>21458976</v>
      </c>
      <c r="F6" s="60">
        <v>21458976</v>
      </c>
      <c r="G6" s="60">
        <v>10149312</v>
      </c>
      <c r="H6" s="60">
        <v>1280011</v>
      </c>
      <c r="I6" s="60">
        <v>1375155</v>
      </c>
      <c r="J6" s="60">
        <v>12804478</v>
      </c>
      <c r="K6" s="60">
        <v>1653934</v>
      </c>
      <c r="L6" s="60">
        <v>1417870</v>
      </c>
      <c r="M6" s="60">
        <v>368491</v>
      </c>
      <c r="N6" s="60">
        <v>3440295</v>
      </c>
      <c r="O6" s="60"/>
      <c r="P6" s="60"/>
      <c r="Q6" s="60"/>
      <c r="R6" s="60"/>
      <c r="S6" s="60"/>
      <c r="T6" s="60"/>
      <c r="U6" s="60"/>
      <c r="V6" s="60"/>
      <c r="W6" s="60">
        <v>16244773</v>
      </c>
      <c r="X6" s="60">
        <v>10985982</v>
      </c>
      <c r="Y6" s="60">
        <v>5258791</v>
      </c>
      <c r="Z6" s="140">
        <v>47.87</v>
      </c>
      <c r="AA6" s="62">
        <v>21458976</v>
      </c>
    </row>
    <row r="7" spans="1:27" ht="13.5">
      <c r="A7" s="249" t="s">
        <v>178</v>
      </c>
      <c r="B7" s="182"/>
      <c r="C7" s="155">
        <v>43190939</v>
      </c>
      <c r="D7" s="155"/>
      <c r="E7" s="59">
        <v>48640992</v>
      </c>
      <c r="F7" s="60">
        <v>48640992</v>
      </c>
      <c r="G7" s="60">
        <v>9359905</v>
      </c>
      <c r="H7" s="60">
        <v>18137829</v>
      </c>
      <c r="I7" s="60"/>
      <c r="J7" s="60">
        <v>27497734</v>
      </c>
      <c r="K7" s="60"/>
      <c r="L7" s="60">
        <v>14508192</v>
      </c>
      <c r="M7" s="60"/>
      <c r="N7" s="60">
        <v>14508192</v>
      </c>
      <c r="O7" s="60"/>
      <c r="P7" s="60"/>
      <c r="Q7" s="60"/>
      <c r="R7" s="60"/>
      <c r="S7" s="60"/>
      <c r="T7" s="60"/>
      <c r="U7" s="60"/>
      <c r="V7" s="60"/>
      <c r="W7" s="60">
        <v>42005926</v>
      </c>
      <c r="X7" s="60">
        <v>24320496</v>
      </c>
      <c r="Y7" s="60">
        <v>17685430</v>
      </c>
      <c r="Z7" s="140">
        <v>72.72</v>
      </c>
      <c r="AA7" s="62">
        <v>48640992</v>
      </c>
    </row>
    <row r="8" spans="1:27" ht="13.5">
      <c r="A8" s="249" t="s">
        <v>179</v>
      </c>
      <c r="B8" s="182"/>
      <c r="C8" s="155">
        <v>80806254</v>
      </c>
      <c r="D8" s="155"/>
      <c r="E8" s="59">
        <v>53353992</v>
      </c>
      <c r="F8" s="60">
        <v>53353992</v>
      </c>
      <c r="G8" s="60"/>
      <c r="H8" s="60">
        <v>9347252</v>
      </c>
      <c r="I8" s="60"/>
      <c r="J8" s="60">
        <v>9347252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9347252</v>
      </c>
      <c r="X8" s="60">
        <v>26676996</v>
      </c>
      <c r="Y8" s="60">
        <v>-17329744</v>
      </c>
      <c r="Z8" s="140">
        <v>-64.96</v>
      </c>
      <c r="AA8" s="62">
        <v>53353992</v>
      </c>
    </row>
    <row r="9" spans="1:27" ht="13.5">
      <c r="A9" s="249" t="s">
        <v>180</v>
      </c>
      <c r="B9" s="182"/>
      <c r="C9" s="155">
        <v>1091877</v>
      </c>
      <c r="D9" s="155"/>
      <c r="E9" s="59">
        <v>524000</v>
      </c>
      <c r="F9" s="60">
        <v>524000</v>
      </c>
      <c r="G9" s="60">
        <v>92417</v>
      </c>
      <c r="H9" s="60">
        <v>106044</v>
      </c>
      <c r="I9" s="60">
        <v>99198</v>
      </c>
      <c r="J9" s="60">
        <v>297659</v>
      </c>
      <c r="K9" s="60">
        <v>97408</v>
      </c>
      <c r="L9" s="60">
        <v>97542</v>
      </c>
      <c r="M9" s="60">
        <v>6106</v>
      </c>
      <c r="N9" s="60">
        <v>201056</v>
      </c>
      <c r="O9" s="60"/>
      <c r="P9" s="60"/>
      <c r="Q9" s="60"/>
      <c r="R9" s="60"/>
      <c r="S9" s="60"/>
      <c r="T9" s="60"/>
      <c r="U9" s="60"/>
      <c r="V9" s="60"/>
      <c r="W9" s="60">
        <v>498715</v>
      </c>
      <c r="X9" s="60">
        <v>261996</v>
      </c>
      <c r="Y9" s="60">
        <v>236719</v>
      </c>
      <c r="Z9" s="140">
        <v>90.35</v>
      </c>
      <c r="AA9" s="62">
        <v>524000</v>
      </c>
    </row>
    <row r="10" spans="1:27" ht="13.5">
      <c r="A10" s="249" t="s">
        <v>181</v>
      </c>
      <c r="B10" s="182"/>
      <c r="C10" s="155"/>
      <c r="D10" s="155"/>
      <c r="E10" s="59">
        <v>3000</v>
      </c>
      <c r="F10" s="60">
        <v>3000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1500</v>
      </c>
      <c r="Y10" s="60">
        <v>-1500</v>
      </c>
      <c r="Z10" s="140">
        <v>-100</v>
      </c>
      <c r="AA10" s="62">
        <v>3000</v>
      </c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-51280794</v>
      </c>
      <c r="D12" s="155"/>
      <c r="E12" s="59">
        <v>-62570208</v>
      </c>
      <c r="F12" s="60">
        <v>-62570208</v>
      </c>
      <c r="G12" s="60">
        <v>-7879881</v>
      </c>
      <c r="H12" s="60">
        <v>-7227217</v>
      </c>
      <c r="I12" s="60">
        <v>-3757741</v>
      </c>
      <c r="J12" s="60">
        <v>-18864839</v>
      </c>
      <c r="K12" s="60">
        <v>-4459598</v>
      </c>
      <c r="L12" s="60">
        <v>-8594137</v>
      </c>
      <c r="M12" s="60">
        <v>-6059343</v>
      </c>
      <c r="N12" s="60">
        <v>-19113078</v>
      </c>
      <c r="O12" s="60"/>
      <c r="P12" s="60"/>
      <c r="Q12" s="60"/>
      <c r="R12" s="60"/>
      <c r="S12" s="60"/>
      <c r="T12" s="60"/>
      <c r="U12" s="60"/>
      <c r="V12" s="60"/>
      <c r="W12" s="60">
        <v>-37977917</v>
      </c>
      <c r="X12" s="60">
        <v>-31285104</v>
      </c>
      <c r="Y12" s="60">
        <v>-6692813</v>
      </c>
      <c r="Z12" s="140">
        <v>21.39</v>
      </c>
      <c r="AA12" s="62">
        <v>-62570208</v>
      </c>
    </row>
    <row r="13" spans="1:27" ht="13.5">
      <c r="A13" s="249" t="s">
        <v>40</v>
      </c>
      <c r="B13" s="182"/>
      <c r="C13" s="155">
        <v>-296096</v>
      </c>
      <c r="D13" s="155"/>
      <c r="E13" s="59">
        <v>-157944</v>
      </c>
      <c r="F13" s="60">
        <v>-157944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-78972</v>
      </c>
      <c r="Y13" s="60">
        <v>78972</v>
      </c>
      <c r="Z13" s="140">
        <v>-100</v>
      </c>
      <c r="AA13" s="62">
        <v>-157944</v>
      </c>
    </row>
    <row r="14" spans="1:27" ht="13.5">
      <c r="A14" s="249" t="s">
        <v>42</v>
      </c>
      <c r="B14" s="182"/>
      <c r="C14" s="155">
        <v>-254450</v>
      </c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95919586</v>
      </c>
      <c r="D15" s="168">
        <f>SUM(D6:D14)</f>
        <v>0</v>
      </c>
      <c r="E15" s="72">
        <f t="shared" si="0"/>
        <v>61252808</v>
      </c>
      <c r="F15" s="73">
        <f t="shared" si="0"/>
        <v>61252808</v>
      </c>
      <c r="G15" s="73">
        <f t="shared" si="0"/>
        <v>11721753</v>
      </c>
      <c r="H15" s="73">
        <f t="shared" si="0"/>
        <v>21643919</v>
      </c>
      <c r="I15" s="73">
        <f t="shared" si="0"/>
        <v>-2283388</v>
      </c>
      <c r="J15" s="73">
        <f t="shared" si="0"/>
        <v>31082284</v>
      </c>
      <c r="K15" s="73">
        <f t="shared" si="0"/>
        <v>-2708256</v>
      </c>
      <c r="L15" s="73">
        <f t="shared" si="0"/>
        <v>7429467</v>
      </c>
      <c r="M15" s="73">
        <f t="shared" si="0"/>
        <v>-5684746</v>
      </c>
      <c r="N15" s="73">
        <f t="shared" si="0"/>
        <v>-963535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30118749</v>
      </c>
      <c r="X15" s="73">
        <f t="shared" si="0"/>
        <v>30882894</v>
      </c>
      <c r="Y15" s="73">
        <f t="shared" si="0"/>
        <v>-764145</v>
      </c>
      <c r="Z15" s="170">
        <f>+IF(X15&lt;&gt;0,+(Y15/X15)*100,0)</f>
        <v>-2.4743309354362966</v>
      </c>
      <c r="AA15" s="74">
        <f>SUM(AA6:AA14)</f>
        <v>61252808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598723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-57353904</v>
      </c>
      <c r="F24" s="60">
        <v>-57353904</v>
      </c>
      <c r="G24" s="60"/>
      <c r="H24" s="60">
        <v>-3799675</v>
      </c>
      <c r="I24" s="60"/>
      <c r="J24" s="60">
        <v>-3799675</v>
      </c>
      <c r="K24" s="60">
        <v>-1132512</v>
      </c>
      <c r="L24" s="60">
        <v>-5080600</v>
      </c>
      <c r="M24" s="60"/>
      <c r="N24" s="60">
        <v>-6213112</v>
      </c>
      <c r="O24" s="60"/>
      <c r="P24" s="60"/>
      <c r="Q24" s="60"/>
      <c r="R24" s="60"/>
      <c r="S24" s="60"/>
      <c r="T24" s="60"/>
      <c r="U24" s="60"/>
      <c r="V24" s="60"/>
      <c r="W24" s="60">
        <v>-10012787</v>
      </c>
      <c r="X24" s="60">
        <v>-28676952</v>
      </c>
      <c r="Y24" s="60">
        <v>18664165</v>
      </c>
      <c r="Z24" s="140">
        <v>-65.08</v>
      </c>
      <c r="AA24" s="62">
        <v>-57353904</v>
      </c>
    </row>
    <row r="25" spans="1:27" ht="13.5">
      <c r="A25" s="250" t="s">
        <v>191</v>
      </c>
      <c r="B25" s="251"/>
      <c r="C25" s="168">
        <f aca="true" t="shared" si="1" ref="C25:Y25">SUM(C19:C24)</f>
        <v>598723</v>
      </c>
      <c r="D25" s="168">
        <f>SUM(D19:D24)</f>
        <v>0</v>
      </c>
      <c r="E25" s="72">
        <f t="shared" si="1"/>
        <v>-57353904</v>
      </c>
      <c r="F25" s="73">
        <f t="shared" si="1"/>
        <v>-57353904</v>
      </c>
      <c r="G25" s="73">
        <f t="shared" si="1"/>
        <v>0</v>
      </c>
      <c r="H25" s="73">
        <f t="shared" si="1"/>
        <v>-3799675</v>
      </c>
      <c r="I25" s="73">
        <f t="shared" si="1"/>
        <v>0</v>
      </c>
      <c r="J25" s="73">
        <f t="shared" si="1"/>
        <v>-3799675</v>
      </c>
      <c r="K25" s="73">
        <f t="shared" si="1"/>
        <v>-1132512</v>
      </c>
      <c r="L25" s="73">
        <f t="shared" si="1"/>
        <v>-5080600</v>
      </c>
      <c r="M25" s="73">
        <f t="shared" si="1"/>
        <v>0</v>
      </c>
      <c r="N25" s="73">
        <f t="shared" si="1"/>
        <v>-6213112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-10012787</v>
      </c>
      <c r="X25" s="73">
        <f t="shared" si="1"/>
        <v>-28676952</v>
      </c>
      <c r="Y25" s="73">
        <f t="shared" si="1"/>
        <v>18664165</v>
      </c>
      <c r="Z25" s="170">
        <f>+IF(X25&lt;&gt;0,+(Y25/X25)*100,0)</f>
        <v>-65.08420071979756</v>
      </c>
      <c r="AA25" s="74">
        <f>SUM(AA19:AA24)</f>
        <v>-57353904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96518309</v>
      </c>
      <c r="D36" s="153">
        <f>+D15+D25+D34</f>
        <v>0</v>
      </c>
      <c r="E36" s="99">
        <f t="shared" si="3"/>
        <v>3898904</v>
      </c>
      <c r="F36" s="100">
        <f t="shared" si="3"/>
        <v>3898904</v>
      </c>
      <c r="G36" s="100">
        <f t="shared" si="3"/>
        <v>11721753</v>
      </c>
      <c r="H36" s="100">
        <f t="shared" si="3"/>
        <v>17844244</v>
      </c>
      <c r="I36" s="100">
        <f t="shared" si="3"/>
        <v>-2283388</v>
      </c>
      <c r="J36" s="100">
        <f t="shared" si="3"/>
        <v>27282609</v>
      </c>
      <c r="K36" s="100">
        <f t="shared" si="3"/>
        <v>-3840768</v>
      </c>
      <c r="L36" s="100">
        <f t="shared" si="3"/>
        <v>2348867</v>
      </c>
      <c r="M36" s="100">
        <f t="shared" si="3"/>
        <v>-5684746</v>
      </c>
      <c r="N36" s="100">
        <f t="shared" si="3"/>
        <v>-7176647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20105962</v>
      </c>
      <c r="X36" s="100">
        <f t="shared" si="3"/>
        <v>2205942</v>
      </c>
      <c r="Y36" s="100">
        <f t="shared" si="3"/>
        <v>17900020</v>
      </c>
      <c r="Z36" s="137">
        <f>+IF(X36&lt;&gt;0,+(Y36/X36)*100,0)</f>
        <v>811.4456318434483</v>
      </c>
      <c r="AA36" s="102">
        <f>+AA15+AA25+AA34</f>
        <v>3898904</v>
      </c>
    </row>
    <row r="37" spans="1:27" ht="13.5">
      <c r="A37" s="249" t="s">
        <v>199</v>
      </c>
      <c r="B37" s="182"/>
      <c r="C37" s="153"/>
      <c r="D37" s="153"/>
      <c r="E37" s="99"/>
      <c r="F37" s="100"/>
      <c r="G37" s="100"/>
      <c r="H37" s="100">
        <v>11721753</v>
      </c>
      <c r="I37" s="100">
        <v>29565997</v>
      </c>
      <c r="J37" s="100"/>
      <c r="K37" s="100">
        <v>27282609</v>
      </c>
      <c r="L37" s="100">
        <v>23441841</v>
      </c>
      <c r="M37" s="100">
        <v>25790708</v>
      </c>
      <c r="N37" s="100">
        <v>27282609</v>
      </c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37"/>
      <c r="AA37" s="102"/>
    </row>
    <row r="38" spans="1:27" ht="13.5">
      <c r="A38" s="269" t="s">
        <v>200</v>
      </c>
      <c r="B38" s="256"/>
      <c r="C38" s="257">
        <v>96518309</v>
      </c>
      <c r="D38" s="257"/>
      <c r="E38" s="258">
        <v>3898904</v>
      </c>
      <c r="F38" s="259">
        <v>3898904</v>
      </c>
      <c r="G38" s="259">
        <v>11721753</v>
      </c>
      <c r="H38" s="259">
        <v>29565997</v>
      </c>
      <c r="I38" s="259">
        <v>27282609</v>
      </c>
      <c r="J38" s="259">
        <v>27282609</v>
      </c>
      <c r="K38" s="259">
        <v>23441841</v>
      </c>
      <c r="L38" s="259">
        <v>25790708</v>
      </c>
      <c r="M38" s="259">
        <v>20105962</v>
      </c>
      <c r="N38" s="259">
        <v>20105962</v>
      </c>
      <c r="O38" s="259"/>
      <c r="P38" s="259"/>
      <c r="Q38" s="259"/>
      <c r="R38" s="259"/>
      <c r="S38" s="259"/>
      <c r="T38" s="259"/>
      <c r="U38" s="259"/>
      <c r="V38" s="259"/>
      <c r="W38" s="259">
        <v>20105962</v>
      </c>
      <c r="X38" s="259">
        <v>2205942</v>
      </c>
      <c r="Y38" s="259">
        <v>17900020</v>
      </c>
      <c r="Z38" s="260">
        <v>811.45</v>
      </c>
      <c r="AA38" s="261">
        <v>3898904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60146773</v>
      </c>
      <c r="D5" s="200">
        <f t="shared" si="0"/>
        <v>0</v>
      </c>
      <c r="E5" s="106">
        <f t="shared" si="0"/>
        <v>57353901</v>
      </c>
      <c r="F5" s="106">
        <f t="shared" si="0"/>
        <v>57353901</v>
      </c>
      <c r="G5" s="106">
        <f t="shared" si="0"/>
        <v>3402992</v>
      </c>
      <c r="H5" s="106">
        <f t="shared" si="0"/>
        <v>3799674</v>
      </c>
      <c r="I5" s="106">
        <f t="shared" si="0"/>
        <v>0</v>
      </c>
      <c r="J5" s="106">
        <f t="shared" si="0"/>
        <v>7202666</v>
      </c>
      <c r="K5" s="106">
        <f t="shared" si="0"/>
        <v>1132512</v>
      </c>
      <c r="L5" s="106">
        <f t="shared" si="0"/>
        <v>5080600</v>
      </c>
      <c r="M5" s="106">
        <f t="shared" si="0"/>
        <v>4596199</v>
      </c>
      <c r="N5" s="106">
        <f t="shared" si="0"/>
        <v>10809311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18011977</v>
      </c>
      <c r="X5" s="106">
        <f t="shared" si="0"/>
        <v>28676952</v>
      </c>
      <c r="Y5" s="106">
        <f t="shared" si="0"/>
        <v>-10664975</v>
      </c>
      <c r="Z5" s="201">
        <f>+IF(X5&lt;&gt;0,+(Y5/X5)*100,0)</f>
        <v>-37.19005771603621</v>
      </c>
      <c r="AA5" s="199">
        <f>SUM(AA11:AA18)</f>
        <v>57353901</v>
      </c>
    </row>
    <row r="6" spans="1:27" ht="13.5">
      <c r="A6" s="291" t="s">
        <v>204</v>
      </c>
      <c r="B6" s="142"/>
      <c r="C6" s="62">
        <v>11455701</v>
      </c>
      <c r="D6" s="156"/>
      <c r="E6" s="60">
        <v>566580</v>
      </c>
      <c r="F6" s="60">
        <v>566580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283290</v>
      </c>
      <c r="Y6" s="60">
        <v>-283290</v>
      </c>
      <c r="Z6" s="140">
        <v>-100</v>
      </c>
      <c r="AA6" s="155">
        <v>566580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>
        <v>41112567</v>
      </c>
      <c r="D8" s="156"/>
      <c r="E8" s="60">
        <v>33980808</v>
      </c>
      <c r="F8" s="60">
        <v>33980808</v>
      </c>
      <c r="G8" s="60">
        <v>3402992</v>
      </c>
      <c r="H8" s="60">
        <v>3799674</v>
      </c>
      <c r="I8" s="60"/>
      <c r="J8" s="60">
        <v>7202666</v>
      </c>
      <c r="K8" s="60">
        <v>1132512</v>
      </c>
      <c r="L8" s="60">
        <v>5080600</v>
      </c>
      <c r="M8" s="60">
        <v>4596199</v>
      </c>
      <c r="N8" s="60">
        <v>10809311</v>
      </c>
      <c r="O8" s="60"/>
      <c r="P8" s="60"/>
      <c r="Q8" s="60"/>
      <c r="R8" s="60"/>
      <c r="S8" s="60"/>
      <c r="T8" s="60"/>
      <c r="U8" s="60"/>
      <c r="V8" s="60"/>
      <c r="W8" s="60">
        <v>18011977</v>
      </c>
      <c r="X8" s="60">
        <v>16990404</v>
      </c>
      <c r="Y8" s="60">
        <v>1021573</v>
      </c>
      <c r="Z8" s="140">
        <v>6.01</v>
      </c>
      <c r="AA8" s="155">
        <v>33980808</v>
      </c>
    </row>
    <row r="9" spans="1:27" ht="13.5">
      <c r="A9" s="291" t="s">
        <v>207</v>
      </c>
      <c r="B9" s="142"/>
      <c r="C9" s="62">
        <v>2348798</v>
      </c>
      <c r="D9" s="156"/>
      <c r="E9" s="60">
        <v>6821211</v>
      </c>
      <c r="F9" s="60">
        <v>6821211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3410606</v>
      </c>
      <c r="Y9" s="60">
        <v>-3410606</v>
      </c>
      <c r="Z9" s="140">
        <v>-100</v>
      </c>
      <c r="AA9" s="155">
        <v>6821211</v>
      </c>
    </row>
    <row r="10" spans="1:27" ht="13.5">
      <c r="A10" s="291" t="s">
        <v>208</v>
      </c>
      <c r="B10" s="142"/>
      <c r="C10" s="62">
        <v>5229707</v>
      </c>
      <c r="D10" s="156"/>
      <c r="E10" s="60">
        <v>9124569</v>
      </c>
      <c r="F10" s="60">
        <v>9124569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4562285</v>
      </c>
      <c r="Y10" s="60">
        <v>-4562285</v>
      </c>
      <c r="Z10" s="140">
        <v>-100</v>
      </c>
      <c r="AA10" s="155">
        <v>9124569</v>
      </c>
    </row>
    <row r="11" spans="1:27" ht="13.5">
      <c r="A11" s="292" t="s">
        <v>209</v>
      </c>
      <c r="B11" s="142"/>
      <c r="C11" s="293">
        <f aca="true" t="shared" si="1" ref="C11:Y11">SUM(C6:C10)</f>
        <v>60146773</v>
      </c>
      <c r="D11" s="294">
        <f t="shared" si="1"/>
        <v>0</v>
      </c>
      <c r="E11" s="295">
        <f t="shared" si="1"/>
        <v>50493168</v>
      </c>
      <c r="F11" s="295">
        <f t="shared" si="1"/>
        <v>50493168</v>
      </c>
      <c r="G11" s="295">
        <f t="shared" si="1"/>
        <v>3402992</v>
      </c>
      <c r="H11" s="295">
        <f t="shared" si="1"/>
        <v>3799674</v>
      </c>
      <c r="I11" s="295">
        <f t="shared" si="1"/>
        <v>0</v>
      </c>
      <c r="J11" s="295">
        <f t="shared" si="1"/>
        <v>7202666</v>
      </c>
      <c r="K11" s="295">
        <f t="shared" si="1"/>
        <v>1132512</v>
      </c>
      <c r="L11" s="295">
        <f t="shared" si="1"/>
        <v>5080600</v>
      </c>
      <c r="M11" s="295">
        <f t="shared" si="1"/>
        <v>4596199</v>
      </c>
      <c r="N11" s="295">
        <f t="shared" si="1"/>
        <v>10809311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18011977</v>
      </c>
      <c r="X11" s="295">
        <f t="shared" si="1"/>
        <v>25246585</v>
      </c>
      <c r="Y11" s="295">
        <f t="shared" si="1"/>
        <v>-7234608</v>
      </c>
      <c r="Z11" s="296">
        <f>+IF(X11&lt;&gt;0,+(Y11/X11)*100,0)</f>
        <v>-28.65578849575101</v>
      </c>
      <c r="AA11" s="297">
        <f>SUM(AA6:AA10)</f>
        <v>50493168</v>
      </c>
    </row>
    <row r="12" spans="1:27" ht="13.5">
      <c r="A12" s="298" t="s">
        <v>210</v>
      </c>
      <c r="B12" s="136"/>
      <c r="C12" s="62"/>
      <c r="D12" s="156"/>
      <c r="E12" s="60">
        <v>6260733</v>
      </c>
      <c r="F12" s="60">
        <v>6260733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3130367</v>
      </c>
      <c r="Y12" s="60">
        <v>-3130367</v>
      </c>
      <c r="Z12" s="140">
        <v>-100</v>
      </c>
      <c r="AA12" s="155">
        <v>6260733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600000</v>
      </c>
      <c r="F15" s="60">
        <v>600000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300000</v>
      </c>
      <c r="Y15" s="60">
        <v>-300000</v>
      </c>
      <c r="Z15" s="140">
        <v>-100</v>
      </c>
      <c r="AA15" s="155">
        <v>600000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11455701</v>
      </c>
      <c r="D36" s="156">
        <f t="shared" si="4"/>
        <v>0</v>
      </c>
      <c r="E36" s="60">
        <f t="shared" si="4"/>
        <v>566580</v>
      </c>
      <c r="F36" s="60">
        <f t="shared" si="4"/>
        <v>566580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283290</v>
      </c>
      <c r="Y36" s="60">
        <f t="shared" si="4"/>
        <v>-283290</v>
      </c>
      <c r="Z36" s="140">
        <f aca="true" t="shared" si="5" ref="Z36:Z49">+IF(X36&lt;&gt;0,+(Y36/X36)*100,0)</f>
        <v>-100</v>
      </c>
      <c r="AA36" s="155">
        <f>AA6+AA21</f>
        <v>566580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41112567</v>
      </c>
      <c r="D38" s="156">
        <f t="shared" si="4"/>
        <v>0</v>
      </c>
      <c r="E38" s="60">
        <f t="shared" si="4"/>
        <v>33980808</v>
      </c>
      <c r="F38" s="60">
        <f t="shared" si="4"/>
        <v>33980808</v>
      </c>
      <c r="G38" s="60">
        <f t="shared" si="4"/>
        <v>3402992</v>
      </c>
      <c r="H38" s="60">
        <f t="shared" si="4"/>
        <v>3799674</v>
      </c>
      <c r="I38" s="60">
        <f t="shared" si="4"/>
        <v>0</v>
      </c>
      <c r="J38" s="60">
        <f t="shared" si="4"/>
        <v>7202666</v>
      </c>
      <c r="K38" s="60">
        <f t="shared" si="4"/>
        <v>1132512</v>
      </c>
      <c r="L38" s="60">
        <f t="shared" si="4"/>
        <v>5080600</v>
      </c>
      <c r="M38" s="60">
        <f t="shared" si="4"/>
        <v>4596199</v>
      </c>
      <c r="N38" s="60">
        <f t="shared" si="4"/>
        <v>10809311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18011977</v>
      </c>
      <c r="X38" s="60">
        <f t="shared" si="4"/>
        <v>16990404</v>
      </c>
      <c r="Y38" s="60">
        <f t="shared" si="4"/>
        <v>1021573</v>
      </c>
      <c r="Z38" s="140">
        <f t="shared" si="5"/>
        <v>6.012646903510946</v>
      </c>
      <c r="AA38" s="155">
        <f>AA8+AA23</f>
        <v>33980808</v>
      </c>
    </row>
    <row r="39" spans="1:27" ht="13.5">
      <c r="A39" s="291" t="s">
        <v>207</v>
      </c>
      <c r="B39" s="142"/>
      <c r="C39" s="62">
        <f t="shared" si="4"/>
        <v>2348798</v>
      </c>
      <c r="D39" s="156">
        <f t="shared" si="4"/>
        <v>0</v>
      </c>
      <c r="E39" s="60">
        <f t="shared" si="4"/>
        <v>6821211</v>
      </c>
      <c r="F39" s="60">
        <f t="shared" si="4"/>
        <v>6821211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3410606</v>
      </c>
      <c r="Y39" s="60">
        <f t="shared" si="4"/>
        <v>-3410606</v>
      </c>
      <c r="Z39" s="140">
        <f t="shared" si="5"/>
        <v>-100</v>
      </c>
      <c r="AA39" s="155">
        <f>AA9+AA24</f>
        <v>6821211</v>
      </c>
    </row>
    <row r="40" spans="1:27" ht="13.5">
      <c r="A40" s="291" t="s">
        <v>208</v>
      </c>
      <c r="B40" s="142"/>
      <c r="C40" s="62">
        <f t="shared" si="4"/>
        <v>5229707</v>
      </c>
      <c r="D40" s="156">
        <f t="shared" si="4"/>
        <v>0</v>
      </c>
      <c r="E40" s="60">
        <f t="shared" si="4"/>
        <v>9124569</v>
      </c>
      <c r="F40" s="60">
        <f t="shared" si="4"/>
        <v>9124569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4562285</v>
      </c>
      <c r="Y40" s="60">
        <f t="shared" si="4"/>
        <v>-4562285</v>
      </c>
      <c r="Z40" s="140">
        <f t="shared" si="5"/>
        <v>-100</v>
      </c>
      <c r="AA40" s="155">
        <f>AA10+AA25</f>
        <v>9124569</v>
      </c>
    </row>
    <row r="41" spans="1:27" ht="13.5">
      <c r="A41" s="292" t="s">
        <v>209</v>
      </c>
      <c r="B41" s="142"/>
      <c r="C41" s="293">
        <f aca="true" t="shared" si="6" ref="C41:Y41">SUM(C36:C40)</f>
        <v>60146773</v>
      </c>
      <c r="D41" s="294">
        <f t="shared" si="6"/>
        <v>0</v>
      </c>
      <c r="E41" s="295">
        <f t="shared" si="6"/>
        <v>50493168</v>
      </c>
      <c r="F41" s="295">
        <f t="shared" si="6"/>
        <v>50493168</v>
      </c>
      <c r="G41" s="295">
        <f t="shared" si="6"/>
        <v>3402992</v>
      </c>
      <c r="H41" s="295">
        <f t="shared" si="6"/>
        <v>3799674</v>
      </c>
      <c r="I41" s="295">
        <f t="shared" si="6"/>
        <v>0</v>
      </c>
      <c r="J41" s="295">
        <f t="shared" si="6"/>
        <v>7202666</v>
      </c>
      <c r="K41" s="295">
        <f t="shared" si="6"/>
        <v>1132512</v>
      </c>
      <c r="L41" s="295">
        <f t="shared" si="6"/>
        <v>5080600</v>
      </c>
      <c r="M41" s="295">
        <f t="shared" si="6"/>
        <v>4596199</v>
      </c>
      <c r="N41" s="295">
        <f t="shared" si="6"/>
        <v>10809311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18011977</v>
      </c>
      <c r="X41" s="295">
        <f t="shared" si="6"/>
        <v>25246585</v>
      </c>
      <c r="Y41" s="295">
        <f t="shared" si="6"/>
        <v>-7234608</v>
      </c>
      <c r="Z41" s="296">
        <f t="shared" si="5"/>
        <v>-28.65578849575101</v>
      </c>
      <c r="AA41" s="297">
        <f>SUM(AA36:AA40)</f>
        <v>50493168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6260733</v>
      </c>
      <c r="F42" s="54">
        <f t="shared" si="7"/>
        <v>6260733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3130367</v>
      </c>
      <c r="Y42" s="54">
        <f t="shared" si="7"/>
        <v>-3130367</v>
      </c>
      <c r="Z42" s="184">
        <f t="shared" si="5"/>
        <v>-100</v>
      </c>
      <c r="AA42" s="130">
        <f aca="true" t="shared" si="8" ref="AA42:AA48">AA12+AA27</f>
        <v>6260733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600000</v>
      </c>
      <c r="F45" s="54">
        <f t="shared" si="7"/>
        <v>600000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300000</v>
      </c>
      <c r="Y45" s="54">
        <f t="shared" si="7"/>
        <v>-300000</v>
      </c>
      <c r="Z45" s="184">
        <f t="shared" si="5"/>
        <v>-100</v>
      </c>
      <c r="AA45" s="130">
        <f t="shared" si="8"/>
        <v>600000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60146773</v>
      </c>
      <c r="D49" s="218">
        <f t="shared" si="9"/>
        <v>0</v>
      </c>
      <c r="E49" s="220">
        <f t="shared" si="9"/>
        <v>57353901</v>
      </c>
      <c r="F49" s="220">
        <f t="shared" si="9"/>
        <v>57353901</v>
      </c>
      <c r="G49" s="220">
        <f t="shared" si="9"/>
        <v>3402992</v>
      </c>
      <c r="H49" s="220">
        <f t="shared" si="9"/>
        <v>3799674</v>
      </c>
      <c r="I49" s="220">
        <f t="shared" si="9"/>
        <v>0</v>
      </c>
      <c r="J49" s="220">
        <f t="shared" si="9"/>
        <v>7202666</v>
      </c>
      <c r="K49" s="220">
        <f t="shared" si="9"/>
        <v>1132512</v>
      </c>
      <c r="L49" s="220">
        <f t="shared" si="9"/>
        <v>5080600</v>
      </c>
      <c r="M49" s="220">
        <f t="shared" si="9"/>
        <v>4596199</v>
      </c>
      <c r="N49" s="220">
        <f t="shared" si="9"/>
        <v>10809311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18011977</v>
      </c>
      <c r="X49" s="220">
        <f t="shared" si="9"/>
        <v>28676952</v>
      </c>
      <c r="Y49" s="220">
        <f t="shared" si="9"/>
        <v>-10664975</v>
      </c>
      <c r="Z49" s="221">
        <f t="shared" si="5"/>
        <v>-37.19005771603621</v>
      </c>
      <c r="AA49" s="222">
        <f>SUM(AA41:AA48)</f>
        <v>57353901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>
        <v>7814286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>
        <v>234818</v>
      </c>
      <c r="J66" s="275">
        <v>234818</v>
      </c>
      <c r="K66" s="275">
        <v>111561</v>
      </c>
      <c r="L66" s="275"/>
      <c r="M66" s="275"/>
      <c r="N66" s="275">
        <v>111561</v>
      </c>
      <c r="O66" s="275"/>
      <c r="P66" s="275"/>
      <c r="Q66" s="275"/>
      <c r="R66" s="275"/>
      <c r="S66" s="275"/>
      <c r="T66" s="275"/>
      <c r="U66" s="275"/>
      <c r="V66" s="275"/>
      <c r="W66" s="275">
        <v>346379</v>
      </c>
      <c r="X66" s="275"/>
      <c r="Y66" s="275">
        <v>346379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4276951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354988</v>
      </c>
      <c r="H68" s="60">
        <v>974401</v>
      </c>
      <c r="I68" s="60"/>
      <c r="J68" s="60">
        <v>1329389</v>
      </c>
      <c r="K68" s="60"/>
      <c r="L68" s="60">
        <v>142999</v>
      </c>
      <c r="M68" s="60">
        <v>158103</v>
      </c>
      <c r="N68" s="60">
        <v>301102</v>
      </c>
      <c r="O68" s="60"/>
      <c r="P68" s="60"/>
      <c r="Q68" s="60"/>
      <c r="R68" s="60"/>
      <c r="S68" s="60"/>
      <c r="T68" s="60"/>
      <c r="U68" s="60"/>
      <c r="V68" s="60"/>
      <c r="W68" s="60">
        <v>1630491</v>
      </c>
      <c r="X68" s="60"/>
      <c r="Y68" s="60">
        <v>1630491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12091237</v>
      </c>
      <c r="F69" s="220">
        <f t="shared" si="12"/>
        <v>0</v>
      </c>
      <c r="G69" s="220">
        <f t="shared" si="12"/>
        <v>354988</v>
      </c>
      <c r="H69" s="220">
        <f t="shared" si="12"/>
        <v>974401</v>
      </c>
      <c r="I69" s="220">
        <f t="shared" si="12"/>
        <v>234818</v>
      </c>
      <c r="J69" s="220">
        <f t="shared" si="12"/>
        <v>1564207</v>
      </c>
      <c r="K69" s="220">
        <f t="shared" si="12"/>
        <v>111561</v>
      </c>
      <c r="L69" s="220">
        <f t="shared" si="12"/>
        <v>142999</v>
      </c>
      <c r="M69" s="220">
        <f t="shared" si="12"/>
        <v>158103</v>
      </c>
      <c r="N69" s="220">
        <f t="shared" si="12"/>
        <v>412663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1976870</v>
      </c>
      <c r="X69" s="220">
        <f t="shared" si="12"/>
        <v>0</v>
      </c>
      <c r="Y69" s="220">
        <f t="shared" si="12"/>
        <v>1976870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60146773</v>
      </c>
      <c r="D5" s="357">
        <f t="shared" si="0"/>
        <v>0</v>
      </c>
      <c r="E5" s="356">
        <f t="shared" si="0"/>
        <v>50493168</v>
      </c>
      <c r="F5" s="358">
        <f t="shared" si="0"/>
        <v>50493168</v>
      </c>
      <c r="G5" s="358">
        <f t="shared" si="0"/>
        <v>3402992</v>
      </c>
      <c r="H5" s="356">
        <f t="shared" si="0"/>
        <v>3799674</v>
      </c>
      <c r="I5" s="356">
        <f t="shared" si="0"/>
        <v>0</v>
      </c>
      <c r="J5" s="358">
        <f t="shared" si="0"/>
        <v>7202666</v>
      </c>
      <c r="K5" s="358">
        <f t="shared" si="0"/>
        <v>1132512</v>
      </c>
      <c r="L5" s="356">
        <f t="shared" si="0"/>
        <v>5080600</v>
      </c>
      <c r="M5" s="356">
        <f t="shared" si="0"/>
        <v>4596199</v>
      </c>
      <c r="N5" s="358">
        <f t="shared" si="0"/>
        <v>10809311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18011977</v>
      </c>
      <c r="X5" s="356">
        <f t="shared" si="0"/>
        <v>25246585</v>
      </c>
      <c r="Y5" s="358">
        <f t="shared" si="0"/>
        <v>-7234608</v>
      </c>
      <c r="Z5" s="359">
        <f>+IF(X5&lt;&gt;0,+(Y5/X5)*100,0)</f>
        <v>-28.65578849575101</v>
      </c>
      <c r="AA5" s="360">
        <f>+AA6+AA8+AA11+AA13+AA15</f>
        <v>50493168</v>
      </c>
    </row>
    <row r="6" spans="1:27" ht="13.5">
      <c r="A6" s="361" t="s">
        <v>204</v>
      </c>
      <c r="B6" s="142"/>
      <c r="C6" s="60">
        <f>+C7</f>
        <v>11455701</v>
      </c>
      <c r="D6" s="340">
        <f aca="true" t="shared" si="1" ref="D6:AA6">+D7</f>
        <v>0</v>
      </c>
      <c r="E6" s="60">
        <f t="shared" si="1"/>
        <v>566580</v>
      </c>
      <c r="F6" s="59">
        <f t="shared" si="1"/>
        <v>566580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283290</v>
      </c>
      <c r="Y6" s="59">
        <f t="shared" si="1"/>
        <v>-283290</v>
      </c>
      <c r="Z6" s="61">
        <f>+IF(X6&lt;&gt;0,+(Y6/X6)*100,0)</f>
        <v>-100</v>
      </c>
      <c r="AA6" s="62">
        <f t="shared" si="1"/>
        <v>566580</v>
      </c>
    </row>
    <row r="7" spans="1:27" ht="13.5">
      <c r="A7" s="291" t="s">
        <v>228</v>
      </c>
      <c r="B7" s="142"/>
      <c r="C7" s="60">
        <v>11455701</v>
      </c>
      <c r="D7" s="340"/>
      <c r="E7" s="60">
        <v>566580</v>
      </c>
      <c r="F7" s="59">
        <v>566580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283290</v>
      </c>
      <c r="Y7" s="59">
        <v>-283290</v>
      </c>
      <c r="Z7" s="61">
        <v>-100</v>
      </c>
      <c r="AA7" s="62">
        <v>566580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41112567</v>
      </c>
      <c r="D11" s="363">
        <f aca="true" t="shared" si="3" ref="D11:AA11">+D12</f>
        <v>0</v>
      </c>
      <c r="E11" s="362">
        <f t="shared" si="3"/>
        <v>33980808</v>
      </c>
      <c r="F11" s="364">
        <f t="shared" si="3"/>
        <v>33980808</v>
      </c>
      <c r="G11" s="364">
        <f t="shared" si="3"/>
        <v>3402992</v>
      </c>
      <c r="H11" s="362">
        <f t="shared" si="3"/>
        <v>3799674</v>
      </c>
      <c r="I11" s="362">
        <f t="shared" si="3"/>
        <v>0</v>
      </c>
      <c r="J11" s="364">
        <f t="shared" si="3"/>
        <v>7202666</v>
      </c>
      <c r="K11" s="364">
        <f t="shared" si="3"/>
        <v>1132512</v>
      </c>
      <c r="L11" s="362">
        <f t="shared" si="3"/>
        <v>5080600</v>
      </c>
      <c r="M11" s="362">
        <f t="shared" si="3"/>
        <v>4596199</v>
      </c>
      <c r="N11" s="364">
        <f t="shared" si="3"/>
        <v>10809311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18011977</v>
      </c>
      <c r="X11" s="362">
        <f t="shared" si="3"/>
        <v>16990404</v>
      </c>
      <c r="Y11" s="364">
        <f t="shared" si="3"/>
        <v>1021573</v>
      </c>
      <c r="Z11" s="365">
        <f>+IF(X11&lt;&gt;0,+(Y11/X11)*100,0)</f>
        <v>6.012646903510946</v>
      </c>
      <c r="AA11" s="366">
        <f t="shared" si="3"/>
        <v>33980808</v>
      </c>
    </row>
    <row r="12" spans="1:27" ht="13.5">
      <c r="A12" s="291" t="s">
        <v>231</v>
      </c>
      <c r="B12" s="136"/>
      <c r="C12" s="60">
        <v>41112567</v>
      </c>
      <c r="D12" s="340"/>
      <c r="E12" s="60">
        <v>33980808</v>
      </c>
      <c r="F12" s="59">
        <v>33980808</v>
      </c>
      <c r="G12" s="59">
        <v>3402992</v>
      </c>
      <c r="H12" s="60">
        <v>3799674</v>
      </c>
      <c r="I12" s="60"/>
      <c r="J12" s="59">
        <v>7202666</v>
      </c>
      <c r="K12" s="59">
        <v>1132512</v>
      </c>
      <c r="L12" s="60">
        <v>5080600</v>
      </c>
      <c r="M12" s="60">
        <v>4596199</v>
      </c>
      <c r="N12" s="59">
        <v>10809311</v>
      </c>
      <c r="O12" s="59"/>
      <c r="P12" s="60"/>
      <c r="Q12" s="60"/>
      <c r="R12" s="59"/>
      <c r="S12" s="59"/>
      <c r="T12" s="60"/>
      <c r="U12" s="60"/>
      <c r="V12" s="59"/>
      <c r="W12" s="59">
        <v>18011977</v>
      </c>
      <c r="X12" s="60">
        <v>16990404</v>
      </c>
      <c r="Y12" s="59">
        <v>1021573</v>
      </c>
      <c r="Z12" s="61">
        <v>6.01</v>
      </c>
      <c r="AA12" s="62">
        <v>33980808</v>
      </c>
    </row>
    <row r="13" spans="1:27" ht="13.5">
      <c r="A13" s="361" t="s">
        <v>207</v>
      </c>
      <c r="B13" s="136"/>
      <c r="C13" s="275">
        <f>+C14</f>
        <v>2348798</v>
      </c>
      <c r="D13" s="341">
        <f aca="true" t="shared" si="4" ref="D13:AA13">+D14</f>
        <v>0</v>
      </c>
      <c r="E13" s="275">
        <f t="shared" si="4"/>
        <v>6821211</v>
      </c>
      <c r="F13" s="342">
        <f t="shared" si="4"/>
        <v>6821211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3410606</v>
      </c>
      <c r="Y13" s="342">
        <f t="shared" si="4"/>
        <v>-3410606</v>
      </c>
      <c r="Z13" s="335">
        <f>+IF(X13&lt;&gt;0,+(Y13/X13)*100,0)</f>
        <v>-100</v>
      </c>
      <c r="AA13" s="273">
        <f t="shared" si="4"/>
        <v>6821211</v>
      </c>
    </row>
    <row r="14" spans="1:27" ht="13.5">
      <c r="A14" s="291" t="s">
        <v>232</v>
      </c>
      <c r="B14" s="136"/>
      <c r="C14" s="60">
        <v>2348798</v>
      </c>
      <c r="D14" s="340"/>
      <c r="E14" s="60">
        <v>6821211</v>
      </c>
      <c r="F14" s="59">
        <v>6821211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3410606</v>
      </c>
      <c r="Y14" s="59">
        <v>-3410606</v>
      </c>
      <c r="Z14" s="61">
        <v>-100</v>
      </c>
      <c r="AA14" s="62">
        <v>6821211</v>
      </c>
    </row>
    <row r="15" spans="1:27" ht="13.5">
      <c r="A15" s="361" t="s">
        <v>208</v>
      </c>
      <c r="B15" s="136"/>
      <c r="C15" s="60">
        <f aca="true" t="shared" si="5" ref="C15:Y15">SUM(C16:C20)</f>
        <v>5229707</v>
      </c>
      <c r="D15" s="340">
        <f t="shared" si="5"/>
        <v>0</v>
      </c>
      <c r="E15" s="60">
        <f t="shared" si="5"/>
        <v>9124569</v>
      </c>
      <c r="F15" s="59">
        <f t="shared" si="5"/>
        <v>9124569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4562285</v>
      </c>
      <c r="Y15" s="59">
        <f t="shared" si="5"/>
        <v>-4562285</v>
      </c>
      <c r="Z15" s="61">
        <f>+IF(X15&lt;&gt;0,+(Y15/X15)*100,0)</f>
        <v>-100</v>
      </c>
      <c r="AA15" s="62">
        <f>SUM(AA16:AA20)</f>
        <v>9124569</v>
      </c>
    </row>
    <row r="16" spans="1:27" ht="13.5">
      <c r="A16" s="291" t="s">
        <v>233</v>
      </c>
      <c r="B16" s="300"/>
      <c r="C16" s="60"/>
      <c r="D16" s="340"/>
      <c r="E16" s="60">
        <v>9124569</v>
      </c>
      <c r="F16" s="59">
        <v>9124569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4562285</v>
      </c>
      <c r="Y16" s="59">
        <v>-4562285</v>
      </c>
      <c r="Z16" s="61">
        <v>-100</v>
      </c>
      <c r="AA16" s="62">
        <v>9124569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5229707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6260733</v>
      </c>
      <c r="F22" s="345">
        <f t="shared" si="6"/>
        <v>6260733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3130367</v>
      </c>
      <c r="Y22" s="345">
        <f t="shared" si="6"/>
        <v>-3130367</v>
      </c>
      <c r="Z22" s="336">
        <f>+IF(X22&lt;&gt;0,+(Y22/X22)*100,0)</f>
        <v>-100</v>
      </c>
      <c r="AA22" s="350">
        <f>SUM(AA23:AA32)</f>
        <v>6260733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6260733</v>
      </c>
      <c r="F24" s="59">
        <v>6260733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3130367</v>
      </c>
      <c r="Y24" s="59">
        <v>-3130367</v>
      </c>
      <c r="Z24" s="61">
        <v>-100</v>
      </c>
      <c r="AA24" s="62">
        <v>6260733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600000</v>
      </c>
      <c r="F40" s="345">
        <f t="shared" si="9"/>
        <v>600000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300000</v>
      </c>
      <c r="Y40" s="345">
        <f t="shared" si="9"/>
        <v>-300000</v>
      </c>
      <c r="Z40" s="336">
        <f>+IF(X40&lt;&gt;0,+(Y40/X40)*100,0)</f>
        <v>-100</v>
      </c>
      <c r="AA40" s="350">
        <f>SUM(AA41:AA49)</f>
        <v>600000</v>
      </c>
    </row>
    <row r="41" spans="1:27" ht="13.5">
      <c r="A41" s="361" t="s">
        <v>247</v>
      </c>
      <c r="B41" s="142"/>
      <c r="C41" s="362"/>
      <c r="D41" s="363"/>
      <c r="E41" s="362">
        <v>532000</v>
      </c>
      <c r="F41" s="364">
        <v>532000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266000</v>
      </c>
      <c r="Y41" s="364">
        <v>-266000</v>
      </c>
      <c r="Z41" s="365">
        <v>-100</v>
      </c>
      <c r="AA41" s="366">
        <v>532000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43000</v>
      </c>
      <c r="F44" s="53">
        <v>43000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21500</v>
      </c>
      <c r="Y44" s="53">
        <v>-21500</v>
      </c>
      <c r="Z44" s="94">
        <v>-100</v>
      </c>
      <c r="AA44" s="95">
        <v>43000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25000</v>
      </c>
      <c r="F49" s="53">
        <v>25000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12500</v>
      </c>
      <c r="Y49" s="53">
        <v>-12500</v>
      </c>
      <c r="Z49" s="94">
        <v>-100</v>
      </c>
      <c r="AA49" s="95">
        <v>25000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60146773</v>
      </c>
      <c r="D60" s="346">
        <f t="shared" si="14"/>
        <v>0</v>
      </c>
      <c r="E60" s="219">
        <f t="shared" si="14"/>
        <v>57353901</v>
      </c>
      <c r="F60" s="264">
        <f t="shared" si="14"/>
        <v>57353901</v>
      </c>
      <c r="G60" s="264">
        <f t="shared" si="14"/>
        <v>3402992</v>
      </c>
      <c r="H60" s="219">
        <f t="shared" si="14"/>
        <v>3799674</v>
      </c>
      <c r="I60" s="219">
        <f t="shared" si="14"/>
        <v>0</v>
      </c>
      <c r="J60" s="264">
        <f t="shared" si="14"/>
        <v>7202666</v>
      </c>
      <c r="K60" s="264">
        <f t="shared" si="14"/>
        <v>1132512</v>
      </c>
      <c r="L60" s="219">
        <f t="shared" si="14"/>
        <v>5080600</v>
      </c>
      <c r="M60" s="219">
        <f t="shared" si="14"/>
        <v>4596199</v>
      </c>
      <c r="N60" s="264">
        <f t="shared" si="14"/>
        <v>10809311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18011977</v>
      </c>
      <c r="X60" s="219">
        <f t="shared" si="14"/>
        <v>28676952</v>
      </c>
      <c r="Y60" s="264">
        <f t="shared" si="14"/>
        <v>-10664975</v>
      </c>
      <c r="Z60" s="337">
        <f>+IF(X60&lt;&gt;0,+(Y60/X60)*100,0)</f>
        <v>-37.19005771603621</v>
      </c>
      <c r="AA60" s="232">
        <f>+AA57+AA54+AA51+AA40+AA37+AA34+AA22+AA5</f>
        <v>57353901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2014-02-11T07:04:21Z</dcterms:created>
  <dcterms:modified xsi:type="dcterms:W3CDTF">2014-02-11T07:04:25Z</dcterms:modified>
  <cp:category/>
  <cp:version/>
  <cp:contentType/>
  <cp:contentStatus/>
</cp:coreProperties>
</file>