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<sst xmlns="http://schemas.openxmlformats.org/spreadsheetml/2006/main" count="855" uniqueCount="302">
  <si>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Dihlabeng(FS192)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</si>
  <si>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</si>
  <si>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</si>
  <si>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</si>
  <si>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</si>
  <si>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</si>
  <si>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</si>
  <si>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</si>
  <si>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</si>
  <si>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</si>
  <si>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</si>
  <si>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</si>
  <si>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</si>
  <si>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</si>
  <si>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</si>
  <si>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</si>
  <si>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</si>
  <si>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</si>
  <si>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</si>
  <si>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</si>
  <si>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</si>
  <si>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</si>
  <si>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</si>
  <si>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</si>
  <si>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</si>
  <si>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</si>
  <si>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</si>
  <si>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</si>
  <si>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</si>
  <si>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</si>
  <si>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</si>
  <si>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</si>
  <si>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</si>
  <si>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</si>
  <si>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</si>
  <si>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</si>
  <si>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</si>
  <si>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</si>
  <si>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</si>
  <si>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</si>
  <si>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</si>
  <si>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</si>
  <si>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</si>
  <si>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</si>
  <si>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</si>
  <si>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</si>
  <si>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</si>
  <si>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</si>
  <si>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</si>
  <si>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</si>
  <si>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</si>
  <si>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</si>
  <si>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</si>
  <si>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</si>
  <si>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</si>
  <si>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</si>
  <si>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</si>
  <si>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</si>
  <si>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</si>
  <si>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</si>
  <si>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</si>
  <si>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</si>
  <si>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</si>
  <si>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</si>
  <si>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</si>
  <si>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</si>
  <si>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</si>
  <si>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</si>
  <si>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</si>
  <si>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</si>
  <si>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Dihlabeng(FS192)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</si>
  <si>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</si>
  <si>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</si>
  <si>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</si>
  <si>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</si>
  <si>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</si>
  <si>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</si>
  <si>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</si>
  <si>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</si>
  <si>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</si>
  <si>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</si>
  <si>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</si>
  <si>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</si>
  <si>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</si>
  <si>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</si>
  <si>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</si>
  <si>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</si>
  <si>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</si>
  <si>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</si>
  <si>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</si>
  <si>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</si>
  <si>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</si>
  <si>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</si>
  <si>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</si>
  <si>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</si>
  <si>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</si>
  <si>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</si>
  <si>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</si>
  <si>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</si>
  <si>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</si>
  <si>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Dihlabeng(FS192)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</si>
  <si>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</si>
  <si>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</si>
  <si>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</si>
  <si>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</si>
  <si>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</si>
  <si>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</si>
  <si>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</si>
  <si>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</si>
  <si>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</si>
  <si>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</si>
  <si>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</si>
  <si>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</si>
  <si>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</si>
  <si>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</si>
  <si>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</si>
  <si>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</si>
  <si>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</si>
  <si>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</si>
  <si>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</si>
  <si>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</si>
  <si>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</si>
  <si>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</si>
  <si>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</si>
  <si>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</si>
  <si>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</si>
  <si>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</si>
  <si>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</si>
  <si>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</si>
  <si>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Dihlabeng(FS192)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</si>
  <si>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</si>
  <si>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</si>
  <si>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</si>
  <si>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</si>
  <si>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</si>
  <si>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</si>
  <si>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</si>
  <si>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</si>
  <si>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</si>
  <si>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</si>
  <si>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Dihlabeng(FS192)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</si>
  <si>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</si>
  <si>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</si>
  <si>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</si>
  <si>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</si>
  <si>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</si>
  <si>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</si>
  <si>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</si>
  <si>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</si>
  <si>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</si>
  <si>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</si>
  <si>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</si>
  <si>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</si>
  <si>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</si>
  <si>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</si>
  <si>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</si>
  <si>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</si>
  <si>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</si>
  <si>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</si>
  <si>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</si>
  <si>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</si>
  <si>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</si>
  <si>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</si>
  <si>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</si>
  <si>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</si>
  <si>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</si>
  <si>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</si>
  <si>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</si>
  <si>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</si>
  <si>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</si>
  <si>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</si>
  <si>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</si>
  <si>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</si>
  <si>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</si>
  <si>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Dihlabeng(FS192)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</si>
  <si>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</si>
  <si>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</si>
  <si>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</si>
  <si>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</si>
  <si>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</si>
  <si>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</si>
  <si>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</si>
  <si>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</si>
  <si>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</si>
  <si>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</si>
  <si>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</si>
  <si>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</si>
  <si>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</si>
  <si>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</si>
  <si>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</si>
  <si>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</si>
  <si>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</si>
  <si>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</si>
  <si>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</si>
  <si>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</si>
  <si>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</si>
  <si>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</si>
  <si>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</si>
  <si>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</si>
  <si>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</si>
  <si>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</si>
  <si>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Dihlabeng(FS192)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</si>
  <si>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</si>
  <si>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</si>
  <si>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</si>
  <si>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</si>
  <si>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</si>
  <si>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</si>
  <si>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</si>
  <si>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</si>
  <si>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</si>
  <si>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</si>
  <si>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</si>
  <si>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</si>
  <si>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</si>
  <si>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</si>
  <si>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</si>
  <si>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</si>
  <si>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</si>
  <si>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</si>
  <si>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</si>
  <si>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</si>
  <si>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</si>
  <si>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</si>
  <si>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</si>
  <si>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</si>
  <si>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Dihlabeng(FS192)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</si>
  <si>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</si>
  <si>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</si>
  <si>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</si>
  <si>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</si>
  <si>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</si>
  <si>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</si>
  <si>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</si>
  <si>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</si>
  <si>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</si>
  <si>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</si>
  <si>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</si>
  <si>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</si>
  <si>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</si>
  <si>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</si>
  <si>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</si>
  <si>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</si>
  <si>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</si>
  <si>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</si>
  <si>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</si>
  <si>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</si>
  <si>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</si>
  <si>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</si>
  <si>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</si>
  <si>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</si>
  <si>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</si>
  <si>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</si>
  <si>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</si>
  <si>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</si>
  <si>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</si>
  <si>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</si>
  <si>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</si>
  <si>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</si>
  <si>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</si>
  <si>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</si>
  <si>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</si>
  <si>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Dihlabeng(FS192)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</si>
  <si>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</si>
  <si>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</si>
  <si>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Free State: Dihlabeng(FS192)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</si>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</sst>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66850440</v>
      </c>
      <c r="C5" s="19">
        <v>0</v>
      </c>
      <c r="D5" s="59">
        <v>76950000</v>
      </c>
      <c r="E5" s="60">
        <v>76950000</v>
      </c>
      <c r="F5" s="60">
        <v>13304749</v>
      </c>
      <c r="G5" s="60">
        <v>5917168</v>
      </c>
      <c r="H5" s="60">
        <v>5971046</v>
      </c>
      <c r="I5" s="60">
        <v>25192963</v>
      </c>
      <c r="J5" s="60">
        <v>5728568</v>
      </c>
      <c r="K5" s="60">
        <v>6007942</v>
      </c>
      <c r="L5" s="60">
        <v>5636114</v>
      </c>
      <c r="M5" s="60">
        <v>17372624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42565587</v>
      </c>
      <c r="W5" s="60">
        <v>38475000</v>
      </c>
      <c r="X5" s="60">
        <v>4090587</v>
      </c>
      <c r="Y5" s="61">
        <v>10.63</v>
      </c>
      <c r="Z5" s="62">
        <v>76950000</v>
      </c>
    </row>
    <row r="6" spans="1:26" ht="13.5">
      <c r="A6" s="58" t="s">
        <v>32</v>
      </c>
      <c r="B6" s="19">
        <v>278523798</v>
      </c>
      <c r="C6" s="19">
        <v>0</v>
      </c>
      <c r="D6" s="59">
        <v>301775000</v>
      </c>
      <c r="E6" s="60">
        <v>301775000</v>
      </c>
      <c r="F6" s="60">
        <v>28634944</v>
      </c>
      <c r="G6" s="60">
        <v>28577142</v>
      </c>
      <c r="H6" s="60">
        <v>27332408</v>
      </c>
      <c r="I6" s="60">
        <v>84544494</v>
      </c>
      <c r="J6" s="60">
        <v>26333919</v>
      </c>
      <c r="K6" s="60">
        <v>26559022</v>
      </c>
      <c r="L6" s="60">
        <v>24140206</v>
      </c>
      <c r="M6" s="60">
        <v>77033147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161577641</v>
      </c>
      <c r="W6" s="60">
        <v>150887500</v>
      </c>
      <c r="X6" s="60">
        <v>10690141</v>
      </c>
      <c r="Y6" s="61">
        <v>7.08</v>
      </c>
      <c r="Z6" s="62">
        <v>301775000</v>
      </c>
    </row>
    <row r="7" spans="1:26" ht="13.5">
      <c r="A7" s="58" t="s">
        <v>33</v>
      </c>
      <c r="B7" s="19">
        <v>11095</v>
      </c>
      <c r="C7" s="19">
        <v>0</v>
      </c>
      <c r="D7" s="59">
        <v>0</v>
      </c>
      <c r="E7" s="60">
        <v>0</v>
      </c>
      <c r="F7" s="60">
        <v>0</v>
      </c>
      <c r="G7" s="60">
        <v>360</v>
      </c>
      <c r="H7" s="60">
        <v>593</v>
      </c>
      <c r="I7" s="60">
        <v>953</v>
      </c>
      <c r="J7" s="60">
        <v>636</v>
      </c>
      <c r="K7" s="60">
        <v>1129</v>
      </c>
      <c r="L7" s="60">
        <v>1308</v>
      </c>
      <c r="M7" s="60">
        <v>3073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4026</v>
      </c>
      <c r="W7" s="60">
        <v>0</v>
      </c>
      <c r="X7" s="60">
        <v>4026</v>
      </c>
      <c r="Y7" s="61">
        <v>0</v>
      </c>
      <c r="Z7" s="62">
        <v>0</v>
      </c>
    </row>
    <row r="8" spans="1:26" ht="13.5">
      <c r="A8" s="58" t="s">
        <v>34</v>
      </c>
      <c r="B8" s="19">
        <v>132667000</v>
      </c>
      <c r="C8" s="19">
        <v>0</v>
      </c>
      <c r="D8" s="59">
        <v>133174000</v>
      </c>
      <c r="E8" s="60">
        <v>133174000</v>
      </c>
      <c r="F8" s="60">
        <v>55606000</v>
      </c>
      <c r="G8" s="60">
        <v>0</v>
      </c>
      <c r="H8" s="60">
        <v>890000</v>
      </c>
      <c r="I8" s="60">
        <v>56496000</v>
      </c>
      <c r="J8" s="60">
        <v>0</v>
      </c>
      <c r="K8" s="60">
        <v>499875</v>
      </c>
      <c r="L8" s="60">
        <v>43242900</v>
      </c>
      <c r="M8" s="60">
        <v>43742775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100238775</v>
      </c>
      <c r="W8" s="60">
        <v>66587000</v>
      </c>
      <c r="X8" s="60">
        <v>33651775</v>
      </c>
      <c r="Y8" s="61">
        <v>50.54</v>
      </c>
      <c r="Z8" s="62">
        <v>133174000</v>
      </c>
    </row>
    <row r="9" spans="1:26" ht="13.5">
      <c r="A9" s="58" t="s">
        <v>35</v>
      </c>
      <c r="B9" s="19">
        <v>34402495</v>
      </c>
      <c r="C9" s="19">
        <v>0</v>
      </c>
      <c r="D9" s="59">
        <v>43444000</v>
      </c>
      <c r="E9" s="60">
        <v>43444000</v>
      </c>
      <c r="F9" s="60">
        <v>4056022</v>
      </c>
      <c r="G9" s="60">
        <v>1544832</v>
      </c>
      <c r="H9" s="60">
        <v>4618412</v>
      </c>
      <c r="I9" s="60">
        <v>10219266</v>
      </c>
      <c r="J9" s="60">
        <v>2900979</v>
      </c>
      <c r="K9" s="60">
        <v>4112977</v>
      </c>
      <c r="L9" s="60">
        <v>3484329</v>
      </c>
      <c r="M9" s="60">
        <v>10498285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20717551</v>
      </c>
      <c r="W9" s="60">
        <v>21722000</v>
      </c>
      <c r="X9" s="60">
        <v>-1004449</v>
      </c>
      <c r="Y9" s="61">
        <v>-4.62</v>
      </c>
      <c r="Z9" s="62">
        <v>43444000</v>
      </c>
    </row>
    <row r="10" spans="1:26" ht="25.5">
      <c r="A10" s="63" t="s">
        <v>277</v>
      </c>
      <c r="B10" s="64">
        <f>SUM(B5:B9)</f>
        <v>512454828</v>
      </c>
      <c r="C10" s="64">
        <f>SUM(C5:C9)</f>
        <v>0</v>
      </c>
      <c r="D10" s="65">
        <f aca="true" t="shared" si="0" ref="D10:Z10">SUM(D5:D9)</f>
        <v>555343000</v>
      </c>
      <c r="E10" s="66">
        <f t="shared" si="0"/>
        <v>555343000</v>
      </c>
      <c r="F10" s="66">
        <f t="shared" si="0"/>
        <v>101601715</v>
      </c>
      <c r="G10" s="66">
        <f t="shared" si="0"/>
        <v>36039502</v>
      </c>
      <c r="H10" s="66">
        <f t="shared" si="0"/>
        <v>38812459</v>
      </c>
      <c r="I10" s="66">
        <f t="shared" si="0"/>
        <v>176453676</v>
      </c>
      <c r="J10" s="66">
        <f t="shared" si="0"/>
        <v>34964102</v>
      </c>
      <c r="K10" s="66">
        <f t="shared" si="0"/>
        <v>37180945</v>
      </c>
      <c r="L10" s="66">
        <f t="shared" si="0"/>
        <v>76504857</v>
      </c>
      <c r="M10" s="66">
        <f t="shared" si="0"/>
        <v>148649904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325103580</v>
      </c>
      <c r="W10" s="66">
        <f t="shared" si="0"/>
        <v>277671500</v>
      </c>
      <c r="X10" s="66">
        <f t="shared" si="0"/>
        <v>47432080</v>
      </c>
      <c r="Y10" s="67">
        <f>+IF(W10&lt;&gt;0,(X10/W10)*100,0)</f>
        <v>17.082084405493543</v>
      </c>
      <c r="Z10" s="68">
        <f t="shared" si="0"/>
        <v>555343000</v>
      </c>
    </row>
    <row r="11" spans="1:26" ht="13.5">
      <c r="A11" s="58" t="s">
        <v>37</v>
      </c>
      <c r="B11" s="19">
        <v>159637866</v>
      </c>
      <c r="C11" s="19">
        <v>0</v>
      </c>
      <c r="D11" s="59">
        <v>161408000</v>
      </c>
      <c r="E11" s="60">
        <v>161408000</v>
      </c>
      <c r="F11" s="60">
        <v>14086763</v>
      </c>
      <c r="G11" s="60">
        <v>14496934</v>
      </c>
      <c r="H11" s="60">
        <v>13751365</v>
      </c>
      <c r="I11" s="60">
        <v>42335062</v>
      </c>
      <c r="J11" s="60">
        <v>13455551</v>
      </c>
      <c r="K11" s="60">
        <v>13750376</v>
      </c>
      <c r="L11" s="60">
        <v>15064758</v>
      </c>
      <c r="M11" s="60">
        <v>42270685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84605747</v>
      </c>
      <c r="W11" s="60">
        <v>80704000</v>
      </c>
      <c r="X11" s="60">
        <v>3901747</v>
      </c>
      <c r="Y11" s="61">
        <v>4.83</v>
      </c>
      <c r="Z11" s="62">
        <v>161408000</v>
      </c>
    </row>
    <row r="12" spans="1:26" ht="13.5">
      <c r="A12" s="58" t="s">
        <v>38</v>
      </c>
      <c r="B12" s="19">
        <v>13060025</v>
      </c>
      <c r="C12" s="19">
        <v>0</v>
      </c>
      <c r="D12" s="59">
        <v>12671000</v>
      </c>
      <c r="E12" s="60">
        <v>12671000</v>
      </c>
      <c r="F12" s="60">
        <v>647091</v>
      </c>
      <c r="G12" s="60">
        <v>1434455</v>
      </c>
      <c r="H12" s="60">
        <v>1011710</v>
      </c>
      <c r="I12" s="60">
        <v>3093256</v>
      </c>
      <c r="J12" s="60">
        <v>993920</v>
      </c>
      <c r="K12" s="60">
        <v>1002693</v>
      </c>
      <c r="L12" s="60">
        <v>1011710</v>
      </c>
      <c r="M12" s="60">
        <v>3008323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6101579</v>
      </c>
      <c r="W12" s="60">
        <v>6335500</v>
      </c>
      <c r="X12" s="60">
        <v>-233921</v>
      </c>
      <c r="Y12" s="61">
        <v>-3.69</v>
      </c>
      <c r="Z12" s="62">
        <v>12671000</v>
      </c>
    </row>
    <row r="13" spans="1:26" ht="13.5">
      <c r="A13" s="58" t="s">
        <v>278</v>
      </c>
      <c r="B13" s="19">
        <v>70368715</v>
      </c>
      <c r="C13" s="19">
        <v>0</v>
      </c>
      <c r="D13" s="59">
        <v>41083000</v>
      </c>
      <c r="E13" s="60">
        <v>41083000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20541500</v>
      </c>
      <c r="X13" s="60">
        <v>-20541500</v>
      </c>
      <c r="Y13" s="61">
        <v>-100</v>
      </c>
      <c r="Z13" s="62">
        <v>41083000</v>
      </c>
    </row>
    <row r="14" spans="1:26" ht="13.5">
      <c r="A14" s="58" t="s">
        <v>40</v>
      </c>
      <c r="B14" s="19">
        <v>10780612</v>
      </c>
      <c r="C14" s="19">
        <v>0</v>
      </c>
      <c r="D14" s="59">
        <v>4734000</v>
      </c>
      <c r="E14" s="60">
        <v>4734000</v>
      </c>
      <c r="F14" s="60">
        <v>0</v>
      </c>
      <c r="G14" s="60">
        <v>0</v>
      </c>
      <c r="H14" s="60">
        <v>1350</v>
      </c>
      <c r="I14" s="60">
        <v>1350</v>
      </c>
      <c r="J14" s="60">
        <v>27924</v>
      </c>
      <c r="K14" s="60">
        <v>15885</v>
      </c>
      <c r="L14" s="60">
        <v>7135</v>
      </c>
      <c r="M14" s="60">
        <v>50944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52294</v>
      </c>
      <c r="W14" s="60">
        <v>2367000</v>
      </c>
      <c r="X14" s="60">
        <v>-2314706</v>
      </c>
      <c r="Y14" s="61">
        <v>-97.79</v>
      </c>
      <c r="Z14" s="62">
        <v>4734000</v>
      </c>
    </row>
    <row r="15" spans="1:26" ht="13.5">
      <c r="A15" s="58" t="s">
        <v>41</v>
      </c>
      <c r="B15" s="19">
        <v>127351994</v>
      </c>
      <c r="C15" s="19">
        <v>0</v>
      </c>
      <c r="D15" s="59">
        <v>152550000</v>
      </c>
      <c r="E15" s="60">
        <v>152550000</v>
      </c>
      <c r="F15" s="60">
        <v>1967104</v>
      </c>
      <c r="G15" s="60">
        <v>1868363</v>
      </c>
      <c r="H15" s="60">
        <v>5720411</v>
      </c>
      <c r="I15" s="60">
        <v>9555878</v>
      </c>
      <c r="J15" s="60">
        <v>6985654</v>
      </c>
      <c r="K15" s="60">
        <v>10874986</v>
      </c>
      <c r="L15" s="60">
        <v>30576234</v>
      </c>
      <c r="M15" s="60">
        <v>48436874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57992752</v>
      </c>
      <c r="W15" s="60">
        <v>76275000</v>
      </c>
      <c r="X15" s="60">
        <v>-18282248</v>
      </c>
      <c r="Y15" s="61">
        <v>-23.97</v>
      </c>
      <c r="Z15" s="62">
        <v>152550000</v>
      </c>
    </row>
    <row r="16" spans="1:26" ht="13.5">
      <c r="A16" s="69" t="s">
        <v>42</v>
      </c>
      <c r="B16" s="19">
        <v>9138285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204893256</v>
      </c>
      <c r="C17" s="19">
        <v>0</v>
      </c>
      <c r="D17" s="59">
        <v>164448000</v>
      </c>
      <c r="E17" s="60">
        <v>164448000</v>
      </c>
      <c r="F17" s="60">
        <v>6763728</v>
      </c>
      <c r="G17" s="60">
        <v>6101099</v>
      </c>
      <c r="H17" s="60">
        <v>8738009</v>
      </c>
      <c r="I17" s="60">
        <v>21602836</v>
      </c>
      <c r="J17" s="60">
        <v>14447749</v>
      </c>
      <c r="K17" s="60">
        <v>11110173</v>
      </c>
      <c r="L17" s="60">
        <v>8853951</v>
      </c>
      <c r="M17" s="60">
        <v>34411873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56014709</v>
      </c>
      <c r="W17" s="60">
        <v>82224000</v>
      </c>
      <c r="X17" s="60">
        <v>-26209291</v>
      </c>
      <c r="Y17" s="61">
        <v>-31.88</v>
      </c>
      <c r="Z17" s="62">
        <v>164448000</v>
      </c>
    </row>
    <row r="18" spans="1:26" ht="13.5">
      <c r="A18" s="70" t="s">
        <v>44</v>
      </c>
      <c r="B18" s="71">
        <f>SUM(B11:B17)</f>
        <v>595230753</v>
      </c>
      <c r="C18" s="71">
        <f>SUM(C11:C17)</f>
        <v>0</v>
      </c>
      <c r="D18" s="72">
        <f aca="true" t="shared" si="1" ref="D18:Z18">SUM(D11:D17)</f>
        <v>536894000</v>
      </c>
      <c r="E18" s="73">
        <f t="shared" si="1"/>
        <v>536894000</v>
      </c>
      <c r="F18" s="73">
        <f t="shared" si="1"/>
        <v>23464686</v>
      </c>
      <c r="G18" s="73">
        <f t="shared" si="1"/>
        <v>23900851</v>
      </c>
      <c r="H18" s="73">
        <f t="shared" si="1"/>
        <v>29222845</v>
      </c>
      <c r="I18" s="73">
        <f t="shared" si="1"/>
        <v>76588382</v>
      </c>
      <c r="J18" s="73">
        <f t="shared" si="1"/>
        <v>35910798</v>
      </c>
      <c r="K18" s="73">
        <f t="shared" si="1"/>
        <v>36754113</v>
      </c>
      <c r="L18" s="73">
        <f t="shared" si="1"/>
        <v>55513788</v>
      </c>
      <c r="M18" s="73">
        <f t="shared" si="1"/>
        <v>128178699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204767081</v>
      </c>
      <c r="W18" s="73">
        <f t="shared" si="1"/>
        <v>268447000</v>
      </c>
      <c r="X18" s="73">
        <f t="shared" si="1"/>
        <v>-63679919</v>
      </c>
      <c r="Y18" s="67">
        <f>+IF(W18&lt;&gt;0,(X18/W18)*100,0)</f>
        <v>-23.72159830432078</v>
      </c>
      <c r="Z18" s="74">
        <f t="shared" si="1"/>
        <v>536894000</v>
      </c>
    </row>
    <row r="19" spans="1:26" ht="13.5">
      <c r="A19" s="70" t="s">
        <v>45</v>
      </c>
      <c r="B19" s="75">
        <f>+B10-B18</f>
        <v>-82775925</v>
      </c>
      <c r="C19" s="75">
        <f>+C10-C18</f>
        <v>0</v>
      </c>
      <c r="D19" s="76">
        <f aca="true" t="shared" si="2" ref="D19:Z19">+D10-D18</f>
        <v>18449000</v>
      </c>
      <c r="E19" s="77">
        <f t="shared" si="2"/>
        <v>18449000</v>
      </c>
      <c r="F19" s="77">
        <f t="shared" si="2"/>
        <v>78137029</v>
      </c>
      <c r="G19" s="77">
        <f t="shared" si="2"/>
        <v>12138651</v>
      </c>
      <c r="H19" s="77">
        <f t="shared" si="2"/>
        <v>9589614</v>
      </c>
      <c r="I19" s="77">
        <f t="shared" si="2"/>
        <v>99865294</v>
      </c>
      <c r="J19" s="77">
        <f t="shared" si="2"/>
        <v>-946696</v>
      </c>
      <c r="K19" s="77">
        <f t="shared" si="2"/>
        <v>426832</v>
      </c>
      <c r="L19" s="77">
        <f t="shared" si="2"/>
        <v>20991069</v>
      </c>
      <c r="M19" s="77">
        <f t="shared" si="2"/>
        <v>20471205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120336499</v>
      </c>
      <c r="W19" s="77">
        <f>IF(E10=E18,0,W10-W18)</f>
        <v>9224500</v>
      </c>
      <c r="X19" s="77">
        <f t="shared" si="2"/>
        <v>111111999</v>
      </c>
      <c r="Y19" s="78">
        <f>+IF(W19&lt;&gt;0,(X19/W19)*100,0)</f>
        <v>1204.531400075885</v>
      </c>
      <c r="Z19" s="79">
        <f t="shared" si="2"/>
        <v>18449000</v>
      </c>
    </row>
    <row r="20" spans="1:26" ht="13.5">
      <c r="A20" s="58" t="s">
        <v>46</v>
      </c>
      <c r="B20" s="19">
        <v>91313838</v>
      </c>
      <c r="C20" s="19">
        <v>0</v>
      </c>
      <c r="D20" s="59">
        <v>72196000</v>
      </c>
      <c r="E20" s="60">
        <v>72196000</v>
      </c>
      <c r="F20" s="60">
        <v>1219793</v>
      </c>
      <c r="G20" s="60">
        <v>5179275</v>
      </c>
      <c r="H20" s="60">
        <v>0</v>
      </c>
      <c r="I20" s="60">
        <v>6399068</v>
      </c>
      <c r="J20" s="60">
        <v>32962389</v>
      </c>
      <c r="K20" s="60">
        <v>0</v>
      </c>
      <c r="L20" s="60">
        <v>0</v>
      </c>
      <c r="M20" s="60">
        <v>32962389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39361457</v>
      </c>
      <c r="W20" s="60">
        <v>36098000</v>
      </c>
      <c r="X20" s="60">
        <v>3263457</v>
      </c>
      <c r="Y20" s="61">
        <v>9.04</v>
      </c>
      <c r="Z20" s="62">
        <v>72196000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8537913</v>
      </c>
      <c r="C22" s="86">
        <f>SUM(C19:C21)</f>
        <v>0</v>
      </c>
      <c r="D22" s="87">
        <f aca="true" t="shared" si="3" ref="D22:Z22">SUM(D19:D21)</f>
        <v>90645000</v>
      </c>
      <c r="E22" s="88">
        <f t="shared" si="3"/>
        <v>90645000</v>
      </c>
      <c r="F22" s="88">
        <f t="shared" si="3"/>
        <v>79356822</v>
      </c>
      <c r="G22" s="88">
        <f t="shared" si="3"/>
        <v>17317926</v>
      </c>
      <c r="H22" s="88">
        <f t="shared" si="3"/>
        <v>9589614</v>
      </c>
      <c r="I22" s="88">
        <f t="shared" si="3"/>
        <v>106264362</v>
      </c>
      <c r="J22" s="88">
        <f t="shared" si="3"/>
        <v>32015693</v>
      </c>
      <c r="K22" s="88">
        <f t="shared" si="3"/>
        <v>426832</v>
      </c>
      <c r="L22" s="88">
        <f t="shared" si="3"/>
        <v>20991069</v>
      </c>
      <c r="M22" s="88">
        <f t="shared" si="3"/>
        <v>53433594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159697956</v>
      </c>
      <c r="W22" s="88">
        <f t="shared" si="3"/>
        <v>45322500</v>
      </c>
      <c r="X22" s="88">
        <f t="shared" si="3"/>
        <v>114375456</v>
      </c>
      <c r="Y22" s="89">
        <f>+IF(W22&lt;&gt;0,(X22/W22)*100,0)</f>
        <v>252.35910640410393</v>
      </c>
      <c r="Z22" s="90">
        <f t="shared" si="3"/>
        <v>90645000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8537913</v>
      </c>
      <c r="C24" s="75">
        <f>SUM(C22:C23)</f>
        <v>0</v>
      </c>
      <c r="D24" s="76">
        <f aca="true" t="shared" si="4" ref="D24:Z24">SUM(D22:D23)</f>
        <v>90645000</v>
      </c>
      <c r="E24" s="77">
        <f t="shared" si="4"/>
        <v>90645000</v>
      </c>
      <c r="F24" s="77">
        <f t="shared" si="4"/>
        <v>79356822</v>
      </c>
      <c r="G24" s="77">
        <f t="shared" si="4"/>
        <v>17317926</v>
      </c>
      <c r="H24" s="77">
        <f t="shared" si="4"/>
        <v>9589614</v>
      </c>
      <c r="I24" s="77">
        <f t="shared" si="4"/>
        <v>106264362</v>
      </c>
      <c r="J24" s="77">
        <f t="shared" si="4"/>
        <v>32015693</v>
      </c>
      <c r="K24" s="77">
        <f t="shared" si="4"/>
        <v>426832</v>
      </c>
      <c r="L24" s="77">
        <f t="shared" si="4"/>
        <v>20991069</v>
      </c>
      <c r="M24" s="77">
        <f t="shared" si="4"/>
        <v>53433594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159697956</v>
      </c>
      <c r="W24" s="77">
        <f t="shared" si="4"/>
        <v>45322500</v>
      </c>
      <c r="X24" s="77">
        <f t="shared" si="4"/>
        <v>114375456</v>
      </c>
      <c r="Y24" s="78">
        <f>+IF(W24&lt;&gt;0,(X24/W24)*100,0)</f>
        <v>252.35910640410393</v>
      </c>
      <c r="Z24" s="79">
        <f t="shared" si="4"/>
        <v>90645000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140566873</v>
      </c>
      <c r="C27" s="22">
        <v>0</v>
      </c>
      <c r="D27" s="99">
        <v>90645857</v>
      </c>
      <c r="E27" s="100">
        <v>90645857</v>
      </c>
      <c r="F27" s="100">
        <v>12998336</v>
      </c>
      <c r="G27" s="100">
        <v>6105101</v>
      </c>
      <c r="H27" s="100">
        <v>2535458</v>
      </c>
      <c r="I27" s="100">
        <v>21638895</v>
      </c>
      <c r="J27" s="100">
        <v>4570143</v>
      </c>
      <c r="K27" s="100">
        <v>4371815</v>
      </c>
      <c r="L27" s="100">
        <v>6050779</v>
      </c>
      <c r="M27" s="100">
        <v>14992737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36631632</v>
      </c>
      <c r="W27" s="100">
        <v>45322929</v>
      </c>
      <c r="X27" s="100">
        <v>-8691297</v>
      </c>
      <c r="Y27" s="101">
        <v>-19.18</v>
      </c>
      <c r="Z27" s="102">
        <v>90645857</v>
      </c>
    </row>
    <row r="28" spans="1:26" ht="13.5">
      <c r="A28" s="103" t="s">
        <v>46</v>
      </c>
      <c r="B28" s="19">
        <v>140566873</v>
      </c>
      <c r="C28" s="19">
        <v>0</v>
      </c>
      <c r="D28" s="59">
        <v>72196178</v>
      </c>
      <c r="E28" s="60">
        <v>72196178</v>
      </c>
      <c r="F28" s="60">
        <v>3023408</v>
      </c>
      <c r="G28" s="60">
        <v>4946424</v>
      </c>
      <c r="H28" s="60">
        <v>2239233</v>
      </c>
      <c r="I28" s="60">
        <v>10209065</v>
      </c>
      <c r="J28" s="60">
        <v>2769286</v>
      </c>
      <c r="K28" s="60">
        <v>4167633</v>
      </c>
      <c r="L28" s="60">
        <v>6050779</v>
      </c>
      <c r="M28" s="60">
        <v>12987698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23196763</v>
      </c>
      <c r="W28" s="60">
        <v>36098089</v>
      </c>
      <c r="X28" s="60">
        <v>-12901326</v>
      </c>
      <c r="Y28" s="61">
        <v>-35.74</v>
      </c>
      <c r="Z28" s="62">
        <v>72196178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18449679</v>
      </c>
      <c r="E31" s="60">
        <v>18449679</v>
      </c>
      <c r="F31" s="60">
        <v>9974928</v>
      </c>
      <c r="G31" s="60">
        <v>1158677</v>
      </c>
      <c r="H31" s="60">
        <v>296225</v>
      </c>
      <c r="I31" s="60">
        <v>11429830</v>
      </c>
      <c r="J31" s="60">
        <v>1800857</v>
      </c>
      <c r="K31" s="60">
        <v>204182</v>
      </c>
      <c r="L31" s="60">
        <v>0</v>
      </c>
      <c r="M31" s="60">
        <v>2005039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13434869</v>
      </c>
      <c r="W31" s="60">
        <v>9224840</v>
      </c>
      <c r="X31" s="60">
        <v>4210029</v>
      </c>
      <c r="Y31" s="61">
        <v>45.64</v>
      </c>
      <c r="Z31" s="62">
        <v>18449679</v>
      </c>
    </row>
    <row r="32" spans="1:26" ht="13.5">
      <c r="A32" s="70" t="s">
        <v>54</v>
      </c>
      <c r="B32" s="22">
        <f>SUM(B28:B31)</f>
        <v>140566873</v>
      </c>
      <c r="C32" s="22">
        <f>SUM(C28:C31)</f>
        <v>0</v>
      </c>
      <c r="D32" s="99">
        <f aca="true" t="shared" si="5" ref="D32:Z32">SUM(D28:D31)</f>
        <v>90645857</v>
      </c>
      <c r="E32" s="100">
        <f t="shared" si="5"/>
        <v>90645857</v>
      </c>
      <c r="F32" s="100">
        <f t="shared" si="5"/>
        <v>12998336</v>
      </c>
      <c r="G32" s="100">
        <f t="shared" si="5"/>
        <v>6105101</v>
      </c>
      <c r="H32" s="100">
        <f t="shared" si="5"/>
        <v>2535458</v>
      </c>
      <c r="I32" s="100">
        <f t="shared" si="5"/>
        <v>21638895</v>
      </c>
      <c r="J32" s="100">
        <f t="shared" si="5"/>
        <v>4570143</v>
      </c>
      <c r="K32" s="100">
        <f t="shared" si="5"/>
        <v>4371815</v>
      </c>
      <c r="L32" s="100">
        <f t="shared" si="5"/>
        <v>6050779</v>
      </c>
      <c r="M32" s="100">
        <f t="shared" si="5"/>
        <v>14992737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36631632</v>
      </c>
      <c r="W32" s="100">
        <f t="shared" si="5"/>
        <v>45322929</v>
      </c>
      <c r="X32" s="100">
        <f t="shared" si="5"/>
        <v>-8691297</v>
      </c>
      <c r="Y32" s="101">
        <f>+IF(W32&lt;&gt;0,(X32/W32)*100,0)</f>
        <v>-19.17637979663671</v>
      </c>
      <c r="Z32" s="102">
        <f t="shared" si="5"/>
        <v>90645857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81150188</v>
      </c>
      <c r="C35" s="19">
        <v>0</v>
      </c>
      <c r="D35" s="59">
        <v>70343794</v>
      </c>
      <c r="E35" s="60">
        <v>70343794</v>
      </c>
      <c r="F35" s="60">
        <v>10897299</v>
      </c>
      <c r="G35" s="60">
        <v>9046803</v>
      </c>
      <c r="H35" s="60">
        <v>8573961</v>
      </c>
      <c r="I35" s="60">
        <v>8573961</v>
      </c>
      <c r="J35" s="60">
        <v>31081284</v>
      </c>
      <c r="K35" s="60">
        <v>5733398</v>
      </c>
      <c r="L35" s="60">
        <v>9662875</v>
      </c>
      <c r="M35" s="60">
        <v>9662875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9662875</v>
      </c>
      <c r="W35" s="60">
        <v>35171897</v>
      </c>
      <c r="X35" s="60">
        <v>-25509022</v>
      </c>
      <c r="Y35" s="61">
        <v>-72.53</v>
      </c>
      <c r="Z35" s="62">
        <v>70343794</v>
      </c>
    </row>
    <row r="36" spans="1:26" ht="13.5">
      <c r="A36" s="58" t="s">
        <v>57</v>
      </c>
      <c r="B36" s="19">
        <v>1915636111</v>
      </c>
      <c r="C36" s="19">
        <v>0</v>
      </c>
      <c r="D36" s="59">
        <v>1911299829</v>
      </c>
      <c r="E36" s="60">
        <v>1911299829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955649915</v>
      </c>
      <c r="X36" s="60">
        <v>-955649915</v>
      </c>
      <c r="Y36" s="61">
        <v>-100</v>
      </c>
      <c r="Z36" s="62">
        <v>1911299829</v>
      </c>
    </row>
    <row r="37" spans="1:26" ht="13.5">
      <c r="A37" s="58" t="s">
        <v>58</v>
      </c>
      <c r="B37" s="19">
        <v>198162408</v>
      </c>
      <c r="C37" s="19">
        <v>0</v>
      </c>
      <c r="D37" s="59">
        <v>290500000</v>
      </c>
      <c r="E37" s="60">
        <v>290500000</v>
      </c>
      <c r="F37" s="60">
        <v>-54538344</v>
      </c>
      <c r="G37" s="60">
        <v>-742606</v>
      </c>
      <c r="H37" s="60">
        <v>2946872</v>
      </c>
      <c r="I37" s="60">
        <v>2946872</v>
      </c>
      <c r="J37" s="60">
        <v>4957225</v>
      </c>
      <c r="K37" s="60">
        <v>191562</v>
      </c>
      <c r="L37" s="60">
        <v>-4034796</v>
      </c>
      <c r="M37" s="60">
        <v>-4034796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-4034796</v>
      </c>
      <c r="W37" s="60">
        <v>145250000</v>
      </c>
      <c r="X37" s="60">
        <v>-149284796</v>
      </c>
      <c r="Y37" s="61">
        <v>-102.78</v>
      </c>
      <c r="Z37" s="62">
        <v>290500000</v>
      </c>
    </row>
    <row r="38" spans="1:26" ht="13.5">
      <c r="A38" s="58" t="s">
        <v>59</v>
      </c>
      <c r="B38" s="19">
        <v>71247290</v>
      </c>
      <c r="C38" s="19">
        <v>0</v>
      </c>
      <c r="D38" s="59">
        <v>90005000</v>
      </c>
      <c r="E38" s="60">
        <v>90005000</v>
      </c>
      <c r="F38" s="60">
        <v>0</v>
      </c>
      <c r="G38" s="60">
        <v>0</v>
      </c>
      <c r="H38" s="60">
        <v>-113520</v>
      </c>
      <c r="I38" s="60">
        <v>-113520</v>
      </c>
      <c r="J38" s="60">
        <v>0</v>
      </c>
      <c r="K38" s="60">
        <v>226501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45002500</v>
      </c>
      <c r="X38" s="60">
        <v>-45002500</v>
      </c>
      <c r="Y38" s="61">
        <v>-100</v>
      </c>
      <c r="Z38" s="62">
        <v>90005000</v>
      </c>
    </row>
    <row r="39" spans="1:26" ht="13.5">
      <c r="A39" s="58" t="s">
        <v>60</v>
      </c>
      <c r="B39" s="19">
        <v>1727376601</v>
      </c>
      <c r="C39" s="19">
        <v>0</v>
      </c>
      <c r="D39" s="59">
        <v>1601138623</v>
      </c>
      <c r="E39" s="60">
        <v>1601138623</v>
      </c>
      <c r="F39" s="60">
        <v>65435643</v>
      </c>
      <c r="G39" s="60">
        <v>9789409</v>
      </c>
      <c r="H39" s="60">
        <v>5740609</v>
      </c>
      <c r="I39" s="60">
        <v>5740609</v>
      </c>
      <c r="J39" s="60">
        <v>26124059</v>
      </c>
      <c r="K39" s="60">
        <v>5315335</v>
      </c>
      <c r="L39" s="60">
        <v>13697671</v>
      </c>
      <c r="M39" s="60">
        <v>13697671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13697671</v>
      </c>
      <c r="W39" s="60">
        <v>800569312</v>
      </c>
      <c r="X39" s="60">
        <v>-786871641</v>
      </c>
      <c r="Y39" s="61">
        <v>-98.29</v>
      </c>
      <c r="Z39" s="62">
        <v>1601138623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105926671</v>
      </c>
      <c r="C42" s="19">
        <v>0</v>
      </c>
      <c r="D42" s="59">
        <v>92924521</v>
      </c>
      <c r="E42" s="60">
        <v>92924521</v>
      </c>
      <c r="F42" s="60">
        <v>77983985</v>
      </c>
      <c r="G42" s="60">
        <v>15940427</v>
      </c>
      <c r="H42" s="60">
        <v>8476067</v>
      </c>
      <c r="I42" s="60">
        <v>102400479</v>
      </c>
      <c r="J42" s="60">
        <v>30694200</v>
      </c>
      <c r="K42" s="60">
        <v>-943520</v>
      </c>
      <c r="L42" s="60">
        <v>19748450</v>
      </c>
      <c r="M42" s="60">
        <v>49499130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151899609</v>
      </c>
      <c r="W42" s="60">
        <v>99436500</v>
      </c>
      <c r="X42" s="60">
        <v>52463109</v>
      </c>
      <c r="Y42" s="61">
        <v>52.76</v>
      </c>
      <c r="Z42" s="62">
        <v>92924521</v>
      </c>
    </row>
    <row r="43" spans="1:26" ht="13.5">
      <c r="A43" s="58" t="s">
        <v>63</v>
      </c>
      <c r="B43" s="19">
        <v>-102383003</v>
      </c>
      <c r="C43" s="19">
        <v>0</v>
      </c>
      <c r="D43" s="59">
        <v>-73196000</v>
      </c>
      <c r="E43" s="60">
        <v>-73196000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-41919500</v>
      </c>
      <c r="X43" s="60">
        <v>41919500</v>
      </c>
      <c r="Y43" s="61">
        <v>-100</v>
      </c>
      <c r="Z43" s="62">
        <v>-73196000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-2244686</v>
      </c>
      <c r="C45" s="22">
        <v>0</v>
      </c>
      <c r="D45" s="99">
        <v>17487521</v>
      </c>
      <c r="E45" s="100">
        <v>17487521</v>
      </c>
      <c r="F45" s="100">
        <v>-1563832</v>
      </c>
      <c r="G45" s="100">
        <v>14376595</v>
      </c>
      <c r="H45" s="100">
        <v>22852662</v>
      </c>
      <c r="I45" s="100">
        <v>22852662</v>
      </c>
      <c r="J45" s="100">
        <v>53546862</v>
      </c>
      <c r="K45" s="100">
        <v>52603342</v>
      </c>
      <c r="L45" s="100">
        <v>72351792</v>
      </c>
      <c r="M45" s="100">
        <v>72351792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72351792</v>
      </c>
      <c r="W45" s="100">
        <v>55276000</v>
      </c>
      <c r="X45" s="100">
        <v>17075792</v>
      </c>
      <c r="Y45" s="101">
        <v>30.89</v>
      </c>
      <c r="Z45" s="102">
        <v>17487521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31445895</v>
      </c>
      <c r="C49" s="52">
        <v>0</v>
      </c>
      <c r="D49" s="129">
        <v>16452721</v>
      </c>
      <c r="E49" s="54">
        <v>14117155</v>
      </c>
      <c r="F49" s="54">
        <v>0</v>
      </c>
      <c r="G49" s="54">
        <v>0</v>
      </c>
      <c r="H49" s="54">
        <v>0</v>
      </c>
      <c r="I49" s="54">
        <v>394420816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456436587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9967958</v>
      </c>
      <c r="C51" s="52">
        <v>0</v>
      </c>
      <c r="D51" s="129">
        <v>10821763</v>
      </c>
      <c r="E51" s="54">
        <v>8774492</v>
      </c>
      <c r="F51" s="54">
        <v>0</v>
      </c>
      <c r="G51" s="54">
        <v>0</v>
      </c>
      <c r="H51" s="54">
        <v>0</v>
      </c>
      <c r="I51" s="54">
        <v>24639772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54203985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94.17571913730933</v>
      </c>
      <c r="C58" s="5">
        <f>IF(C67=0,0,+(C76/C67)*100)</f>
        <v>0</v>
      </c>
      <c r="D58" s="6">
        <f aca="true" t="shared" si="6" ref="D58:Z58">IF(D67=0,0,+(D76/D67)*100)</f>
        <v>100.00000099056487</v>
      </c>
      <c r="E58" s="7">
        <f t="shared" si="6"/>
        <v>100.00000099056487</v>
      </c>
      <c r="F58" s="7">
        <f t="shared" si="6"/>
        <v>99.99999772197985</v>
      </c>
      <c r="G58" s="7">
        <f t="shared" si="6"/>
        <v>99.99999726099257</v>
      </c>
      <c r="H58" s="7">
        <f t="shared" si="6"/>
        <v>100.00141651705825</v>
      </c>
      <c r="I58" s="7">
        <f t="shared" si="6"/>
        <v>100.00043100549911</v>
      </c>
      <c r="J58" s="7">
        <f t="shared" si="6"/>
        <v>99.99999706950476</v>
      </c>
      <c r="K58" s="7">
        <f t="shared" si="6"/>
        <v>100.00143381311368</v>
      </c>
      <c r="L58" s="7">
        <f t="shared" si="6"/>
        <v>100.00155950326915</v>
      </c>
      <c r="M58" s="7">
        <f t="shared" si="6"/>
        <v>100.00098756762421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100.00069011794221</v>
      </c>
      <c r="W58" s="7">
        <f t="shared" si="6"/>
        <v>100.35536613753993</v>
      </c>
      <c r="X58" s="7">
        <f t="shared" si="6"/>
        <v>0</v>
      </c>
      <c r="Y58" s="7">
        <f t="shared" si="6"/>
        <v>0</v>
      </c>
      <c r="Z58" s="8">
        <f t="shared" si="6"/>
        <v>100.00000099056487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99.1976098158635</v>
      </c>
      <c r="G59" s="10">
        <f t="shared" si="7"/>
        <v>100</v>
      </c>
      <c r="H59" s="10">
        <f t="shared" si="7"/>
        <v>100.00837444347637</v>
      </c>
      <c r="I59" s="10">
        <f t="shared" si="7"/>
        <v>99.57822305822181</v>
      </c>
      <c r="J59" s="10">
        <f t="shared" si="7"/>
        <v>100</v>
      </c>
      <c r="K59" s="10">
        <f t="shared" si="7"/>
        <v>100.00832231735926</v>
      </c>
      <c r="L59" s="10">
        <f t="shared" si="7"/>
        <v>100.00887214773759</v>
      </c>
      <c r="M59" s="10">
        <f t="shared" si="7"/>
        <v>100.00575634850408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99.75271462166425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100.56686071758938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100.37281372018747</v>
      </c>
      <c r="G60" s="13">
        <f t="shared" si="7"/>
        <v>99.99999650069975</v>
      </c>
      <c r="H60" s="13">
        <f t="shared" si="7"/>
        <v>100</v>
      </c>
      <c r="I60" s="13">
        <f t="shared" si="7"/>
        <v>100.12626960662867</v>
      </c>
      <c r="J60" s="13">
        <f t="shared" si="7"/>
        <v>99.9999924052322</v>
      </c>
      <c r="K60" s="13">
        <f t="shared" si="7"/>
        <v>99.99999623480112</v>
      </c>
      <c r="L60" s="13">
        <f t="shared" si="7"/>
        <v>99.99999585753328</v>
      </c>
      <c r="M60" s="13">
        <f t="shared" si="7"/>
        <v>99.9999948074301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100.06606730939957</v>
      </c>
      <c r="W60" s="13">
        <f t="shared" si="7"/>
        <v>100.4755198409411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100.62361081497882</v>
      </c>
      <c r="G61" s="13">
        <f t="shared" si="7"/>
        <v>100.61765110059733</v>
      </c>
      <c r="H61" s="13">
        <f t="shared" si="7"/>
        <v>100.44544902561437</v>
      </c>
      <c r="I61" s="13">
        <f t="shared" si="7"/>
        <v>100.56430167945503</v>
      </c>
      <c r="J61" s="13">
        <f t="shared" si="7"/>
        <v>100.63079343711333</v>
      </c>
      <c r="K61" s="13">
        <f t="shared" si="7"/>
        <v>100.74230526619581</v>
      </c>
      <c r="L61" s="13">
        <f t="shared" si="7"/>
        <v>100.71586486227446</v>
      </c>
      <c r="M61" s="13">
        <f t="shared" si="7"/>
        <v>100.694618220763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100.62143133168297</v>
      </c>
      <c r="W61" s="13">
        <f t="shared" si="7"/>
        <v>100.86094316807738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99.99998311749046</v>
      </c>
      <c r="K62" s="13">
        <f t="shared" si="7"/>
        <v>100</v>
      </c>
      <c r="L62" s="13">
        <f t="shared" si="7"/>
        <v>100</v>
      </c>
      <c r="M62" s="13">
        <f t="shared" si="7"/>
        <v>99.99999436535786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99.99999696366598</v>
      </c>
      <c r="W62" s="13">
        <f t="shared" si="7"/>
        <v>99.99240294765632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99.99997129749117</v>
      </c>
      <c r="K63" s="13">
        <f t="shared" si="7"/>
        <v>99.99997326399796</v>
      </c>
      <c r="L63" s="13">
        <f t="shared" si="7"/>
        <v>100</v>
      </c>
      <c r="M63" s="13">
        <f t="shared" si="7"/>
        <v>99.99998144950764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99.99999055929653</v>
      </c>
      <c r="W63" s="13">
        <f t="shared" si="7"/>
        <v>100.00716075904046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100.00002996659623</v>
      </c>
      <c r="I64" s="13">
        <f t="shared" si="7"/>
        <v>100.00001017005864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100.00000503521453</v>
      </c>
      <c r="W64" s="13">
        <f t="shared" si="7"/>
        <v>100.02868891651526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121.35553449094888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0.10170418029158235</v>
      </c>
      <c r="C66" s="15">
        <f t="shared" si="7"/>
        <v>0</v>
      </c>
      <c r="D66" s="4">
        <f t="shared" si="7"/>
        <v>100.00001594578434</v>
      </c>
      <c r="E66" s="16">
        <f t="shared" si="7"/>
        <v>100.00001594578434</v>
      </c>
      <c r="F66" s="16">
        <f t="shared" si="7"/>
        <v>100</v>
      </c>
      <c r="G66" s="16">
        <f t="shared" si="7"/>
        <v>100</v>
      </c>
      <c r="H66" s="16">
        <f t="shared" si="7"/>
        <v>100.00004841473222</v>
      </c>
      <c r="I66" s="16">
        <f t="shared" si="7"/>
        <v>100.00001655950459</v>
      </c>
      <c r="J66" s="16">
        <f t="shared" si="7"/>
        <v>100.00004850982664</v>
      </c>
      <c r="K66" s="16">
        <f t="shared" si="7"/>
        <v>99.99995382333547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100.00000800806572</v>
      </c>
      <c r="W66" s="16">
        <f t="shared" si="7"/>
        <v>100.00001594578434</v>
      </c>
      <c r="X66" s="16">
        <f t="shared" si="7"/>
        <v>0</v>
      </c>
      <c r="Y66" s="16">
        <f t="shared" si="7"/>
        <v>0</v>
      </c>
      <c r="Z66" s="17">
        <f t="shared" si="7"/>
        <v>100.00001594578434</v>
      </c>
    </row>
    <row r="67" spans="1:26" ht="13.5" hidden="1">
      <c r="A67" s="41" t="s">
        <v>285</v>
      </c>
      <c r="B67" s="24">
        <v>368435237</v>
      </c>
      <c r="C67" s="24"/>
      <c r="D67" s="25">
        <v>403810000</v>
      </c>
      <c r="E67" s="26">
        <v>403810000</v>
      </c>
      <c r="F67" s="26">
        <v>43897768</v>
      </c>
      <c r="G67" s="26">
        <v>36509576</v>
      </c>
      <c r="H67" s="26">
        <v>35368441</v>
      </c>
      <c r="I67" s="26">
        <v>115775785</v>
      </c>
      <c r="J67" s="26">
        <v>34123925</v>
      </c>
      <c r="K67" s="26">
        <v>34732560</v>
      </c>
      <c r="L67" s="26">
        <v>31997368</v>
      </c>
      <c r="M67" s="26">
        <v>100853853</v>
      </c>
      <c r="N67" s="26"/>
      <c r="O67" s="26"/>
      <c r="P67" s="26"/>
      <c r="Q67" s="26"/>
      <c r="R67" s="26"/>
      <c r="S67" s="26"/>
      <c r="T67" s="26"/>
      <c r="U67" s="26"/>
      <c r="V67" s="26">
        <v>216629638</v>
      </c>
      <c r="W67" s="26">
        <v>201905000</v>
      </c>
      <c r="X67" s="26"/>
      <c r="Y67" s="25"/>
      <c r="Z67" s="27">
        <v>403810000</v>
      </c>
    </row>
    <row r="68" spans="1:26" ht="13.5" hidden="1">
      <c r="A68" s="37" t="s">
        <v>31</v>
      </c>
      <c r="B68" s="19">
        <v>66850440</v>
      </c>
      <c r="C68" s="19"/>
      <c r="D68" s="20">
        <v>76950000</v>
      </c>
      <c r="E68" s="21">
        <v>76950000</v>
      </c>
      <c r="F68" s="21">
        <v>13304749</v>
      </c>
      <c r="G68" s="21">
        <v>5917168</v>
      </c>
      <c r="H68" s="21">
        <v>5970546</v>
      </c>
      <c r="I68" s="21">
        <v>25192463</v>
      </c>
      <c r="J68" s="21">
        <v>5728568</v>
      </c>
      <c r="K68" s="21">
        <v>6007942</v>
      </c>
      <c r="L68" s="21">
        <v>5635614</v>
      </c>
      <c r="M68" s="21">
        <v>17372124</v>
      </c>
      <c r="N68" s="21"/>
      <c r="O68" s="21"/>
      <c r="P68" s="21"/>
      <c r="Q68" s="21"/>
      <c r="R68" s="21"/>
      <c r="S68" s="21"/>
      <c r="T68" s="21"/>
      <c r="U68" s="21"/>
      <c r="V68" s="21">
        <v>42564587</v>
      </c>
      <c r="W68" s="21">
        <v>38475000</v>
      </c>
      <c r="X68" s="21"/>
      <c r="Y68" s="20"/>
      <c r="Z68" s="23">
        <v>76950000</v>
      </c>
    </row>
    <row r="69" spans="1:26" ht="13.5" hidden="1">
      <c r="A69" s="38" t="s">
        <v>32</v>
      </c>
      <c r="B69" s="19">
        <v>278523798</v>
      </c>
      <c r="C69" s="19"/>
      <c r="D69" s="20">
        <v>301775000</v>
      </c>
      <c r="E69" s="21">
        <v>301775000</v>
      </c>
      <c r="F69" s="21">
        <v>28634944</v>
      </c>
      <c r="G69" s="21">
        <v>28577142</v>
      </c>
      <c r="H69" s="21">
        <v>27332408</v>
      </c>
      <c r="I69" s="21">
        <v>84544494</v>
      </c>
      <c r="J69" s="21">
        <v>26333919</v>
      </c>
      <c r="K69" s="21">
        <v>26559022</v>
      </c>
      <c r="L69" s="21">
        <v>24140206</v>
      </c>
      <c r="M69" s="21">
        <v>77033147</v>
      </c>
      <c r="N69" s="21"/>
      <c r="O69" s="21"/>
      <c r="P69" s="21"/>
      <c r="Q69" s="21"/>
      <c r="R69" s="21"/>
      <c r="S69" s="21"/>
      <c r="T69" s="21"/>
      <c r="U69" s="21"/>
      <c r="V69" s="21">
        <v>161577641</v>
      </c>
      <c r="W69" s="21">
        <v>150887500</v>
      </c>
      <c r="X69" s="21"/>
      <c r="Y69" s="20"/>
      <c r="Z69" s="23">
        <v>301775000</v>
      </c>
    </row>
    <row r="70" spans="1:26" ht="13.5" hidden="1">
      <c r="A70" s="39" t="s">
        <v>103</v>
      </c>
      <c r="B70" s="19">
        <v>151055478</v>
      </c>
      <c r="C70" s="19"/>
      <c r="D70" s="20">
        <v>165400000</v>
      </c>
      <c r="E70" s="21">
        <v>165400000</v>
      </c>
      <c r="F70" s="21">
        <v>17118850</v>
      </c>
      <c r="G70" s="21">
        <v>16074771</v>
      </c>
      <c r="H70" s="21">
        <v>15758032</v>
      </c>
      <c r="I70" s="21">
        <v>48951653</v>
      </c>
      <c r="J70" s="21">
        <v>13510762</v>
      </c>
      <c r="K70" s="21">
        <v>12764964</v>
      </c>
      <c r="L70" s="21">
        <v>11935912</v>
      </c>
      <c r="M70" s="21">
        <v>38211638</v>
      </c>
      <c r="N70" s="21"/>
      <c r="O70" s="21"/>
      <c r="P70" s="21"/>
      <c r="Q70" s="21"/>
      <c r="R70" s="21"/>
      <c r="S70" s="21"/>
      <c r="T70" s="21"/>
      <c r="U70" s="21"/>
      <c r="V70" s="21">
        <v>87163291</v>
      </c>
      <c r="W70" s="21">
        <v>82700000</v>
      </c>
      <c r="X70" s="21"/>
      <c r="Y70" s="20"/>
      <c r="Z70" s="23">
        <v>165400000</v>
      </c>
    </row>
    <row r="71" spans="1:26" ht="13.5" hidden="1">
      <c r="A71" s="39" t="s">
        <v>104</v>
      </c>
      <c r="B71" s="19">
        <v>44800888</v>
      </c>
      <c r="C71" s="19"/>
      <c r="D71" s="20">
        <v>52652000</v>
      </c>
      <c r="E71" s="21">
        <v>52652000</v>
      </c>
      <c r="F71" s="21">
        <v>4902701</v>
      </c>
      <c r="G71" s="21">
        <v>5600019</v>
      </c>
      <c r="H71" s="21">
        <v>4684377</v>
      </c>
      <c r="I71" s="21">
        <v>15187097</v>
      </c>
      <c r="J71" s="21">
        <v>5923290</v>
      </c>
      <c r="K71" s="21">
        <v>6616938</v>
      </c>
      <c r="L71" s="21">
        <v>5207128</v>
      </c>
      <c r="M71" s="21">
        <v>17747356</v>
      </c>
      <c r="N71" s="21"/>
      <c r="O71" s="21"/>
      <c r="P71" s="21"/>
      <c r="Q71" s="21"/>
      <c r="R71" s="21"/>
      <c r="S71" s="21"/>
      <c r="T71" s="21"/>
      <c r="U71" s="21"/>
      <c r="V71" s="21">
        <v>32934453</v>
      </c>
      <c r="W71" s="21">
        <v>26326000</v>
      </c>
      <c r="X71" s="21"/>
      <c r="Y71" s="20"/>
      <c r="Z71" s="23">
        <v>52652000</v>
      </c>
    </row>
    <row r="72" spans="1:26" ht="13.5" hidden="1">
      <c r="A72" s="39" t="s">
        <v>105</v>
      </c>
      <c r="B72" s="19">
        <v>38026001</v>
      </c>
      <c r="C72" s="19"/>
      <c r="D72" s="20">
        <v>41895000</v>
      </c>
      <c r="E72" s="21">
        <v>41895000</v>
      </c>
      <c r="F72" s="21">
        <v>3437315</v>
      </c>
      <c r="G72" s="21">
        <v>3483407</v>
      </c>
      <c r="H72" s="21">
        <v>3482755</v>
      </c>
      <c r="I72" s="21">
        <v>10403477</v>
      </c>
      <c r="J72" s="21">
        <v>3484016</v>
      </c>
      <c r="K72" s="21">
        <v>3740275</v>
      </c>
      <c r="L72" s="21">
        <v>3557094</v>
      </c>
      <c r="M72" s="21">
        <v>10781385</v>
      </c>
      <c r="N72" s="21"/>
      <c r="O72" s="21"/>
      <c r="P72" s="21"/>
      <c r="Q72" s="21"/>
      <c r="R72" s="21"/>
      <c r="S72" s="21"/>
      <c r="T72" s="21"/>
      <c r="U72" s="21"/>
      <c r="V72" s="21">
        <v>21184862</v>
      </c>
      <c r="W72" s="21">
        <v>20947500</v>
      </c>
      <c r="X72" s="21"/>
      <c r="Y72" s="20"/>
      <c r="Z72" s="23">
        <v>41895000</v>
      </c>
    </row>
    <row r="73" spans="1:26" ht="13.5" hidden="1">
      <c r="A73" s="39" t="s">
        <v>106</v>
      </c>
      <c r="B73" s="19">
        <v>37248303</v>
      </c>
      <c r="C73" s="19"/>
      <c r="D73" s="20">
        <v>41828000</v>
      </c>
      <c r="E73" s="21">
        <v>41828000</v>
      </c>
      <c r="F73" s="21">
        <v>3176078</v>
      </c>
      <c r="G73" s="21">
        <v>3319658</v>
      </c>
      <c r="H73" s="21">
        <v>3337049</v>
      </c>
      <c r="I73" s="21">
        <v>9832785</v>
      </c>
      <c r="J73" s="21">
        <v>3330626</v>
      </c>
      <c r="K73" s="21">
        <v>3342090</v>
      </c>
      <c r="L73" s="21">
        <v>3354626</v>
      </c>
      <c r="M73" s="21">
        <v>10027342</v>
      </c>
      <c r="N73" s="21"/>
      <c r="O73" s="21"/>
      <c r="P73" s="21"/>
      <c r="Q73" s="21"/>
      <c r="R73" s="21"/>
      <c r="S73" s="21"/>
      <c r="T73" s="21"/>
      <c r="U73" s="21"/>
      <c r="V73" s="21">
        <v>19860127</v>
      </c>
      <c r="W73" s="21">
        <v>20914000</v>
      </c>
      <c r="X73" s="21"/>
      <c r="Y73" s="20"/>
      <c r="Z73" s="23">
        <v>41828000</v>
      </c>
    </row>
    <row r="74" spans="1:26" ht="13.5" hidden="1">
      <c r="A74" s="39" t="s">
        <v>107</v>
      </c>
      <c r="B74" s="19">
        <v>7393128</v>
      </c>
      <c r="C74" s="19"/>
      <c r="D74" s="20"/>
      <c r="E74" s="21"/>
      <c r="F74" s="21"/>
      <c r="G74" s="21">
        <v>99287</v>
      </c>
      <c r="H74" s="21">
        <v>70195</v>
      </c>
      <c r="I74" s="21">
        <v>169482</v>
      </c>
      <c r="J74" s="21">
        <v>85225</v>
      </c>
      <c r="K74" s="21">
        <v>94755</v>
      </c>
      <c r="L74" s="21">
        <v>85446</v>
      </c>
      <c r="M74" s="21">
        <v>265426</v>
      </c>
      <c r="N74" s="21"/>
      <c r="O74" s="21"/>
      <c r="P74" s="21"/>
      <c r="Q74" s="21"/>
      <c r="R74" s="21"/>
      <c r="S74" s="21"/>
      <c r="T74" s="21"/>
      <c r="U74" s="21"/>
      <c r="V74" s="21">
        <v>434908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23060999</v>
      </c>
      <c r="C75" s="28"/>
      <c r="D75" s="29">
        <v>25085000</v>
      </c>
      <c r="E75" s="30">
        <v>25085000</v>
      </c>
      <c r="F75" s="30">
        <v>1958075</v>
      </c>
      <c r="G75" s="30">
        <v>2015266</v>
      </c>
      <c r="H75" s="30">
        <v>2065487</v>
      </c>
      <c r="I75" s="30">
        <v>6038828</v>
      </c>
      <c r="J75" s="30">
        <v>2061438</v>
      </c>
      <c r="K75" s="30">
        <v>2165596</v>
      </c>
      <c r="L75" s="30">
        <v>2221548</v>
      </c>
      <c r="M75" s="30">
        <v>6448582</v>
      </c>
      <c r="N75" s="30"/>
      <c r="O75" s="30"/>
      <c r="P75" s="30"/>
      <c r="Q75" s="30"/>
      <c r="R75" s="30"/>
      <c r="S75" s="30"/>
      <c r="T75" s="30"/>
      <c r="U75" s="30"/>
      <c r="V75" s="30">
        <v>12487410</v>
      </c>
      <c r="W75" s="30">
        <v>12542500</v>
      </c>
      <c r="X75" s="30"/>
      <c r="Y75" s="29"/>
      <c r="Z75" s="31">
        <v>25085000</v>
      </c>
    </row>
    <row r="76" spans="1:26" ht="13.5" hidden="1">
      <c r="A76" s="42" t="s">
        <v>286</v>
      </c>
      <c r="B76" s="32">
        <v>346976534</v>
      </c>
      <c r="C76" s="32"/>
      <c r="D76" s="33">
        <v>403810004</v>
      </c>
      <c r="E76" s="34">
        <v>403810004</v>
      </c>
      <c r="F76" s="34">
        <v>43897767</v>
      </c>
      <c r="G76" s="34">
        <v>36509575</v>
      </c>
      <c r="H76" s="34">
        <v>35368942</v>
      </c>
      <c r="I76" s="34">
        <v>115776284</v>
      </c>
      <c r="J76" s="34">
        <v>34123924</v>
      </c>
      <c r="K76" s="34">
        <v>34733058</v>
      </c>
      <c r="L76" s="34">
        <v>31997867</v>
      </c>
      <c r="M76" s="34">
        <v>100854849</v>
      </c>
      <c r="N76" s="34"/>
      <c r="O76" s="34"/>
      <c r="P76" s="34"/>
      <c r="Q76" s="34"/>
      <c r="R76" s="34"/>
      <c r="S76" s="34"/>
      <c r="T76" s="34"/>
      <c r="U76" s="34"/>
      <c r="V76" s="34">
        <v>216631133</v>
      </c>
      <c r="W76" s="34">
        <v>202622502</v>
      </c>
      <c r="X76" s="34"/>
      <c r="Y76" s="33"/>
      <c r="Z76" s="35">
        <v>403810004</v>
      </c>
    </row>
    <row r="77" spans="1:26" ht="13.5" hidden="1">
      <c r="A77" s="37" t="s">
        <v>31</v>
      </c>
      <c r="B77" s="19">
        <v>66850440</v>
      </c>
      <c r="C77" s="19"/>
      <c r="D77" s="20">
        <v>76950000</v>
      </c>
      <c r="E77" s="21">
        <v>76950000</v>
      </c>
      <c r="F77" s="21">
        <v>13197993</v>
      </c>
      <c r="G77" s="21">
        <v>5917168</v>
      </c>
      <c r="H77" s="21">
        <v>5971046</v>
      </c>
      <c r="I77" s="21">
        <v>25086207</v>
      </c>
      <c r="J77" s="21">
        <v>5728568</v>
      </c>
      <c r="K77" s="21">
        <v>6008442</v>
      </c>
      <c r="L77" s="21">
        <v>5636114</v>
      </c>
      <c r="M77" s="21">
        <v>17373124</v>
      </c>
      <c r="N77" s="21"/>
      <c r="O77" s="21"/>
      <c r="P77" s="21"/>
      <c r="Q77" s="21"/>
      <c r="R77" s="21"/>
      <c r="S77" s="21"/>
      <c r="T77" s="21"/>
      <c r="U77" s="21"/>
      <c r="V77" s="21">
        <v>42459331</v>
      </c>
      <c r="W77" s="21">
        <v>38475000</v>
      </c>
      <c r="X77" s="21"/>
      <c r="Y77" s="20"/>
      <c r="Z77" s="23">
        <v>76950000</v>
      </c>
    </row>
    <row r="78" spans="1:26" ht="13.5" hidden="1">
      <c r="A78" s="38" t="s">
        <v>32</v>
      </c>
      <c r="B78" s="19">
        <v>280102640</v>
      </c>
      <c r="C78" s="19"/>
      <c r="D78" s="20">
        <v>301775000</v>
      </c>
      <c r="E78" s="21">
        <v>301775000</v>
      </c>
      <c r="F78" s="21">
        <v>28741699</v>
      </c>
      <c r="G78" s="21">
        <v>28577141</v>
      </c>
      <c r="H78" s="21">
        <v>27332408</v>
      </c>
      <c r="I78" s="21">
        <v>84651248</v>
      </c>
      <c r="J78" s="21">
        <v>26333917</v>
      </c>
      <c r="K78" s="21">
        <v>26559021</v>
      </c>
      <c r="L78" s="21">
        <v>24140205</v>
      </c>
      <c r="M78" s="21">
        <v>77033143</v>
      </c>
      <c r="N78" s="21"/>
      <c r="O78" s="21"/>
      <c r="P78" s="21"/>
      <c r="Q78" s="21"/>
      <c r="R78" s="21"/>
      <c r="S78" s="21"/>
      <c r="T78" s="21"/>
      <c r="U78" s="21"/>
      <c r="V78" s="21">
        <v>161684391</v>
      </c>
      <c r="W78" s="21">
        <v>151605000</v>
      </c>
      <c r="X78" s="21"/>
      <c r="Y78" s="20"/>
      <c r="Z78" s="23">
        <v>301775000</v>
      </c>
    </row>
    <row r="79" spans="1:26" ht="13.5" hidden="1">
      <c r="A79" s="39" t="s">
        <v>103</v>
      </c>
      <c r="B79" s="19">
        <v>151055478</v>
      </c>
      <c r="C79" s="19"/>
      <c r="D79" s="20">
        <v>165400000</v>
      </c>
      <c r="E79" s="21">
        <v>165400000</v>
      </c>
      <c r="F79" s="21">
        <v>17225605</v>
      </c>
      <c r="G79" s="21">
        <v>16174057</v>
      </c>
      <c r="H79" s="21">
        <v>15828226</v>
      </c>
      <c r="I79" s="21">
        <v>49227888</v>
      </c>
      <c r="J79" s="21">
        <v>13595987</v>
      </c>
      <c r="K79" s="21">
        <v>12859719</v>
      </c>
      <c r="L79" s="21">
        <v>12021357</v>
      </c>
      <c r="M79" s="21">
        <v>38477063</v>
      </c>
      <c r="N79" s="21"/>
      <c r="O79" s="21"/>
      <c r="P79" s="21"/>
      <c r="Q79" s="21"/>
      <c r="R79" s="21"/>
      <c r="S79" s="21"/>
      <c r="T79" s="21"/>
      <c r="U79" s="21"/>
      <c r="V79" s="21">
        <v>87704951</v>
      </c>
      <c r="W79" s="21">
        <v>83412000</v>
      </c>
      <c r="X79" s="21"/>
      <c r="Y79" s="20"/>
      <c r="Z79" s="23">
        <v>165400000</v>
      </c>
    </row>
    <row r="80" spans="1:26" ht="13.5" hidden="1">
      <c r="A80" s="39" t="s">
        <v>104</v>
      </c>
      <c r="B80" s="19">
        <v>44800888</v>
      </c>
      <c r="C80" s="19"/>
      <c r="D80" s="20">
        <v>52652000</v>
      </c>
      <c r="E80" s="21">
        <v>52652000</v>
      </c>
      <c r="F80" s="21">
        <v>4902701</v>
      </c>
      <c r="G80" s="21">
        <v>5600019</v>
      </c>
      <c r="H80" s="21">
        <v>4684377</v>
      </c>
      <c r="I80" s="21">
        <v>15187097</v>
      </c>
      <c r="J80" s="21">
        <v>5923289</v>
      </c>
      <c r="K80" s="21">
        <v>6616938</v>
      </c>
      <c r="L80" s="21">
        <v>5207128</v>
      </c>
      <c r="M80" s="21">
        <v>17747355</v>
      </c>
      <c r="N80" s="21"/>
      <c r="O80" s="21"/>
      <c r="P80" s="21"/>
      <c r="Q80" s="21"/>
      <c r="R80" s="21"/>
      <c r="S80" s="21"/>
      <c r="T80" s="21"/>
      <c r="U80" s="21"/>
      <c r="V80" s="21">
        <v>32934452</v>
      </c>
      <c r="W80" s="21">
        <v>26324000</v>
      </c>
      <c r="X80" s="21"/>
      <c r="Y80" s="20"/>
      <c r="Z80" s="23">
        <v>52652000</v>
      </c>
    </row>
    <row r="81" spans="1:26" ht="13.5" hidden="1">
      <c r="A81" s="39" t="s">
        <v>105</v>
      </c>
      <c r="B81" s="19">
        <v>38026001</v>
      </c>
      <c r="C81" s="19"/>
      <c r="D81" s="20">
        <v>41895000</v>
      </c>
      <c r="E81" s="21">
        <v>41895000</v>
      </c>
      <c r="F81" s="21">
        <v>3437315</v>
      </c>
      <c r="G81" s="21">
        <v>3483407</v>
      </c>
      <c r="H81" s="21">
        <v>3482755</v>
      </c>
      <c r="I81" s="21">
        <v>10403477</v>
      </c>
      <c r="J81" s="21">
        <v>3484015</v>
      </c>
      <c r="K81" s="21">
        <v>3740274</v>
      </c>
      <c r="L81" s="21">
        <v>3557094</v>
      </c>
      <c r="M81" s="21">
        <v>10781383</v>
      </c>
      <c r="N81" s="21"/>
      <c r="O81" s="21"/>
      <c r="P81" s="21"/>
      <c r="Q81" s="21"/>
      <c r="R81" s="21"/>
      <c r="S81" s="21"/>
      <c r="T81" s="21"/>
      <c r="U81" s="21"/>
      <c r="V81" s="21">
        <v>21184860</v>
      </c>
      <c r="W81" s="21">
        <v>20949000</v>
      </c>
      <c r="X81" s="21"/>
      <c r="Y81" s="20"/>
      <c r="Z81" s="23">
        <v>41895000</v>
      </c>
    </row>
    <row r="82" spans="1:26" ht="13.5" hidden="1">
      <c r="A82" s="39" t="s">
        <v>106</v>
      </c>
      <c r="B82" s="19">
        <v>37248303</v>
      </c>
      <c r="C82" s="19"/>
      <c r="D82" s="20">
        <v>41828000</v>
      </c>
      <c r="E82" s="21">
        <v>41828000</v>
      </c>
      <c r="F82" s="21">
        <v>3176078</v>
      </c>
      <c r="G82" s="21">
        <v>3319658</v>
      </c>
      <c r="H82" s="21">
        <v>3337050</v>
      </c>
      <c r="I82" s="21">
        <v>9832786</v>
      </c>
      <c r="J82" s="21">
        <v>3330626</v>
      </c>
      <c r="K82" s="21">
        <v>3342090</v>
      </c>
      <c r="L82" s="21">
        <v>3354626</v>
      </c>
      <c r="M82" s="21">
        <v>10027342</v>
      </c>
      <c r="N82" s="21"/>
      <c r="O82" s="21"/>
      <c r="P82" s="21"/>
      <c r="Q82" s="21"/>
      <c r="R82" s="21"/>
      <c r="S82" s="21"/>
      <c r="T82" s="21"/>
      <c r="U82" s="21"/>
      <c r="V82" s="21">
        <v>19860128</v>
      </c>
      <c r="W82" s="21">
        <v>20920000</v>
      </c>
      <c r="X82" s="21"/>
      <c r="Y82" s="20"/>
      <c r="Z82" s="23">
        <v>41828000</v>
      </c>
    </row>
    <row r="83" spans="1:26" ht="13.5" hidden="1">
      <c r="A83" s="39" t="s">
        <v>107</v>
      </c>
      <c r="B83" s="19">
        <v>8971970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23454</v>
      </c>
      <c r="C84" s="28"/>
      <c r="D84" s="29">
        <v>25085004</v>
      </c>
      <c r="E84" s="30">
        <v>25085004</v>
      </c>
      <c r="F84" s="30">
        <v>1958075</v>
      </c>
      <c r="G84" s="30">
        <v>2015266</v>
      </c>
      <c r="H84" s="30">
        <v>2065488</v>
      </c>
      <c r="I84" s="30">
        <v>6038829</v>
      </c>
      <c r="J84" s="30">
        <v>2061439</v>
      </c>
      <c r="K84" s="30">
        <v>2165595</v>
      </c>
      <c r="L84" s="30">
        <v>2221548</v>
      </c>
      <c r="M84" s="30">
        <v>6448582</v>
      </c>
      <c r="N84" s="30"/>
      <c r="O84" s="30"/>
      <c r="P84" s="30"/>
      <c r="Q84" s="30"/>
      <c r="R84" s="30"/>
      <c r="S84" s="30"/>
      <c r="T84" s="30"/>
      <c r="U84" s="30"/>
      <c r="V84" s="30">
        <v>12487411</v>
      </c>
      <c r="W84" s="30">
        <v>12542502</v>
      </c>
      <c r="X84" s="30"/>
      <c r="Y84" s="29"/>
      <c r="Z84" s="31">
        <v>25085004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23799653</v>
      </c>
      <c r="F5" s="358">
        <f t="shared" si="0"/>
        <v>23799653</v>
      </c>
      <c r="G5" s="358">
        <f t="shared" si="0"/>
        <v>678752</v>
      </c>
      <c r="H5" s="356">
        <f t="shared" si="0"/>
        <v>1640590</v>
      </c>
      <c r="I5" s="356">
        <f t="shared" si="0"/>
        <v>2777877</v>
      </c>
      <c r="J5" s="358">
        <f t="shared" si="0"/>
        <v>5097219</v>
      </c>
      <c r="K5" s="358">
        <f t="shared" si="0"/>
        <v>2856296</v>
      </c>
      <c r="L5" s="356">
        <f t="shared" si="0"/>
        <v>2611381</v>
      </c>
      <c r="M5" s="356">
        <f t="shared" si="0"/>
        <v>1715848</v>
      </c>
      <c r="N5" s="358">
        <f t="shared" si="0"/>
        <v>7183525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12280744</v>
      </c>
      <c r="X5" s="356">
        <f t="shared" si="0"/>
        <v>11899827</v>
      </c>
      <c r="Y5" s="358">
        <f t="shared" si="0"/>
        <v>380917</v>
      </c>
      <c r="Z5" s="359">
        <f>+IF(X5&lt;&gt;0,+(Y5/X5)*100,0)</f>
        <v>3.201029729255728</v>
      </c>
      <c r="AA5" s="360">
        <f>+AA6+AA8+AA11+AA13+AA15</f>
        <v>23799653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9142740</v>
      </c>
      <c r="F6" s="59">
        <f t="shared" si="1"/>
        <v>9142740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4571370</v>
      </c>
      <c r="Y6" s="59">
        <f t="shared" si="1"/>
        <v>-4571370</v>
      </c>
      <c r="Z6" s="61">
        <f>+IF(X6&lt;&gt;0,+(Y6/X6)*100,0)</f>
        <v>-100</v>
      </c>
      <c r="AA6" s="62">
        <f t="shared" si="1"/>
        <v>9142740</v>
      </c>
    </row>
    <row r="7" spans="1:27" ht="13.5">
      <c r="A7" s="291" t="s">
        <v>228</v>
      </c>
      <c r="B7" s="142"/>
      <c r="C7" s="60"/>
      <c r="D7" s="340"/>
      <c r="E7" s="60">
        <v>9142740</v>
      </c>
      <c r="F7" s="59">
        <v>9142740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4571370</v>
      </c>
      <c r="Y7" s="59">
        <v>-4571370</v>
      </c>
      <c r="Z7" s="61">
        <v>-100</v>
      </c>
      <c r="AA7" s="62">
        <v>9142740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3638922</v>
      </c>
      <c r="F8" s="59">
        <f t="shared" si="2"/>
        <v>3638922</v>
      </c>
      <c r="G8" s="59">
        <f t="shared" si="2"/>
        <v>23030</v>
      </c>
      <c r="H8" s="60">
        <f t="shared" si="2"/>
        <v>0</v>
      </c>
      <c r="I8" s="60">
        <f t="shared" si="2"/>
        <v>111450</v>
      </c>
      <c r="J8" s="59">
        <f t="shared" si="2"/>
        <v>134480</v>
      </c>
      <c r="K8" s="59">
        <f t="shared" si="2"/>
        <v>114216</v>
      </c>
      <c r="L8" s="60">
        <f t="shared" si="2"/>
        <v>162562</v>
      </c>
      <c r="M8" s="60">
        <f t="shared" si="2"/>
        <v>637380</v>
      </c>
      <c r="N8" s="59">
        <f t="shared" si="2"/>
        <v>914158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1048638</v>
      </c>
      <c r="X8" s="60">
        <f t="shared" si="2"/>
        <v>1819461</v>
      </c>
      <c r="Y8" s="59">
        <f t="shared" si="2"/>
        <v>-770823</v>
      </c>
      <c r="Z8" s="61">
        <f>+IF(X8&lt;&gt;0,+(Y8/X8)*100,0)</f>
        <v>-42.36545878147429</v>
      </c>
      <c r="AA8" s="62">
        <f>SUM(AA9:AA10)</f>
        <v>3638922</v>
      </c>
    </row>
    <row r="9" spans="1:27" ht="13.5">
      <c r="A9" s="291" t="s">
        <v>229</v>
      </c>
      <c r="B9" s="142"/>
      <c r="C9" s="60"/>
      <c r="D9" s="340"/>
      <c r="E9" s="60">
        <v>3638922</v>
      </c>
      <c r="F9" s="59">
        <v>3638922</v>
      </c>
      <c r="G9" s="59"/>
      <c r="H9" s="60"/>
      <c r="I9" s="60"/>
      <c r="J9" s="59"/>
      <c r="K9" s="59"/>
      <c r="L9" s="60"/>
      <c r="M9" s="60">
        <v>637380</v>
      </c>
      <c r="N9" s="59">
        <v>637380</v>
      </c>
      <c r="O9" s="59"/>
      <c r="P9" s="60"/>
      <c r="Q9" s="60"/>
      <c r="R9" s="59"/>
      <c r="S9" s="59"/>
      <c r="T9" s="60"/>
      <c r="U9" s="60"/>
      <c r="V9" s="59"/>
      <c r="W9" s="59">
        <v>637380</v>
      </c>
      <c r="X9" s="60">
        <v>1819461</v>
      </c>
      <c r="Y9" s="59">
        <v>-1182081</v>
      </c>
      <c r="Z9" s="61">
        <v>-64.97</v>
      </c>
      <c r="AA9" s="62">
        <v>3638922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>
        <v>23030</v>
      </c>
      <c r="H10" s="60"/>
      <c r="I10" s="60">
        <v>111450</v>
      </c>
      <c r="J10" s="59">
        <v>134480</v>
      </c>
      <c r="K10" s="59">
        <v>114216</v>
      </c>
      <c r="L10" s="60">
        <v>162562</v>
      </c>
      <c r="M10" s="60"/>
      <c r="N10" s="59">
        <v>276778</v>
      </c>
      <c r="O10" s="59"/>
      <c r="P10" s="60"/>
      <c r="Q10" s="60"/>
      <c r="R10" s="59"/>
      <c r="S10" s="59"/>
      <c r="T10" s="60"/>
      <c r="U10" s="60"/>
      <c r="V10" s="59"/>
      <c r="W10" s="59">
        <v>411258</v>
      </c>
      <c r="X10" s="60"/>
      <c r="Y10" s="59">
        <v>411258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4723028</v>
      </c>
      <c r="F11" s="364">
        <f t="shared" si="3"/>
        <v>4723028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2361514</v>
      </c>
      <c r="Y11" s="364">
        <f t="shared" si="3"/>
        <v>-2361514</v>
      </c>
      <c r="Z11" s="365">
        <f>+IF(X11&lt;&gt;0,+(Y11/X11)*100,0)</f>
        <v>-100</v>
      </c>
      <c r="AA11" s="366">
        <f t="shared" si="3"/>
        <v>4723028</v>
      </c>
    </row>
    <row r="12" spans="1:27" ht="13.5">
      <c r="A12" s="291" t="s">
        <v>231</v>
      </c>
      <c r="B12" s="136"/>
      <c r="C12" s="60"/>
      <c r="D12" s="340"/>
      <c r="E12" s="60">
        <v>4723028</v>
      </c>
      <c r="F12" s="59">
        <v>4723028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2361514</v>
      </c>
      <c r="Y12" s="59">
        <v>-2361514</v>
      </c>
      <c r="Z12" s="61">
        <v>-100</v>
      </c>
      <c r="AA12" s="62">
        <v>4723028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2871007</v>
      </c>
      <c r="F13" s="342">
        <f t="shared" si="4"/>
        <v>2871007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1435504</v>
      </c>
      <c r="Y13" s="342">
        <f t="shared" si="4"/>
        <v>-1435504</v>
      </c>
      <c r="Z13" s="335">
        <f>+IF(X13&lt;&gt;0,+(Y13/X13)*100,0)</f>
        <v>-100</v>
      </c>
      <c r="AA13" s="273">
        <f t="shared" si="4"/>
        <v>2871007</v>
      </c>
    </row>
    <row r="14" spans="1:27" ht="13.5">
      <c r="A14" s="291" t="s">
        <v>232</v>
      </c>
      <c r="B14" s="136"/>
      <c r="C14" s="60"/>
      <c r="D14" s="340"/>
      <c r="E14" s="60">
        <v>2871007</v>
      </c>
      <c r="F14" s="59">
        <v>2871007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1435504</v>
      </c>
      <c r="Y14" s="59">
        <v>-1435504</v>
      </c>
      <c r="Z14" s="61">
        <v>-100</v>
      </c>
      <c r="AA14" s="62">
        <v>2871007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3423956</v>
      </c>
      <c r="F15" s="59">
        <f t="shared" si="5"/>
        <v>3423956</v>
      </c>
      <c r="G15" s="59">
        <f t="shared" si="5"/>
        <v>655722</v>
      </c>
      <c r="H15" s="60">
        <f t="shared" si="5"/>
        <v>1640590</v>
      </c>
      <c r="I15" s="60">
        <f t="shared" si="5"/>
        <v>2666427</v>
      </c>
      <c r="J15" s="59">
        <f t="shared" si="5"/>
        <v>4962739</v>
      </c>
      <c r="K15" s="59">
        <f t="shared" si="5"/>
        <v>2742080</v>
      </c>
      <c r="L15" s="60">
        <f t="shared" si="5"/>
        <v>2448819</v>
      </c>
      <c r="M15" s="60">
        <f t="shared" si="5"/>
        <v>1078468</v>
      </c>
      <c r="N15" s="59">
        <f t="shared" si="5"/>
        <v>6269367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11232106</v>
      </c>
      <c r="X15" s="60">
        <f t="shared" si="5"/>
        <v>1711978</v>
      </c>
      <c r="Y15" s="59">
        <f t="shared" si="5"/>
        <v>9520128</v>
      </c>
      <c r="Z15" s="61">
        <f>+IF(X15&lt;&gt;0,+(Y15/X15)*100,0)</f>
        <v>556.0893889991578</v>
      </c>
      <c r="AA15" s="62">
        <f>SUM(AA16:AA20)</f>
        <v>3423956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>
        <v>688000</v>
      </c>
      <c r="I16" s="60">
        <v>688000</v>
      </c>
      <c r="J16" s="59">
        <v>1376000</v>
      </c>
      <c r="K16" s="59"/>
      <c r="L16" s="60">
        <v>1503200</v>
      </c>
      <c r="M16" s="60">
        <v>688000</v>
      </c>
      <c r="N16" s="59">
        <v>2191200</v>
      </c>
      <c r="O16" s="59"/>
      <c r="P16" s="60"/>
      <c r="Q16" s="60"/>
      <c r="R16" s="59"/>
      <c r="S16" s="59"/>
      <c r="T16" s="60"/>
      <c r="U16" s="60"/>
      <c r="V16" s="59"/>
      <c r="W16" s="59">
        <v>3567200</v>
      </c>
      <c r="X16" s="60"/>
      <c r="Y16" s="59">
        <v>3567200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3423956</v>
      </c>
      <c r="F20" s="59">
        <v>3423956</v>
      </c>
      <c r="G20" s="59">
        <v>655722</v>
      </c>
      <c r="H20" s="60">
        <v>952590</v>
      </c>
      <c r="I20" s="60">
        <v>1978427</v>
      </c>
      <c r="J20" s="59">
        <v>3586739</v>
      </c>
      <c r="K20" s="59">
        <v>2742080</v>
      </c>
      <c r="L20" s="60">
        <v>945619</v>
      </c>
      <c r="M20" s="60">
        <v>390468</v>
      </c>
      <c r="N20" s="59">
        <v>4078167</v>
      </c>
      <c r="O20" s="59"/>
      <c r="P20" s="60"/>
      <c r="Q20" s="60"/>
      <c r="R20" s="59"/>
      <c r="S20" s="59"/>
      <c r="T20" s="60"/>
      <c r="U20" s="60"/>
      <c r="V20" s="59"/>
      <c r="W20" s="59">
        <v>7664906</v>
      </c>
      <c r="X20" s="60">
        <v>1711978</v>
      </c>
      <c r="Y20" s="59">
        <v>5952928</v>
      </c>
      <c r="Z20" s="61">
        <v>347.72</v>
      </c>
      <c r="AA20" s="62">
        <v>3423956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2015207</v>
      </c>
      <c r="F22" s="345">
        <f t="shared" si="6"/>
        <v>2015207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1007605</v>
      </c>
      <c r="Y22" s="345">
        <f t="shared" si="6"/>
        <v>-1007605</v>
      </c>
      <c r="Z22" s="336">
        <f>+IF(X22&lt;&gt;0,+(Y22/X22)*100,0)</f>
        <v>-100</v>
      </c>
      <c r="AA22" s="350">
        <f>SUM(AA23:AA32)</f>
        <v>2015207</v>
      </c>
    </row>
    <row r="23" spans="1:27" ht="13.5">
      <c r="A23" s="361" t="s">
        <v>236</v>
      </c>
      <c r="B23" s="142"/>
      <c r="C23" s="60"/>
      <c r="D23" s="340"/>
      <c r="E23" s="60">
        <v>1152113</v>
      </c>
      <c r="F23" s="59">
        <v>1152113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576057</v>
      </c>
      <c r="Y23" s="59">
        <v>-576057</v>
      </c>
      <c r="Z23" s="61">
        <v>-100</v>
      </c>
      <c r="AA23" s="62">
        <v>1152113</v>
      </c>
    </row>
    <row r="24" spans="1:27" ht="13.5">
      <c r="A24" s="361" t="s">
        <v>237</v>
      </c>
      <c r="B24" s="142"/>
      <c r="C24" s="60"/>
      <c r="D24" s="340"/>
      <c r="E24" s="60">
        <v>534498</v>
      </c>
      <c r="F24" s="59">
        <v>534498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267249</v>
      </c>
      <c r="Y24" s="59">
        <v>-267249</v>
      </c>
      <c r="Z24" s="61">
        <v>-100</v>
      </c>
      <c r="AA24" s="62">
        <v>534498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2764</v>
      </c>
      <c r="F26" s="364">
        <v>2764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1382</v>
      </c>
      <c r="Y26" s="364">
        <v>-1382</v>
      </c>
      <c r="Z26" s="365">
        <v>-100</v>
      </c>
      <c r="AA26" s="366">
        <v>2764</v>
      </c>
    </row>
    <row r="27" spans="1:27" ht="13.5">
      <c r="A27" s="361" t="s">
        <v>240</v>
      </c>
      <c r="B27" s="147"/>
      <c r="C27" s="60"/>
      <c r="D27" s="340"/>
      <c r="E27" s="60">
        <v>145319</v>
      </c>
      <c r="F27" s="59">
        <v>145319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72660</v>
      </c>
      <c r="Y27" s="59">
        <v>-72660</v>
      </c>
      <c r="Z27" s="61">
        <v>-100</v>
      </c>
      <c r="AA27" s="62">
        <v>145319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180513</v>
      </c>
      <c r="F32" s="59">
        <v>180513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90257</v>
      </c>
      <c r="Y32" s="59">
        <v>-90257</v>
      </c>
      <c r="Z32" s="61">
        <v>-100</v>
      </c>
      <c r="AA32" s="62">
        <v>180513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2293096</v>
      </c>
      <c r="F40" s="345">
        <f t="shared" si="9"/>
        <v>2293096</v>
      </c>
      <c r="G40" s="345">
        <f t="shared" si="9"/>
        <v>143928</v>
      </c>
      <c r="H40" s="343">
        <f t="shared" si="9"/>
        <v>227774</v>
      </c>
      <c r="I40" s="343">
        <f t="shared" si="9"/>
        <v>279554</v>
      </c>
      <c r="J40" s="345">
        <f t="shared" si="9"/>
        <v>651256</v>
      </c>
      <c r="K40" s="345">
        <f t="shared" si="9"/>
        <v>321817</v>
      </c>
      <c r="L40" s="343">
        <f t="shared" si="9"/>
        <v>213852</v>
      </c>
      <c r="M40" s="343">
        <f t="shared" si="9"/>
        <v>90500</v>
      </c>
      <c r="N40" s="345">
        <f t="shared" si="9"/>
        <v>626169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1277425</v>
      </c>
      <c r="X40" s="343">
        <f t="shared" si="9"/>
        <v>1146549</v>
      </c>
      <c r="Y40" s="345">
        <f t="shared" si="9"/>
        <v>130876</v>
      </c>
      <c r="Z40" s="336">
        <f>+IF(X40&lt;&gt;0,+(Y40/X40)*100,0)</f>
        <v>11.414775993001609</v>
      </c>
      <c r="AA40" s="350">
        <f>SUM(AA41:AA49)</f>
        <v>2293096</v>
      </c>
    </row>
    <row r="41" spans="1:27" ht="13.5">
      <c r="A41" s="361" t="s">
        <v>247</v>
      </c>
      <c r="B41" s="142"/>
      <c r="C41" s="362"/>
      <c r="D41" s="363"/>
      <c r="E41" s="362">
        <v>1064267</v>
      </c>
      <c r="F41" s="364">
        <v>1064267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532134</v>
      </c>
      <c r="Y41" s="364">
        <v>-532134</v>
      </c>
      <c r="Z41" s="365">
        <v>-100</v>
      </c>
      <c r="AA41" s="366">
        <v>1064267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142726</v>
      </c>
      <c r="H43" s="305">
        <v>220190</v>
      </c>
      <c r="I43" s="305">
        <v>265394</v>
      </c>
      <c r="J43" s="370">
        <v>628310</v>
      </c>
      <c r="K43" s="370">
        <v>320523</v>
      </c>
      <c r="L43" s="305">
        <v>213852</v>
      </c>
      <c r="M43" s="305">
        <v>89900</v>
      </c>
      <c r="N43" s="370">
        <v>624275</v>
      </c>
      <c r="O43" s="370"/>
      <c r="P43" s="305"/>
      <c r="Q43" s="305"/>
      <c r="R43" s="370"/>
      <c r="S43" s="370"/>
      <c r="T43" s="305"/>
      <c r="U43" s="305"/>
      <c r="V43" s="370"/>
      <c r="W43" s="370">
        <v>1252585</v>
      </c>
      <c r="X43" s="305"/>
      <c r="Y43" s="370">
        <v>1252585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947935</v>
      </c>
      <c r="F47" s="53">
        <v>947935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473968</v>
      </c>
      <c r="Y47" s="53">
        <v>-473968</v>
      </c>
      <c r="Z47" s="94">
        <v>-100</v>
      </c>
      <c r="AA47" s="95">
        <v>947935</v>
      </c>
    </row>
    <row r="48" spans="1:27" ht="13.5">
      <c r="A48" s="361" t="s">
        <v>254</v>
      </c>
      <c r="B48" s="136"/>
      <c r="C48" s="60"/>
      <c r="D48" s="368"/>
      <c r="E48" s="54">
        <v>280894</v>
      </c>
      <c r="F48" s="53">
        <v>280894</v>
      </c>
      <c r="G48" s="53">
        <v>1202</v>
      </c>
      <c r="H48" s="54">
        <v>7584</v>
      </c>
      <c r="I48" s="54">
        <v>14160</v>
      </c>
      <c r="J48" s="53">
        <v>22946</v>
      </c>
      <c r="K48" s="53">
        <v>1294</v>
      </c>
      <c r="L48" s="54"/>
      <c r="M48" s="54">
        <v>600</v>
      </c>
      <c r="N48" s="53">
        <v>1894</v>
      </c>
      <c r="O48" s="53"/>
      <c r="P48" s="54"/>
      <c r="Q48" s="54"/>
      <c r="R48" s="53"/>
      <c r="S48" s="53"/>
      <c r="T48" s="54"/>
      <c r="U48" s="54"/>
      <c r="V48" s="53"/>
      <c r="W48" s="53">
        <v>24840</v>
      </c>
      <c r="X48" s="54">
        <v>140447</v>
      </c>
      <c r="Y48" s="53">
        <v>-115607</v>
      </c>
      <c r="Z48" s="94">
        <v>-82.31</v>
      </c>
      <c r="AA48" s="95">
        <v>280894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382935</v>
      </c>
      <c r="F57" s="345">
        <f t="shared" si="13"/>
        <v>382935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191468</v>
      </c>
      <c r="Y57" s="345">
        <f t="shared" si="13"/>
        <v>-191468</v>
      </c>
      <c r="Z57" s="336">
        <f>+IF(X57&lt;&gt;0,+(Y57/X57)*100,0)</f>
        <v>-100</v>
      </c>
      <c r="AA57" s="350">
        <f t="shared" si="13"/>
        <v>382935</v>
      </c>
    </row>
    <row r="58" spans="1:27" ht="13.5">
      <c r="A58" s="361" t="s">
        <v>216</v>
      </c>
      <c r="B58" s="136"/>
      <c r="C58" s="60"/>
      <c r="D58" s="340"/>
      <c r="E58" s="60">
        <v>382935</v>
      </c>
      <c r="F58" s="59">
        <v>382935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191468</v>
      </c>
      <c r="Y58" s="59">
        <v>-191468</v>
      </c>
      <c r="Z58" s="61">
        <v>-100</v>
      </c>
      <c r="AA58" s="62">
        <v>382935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28490891</v>
      </c>
      <c r="F60" s="264">
        <f t="shared" si="14"/>
        <v>28490891</v>
      </c>
      <c r="G60" s="264">
        <f t="shared" si="14"/>
        <v>822680</v>
      </c>
      <c r="H60" s="219">
        <f t="shared" si="14"/>
        <v>1868364</v>
      </c>
      <c r="I60" s="219">
        <f t="shared" si="14"/>
        <v>3057431</v>
      </c>
      <c r="J60" s="264">
        <f t="shared" si="14"/>
        <v>5748475</v>
      </c>
      <c r="K60" s="264">
        <f t="shared" si="14"/>
        <v>3178113</v>
      </c>
      <c r="L60" s="219">
        <f t="shared" si="14"/>
        <v>2825233</v>
      </c>
      <c r="M60" s="219">
        <f t="shared" si="14"/>
        <v>1806348</v>
      </c>
      <c r="N60" s="264">
        <f t="shared" si="14"/>
        <v>7809694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13558169</v>
      </c>
      <c r="X60" s="219">
        <f t="shared" si="14"/>
        <v>14245449</v>
      </c>
      <c r="Y60" s="264">
        <f t="shared" si="14"/>
        <v>-687280</v>
      </c>
      <c r="Z60" s="337">
        <f>+IF(X60&lt;&gt;0,+(Y60/X60)*100,0)</f>
        <v>-4.824558355443904</v>
      </c>
      <c r="AA60" s="232">
        <f>+AA57+AA54+AA51+AA40+AA37+AA34+AA22+AA5</f>
        <v>28490891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323355099</v>
      </c>
      <c r="D5" s="153">
        <f>SUM(D6:D8)</f>
        <v>0</v>
      </c>
      <c r="E5" s="154">
        <f t="shared" si="0"/>
        <v>253568000</v>
      </c>
      <c r="F5" s="100">
        <f t="shared" si="0"/>
        <v>253568000</v>
      </c>
      <c r="G5" s="100">
        <f t="shared" si="0"/>
        <v>70988980</v>
      </c>
      <c r="H5" s="100">
        <f t="shared" si="0"/>
        <v>8352103</v>
      </c>
      <c r="I5" s="100">
        <f t="shared" si="0"/>
        <v>9201694</v>
      </c>
      <c r="J5" s="100">
        <f t="shared" si="0"/>
        <v>88542777</v>
      </c>
      <c r="K5" s="100">
        <f t="shared" si="0"/>
        <v>8231897</v>
      </c>
      <c r="L5" s="100">
        <f t="shared" si="0"/>
        <v>8523178</v>
      </c>
      <c r="M5" s="100">
        <f t="shared" si="0"/>
        <v>51594103</v>
      </c>
      <c r="N5" s="100">
        <f t="shared" si="0"/>
        <v>68349178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156891955</v>
      </c>
      <c r="X5" s="100">
        <f t="shared" si="0"/>
        <v>126784000</v>
      </c>
      <c r="Y5" s="100">
        <f t="shared" si="0"/>
        <v>30107955</v>
      </c>
      <c r="Z5" s="137">
        <f>+IF(X5&lt;&gt;0,+(Y5/X5)*100,0)</f>
        <v>23.747440528773346</v>
      </c>
      <c r="AA5" s="153">
        <f>SUM(AA6:AA8)</f>
        <v>253568000</v>
      </c>
    </row>
    <row r="6" spans="1:27" ht="13.5">
      <c r="A6" s="138" t="s">
        <v>75</v>
      </c>
      <c r="B6" s="136"/>
      <c r="C6" s="155"/>
      <c r="D6" s="155"/>
      <c r="E6" s="156">
        <v>147368000</v>
      </c>
      <c r="F6" s="60">
        <v>147368000</v>
      </c>
      <c r="G6" s="60">
        <v>54056300</v>
      </c>
      <c r="H6" s="60">
        <v>450</v>
      </c>
      <c r="I6" s="60">
        <v>175</v>
      </c>
      <c r="J6" s="60">
        <v>54056925</v>
      </c>
      <c r="K6" s="60">
        <v>425</v>
      </c>
      <c r="L6" s="60">
        <v>1197</v>
      </c>
      <c r="M6" s="60">
        <v>43245022</v>
      </c>
      <c r="N6" s="60">
        <v>43246644</v>
      </c>
      <c r="O6" s="60"/>
      <c r="P6" s="60"/>
      <c r="Q6" s="60"/>
      <c r="R6" s="60"/>
      <c r="S6" s="60"/>
      <c r="T6" s="60"/>
      <c r="U6" s="60"/>
      <c r="V6" s="60"/>
      <c r="W6" s="60">
        <v>97303569</v>
      </c>
      <c r="X6" s="60">
        <v>73684000</v>
      </c>
      <c r="Y6" s="60">
        <v>23619569</v>
      </c>
      <c r="Z6" s="140">
        <v>32.06</v>
      </c>
      <c r="AA6" s="155">
        <v>147368000</v>
      </c>
    </row>
    <row r="7" spans="1:27" ht="13.5">
      <c r="A7" s="138" t="s">
        <v>76</v>
      </c>
      <c r="B7" s="136"/>
      <c r="C7" s="157">
        <v>322679443</v>
      </c>
      <c r="D7" s="157"/>
      <c r="E7" s="158">
        <v>76950000</v>
      </c>
      <c r="F7" s="159">
        <v>76950000</v>
      </c>
      <c r="G7" s="159">
        <v>16887009</v>
      </c>
      <c r="H7" s="159">
        <v>7964075</v>
      </c>
      <c r="I7" s="159">
        <v>8978551</v>
      </c>
      <c r="J7" s="159">
        <v>33829635</v>
      </c>
      <c r="K7" s="159">
        <v>7872348</v>
      </c>
      <c r="L7" s="159">
        <v>8265168</v>
      </c>
      <c r="M7" s="159">
        <v>7952784</v>
      </c>
      <c r="N7" s="159">
        <v>24090300</v>
      </c>
      <c r="O7" s="159"/>
      <c r="P7" s="159"/>
      <c r="Q7" s="159"/>
      <c r="R7" s="159"/>
      <c r="S7" s="159"/>
      <c r="T7" s="159"/>
      <c r="U7" s="159"/>
      <c r="V7" s="159"/>
      <c r="W7" s="159">
        <v>57919935</v>
      </c>
      <c r="X7" s="159">
        <v>38475000</v>
      </c>
      <c r="Y7" s="159">
        <v>19444935</v>
      </c>
      <c r="Z7" s="141">
        <v>50.54</v>
      </c>
      <c r="AA7" s="157">
        <v>76950000</v>
      </c>
    </row>
    <row r="8" spans="1:27" ht="13.5">
      <c r="A8" s="138" t="s">
        <v>77</v>
      </c>
      <c r="B8" s="136"/>
      <c r="C8" s="155">
        <v>675656</v>
      </c>
      <c r="D8" s="155"/>
      <c r="E8" s="156">
        <v>29250000</v>
      </c>
      <c r="F8" s="60">
        <v>29250000</v>
      </c>
      <c r="G8" s="60">
        <v>45671</v>
      </c>
      <c r="H8" s="60">
        <v>387578</v>
      </c>
      <c r="I8" s="60">
        <v>222968</v>
      </c>
      <c r="J8" s="60">
        <v>656217</v>
      </c>
      <c r="K8" s="60">
        <v>359124</v>
      </c>
      <c r="L8" s="60">
        <v>256813</v>
      </c>
      <c r="M8" s="60">
        <v>396297</v>
      </c>
      <c r="N8" s="60">
        <v>1012234</v>
      </c>
      <c r="O8" s="60"/>
      <c r="P8" s="60"/>
      <c r="Q8" s="60"/>
      <c r="R8" s="60"/>
      <c r="S8" s="60"/>
      <c r="T8" s="60"/>
      <c r="U8" s="60"/>
      <c r="V8" s="60"/>
      <c r="W8" s="60">
        <v>1668451</v>
      </c>
      <c r="X8" s="60">
        <v>14625000</v>
      </c>
      <c r="Y8" s="60">
        <v>-12956549</v>
      </c>
      <c r="Z8" s="140">
        <v>-88.59</v>
      </c>
      <c r="AA8" s="155">
        <v>29250000</v>
      </c>
    </row>
    <row r="9" spans="1:27" ht="13.5">
      <c r="A9" s="135" t="s">
        <v>78</v>
      </c>
      <c r="B9" s="136"/>
      <c r="C9" s="153">
        <f aca="true" t="shared" si="1" ref="C9:Y9">SUM(C10:C14)</f>
        <v>8353794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266598</v>
      </c>
      <c r="H9" s="100">
        <f t="shared" si="1"/>
        <v>279147</v>
      </c>
      <c r="I9" s="100">
        <f t="shared" si="1"/>
        <v>2235478</v>
      </c>
      <c r="J9" s="100">
        <f t="shared" si="1"/>
        <v>2781223</v>
      </c>
      <c r="K9" s="100">
        <f t="shared" si="1"/>
        <v>393851</v>
      </c>
      <c r="L9" s="100">
        <f t="shared" si="1"/>
        <v>922227</v>
      </c>
      <c r="M9" s="100">
        <f t="shared" si="1"/>
        <v>434938</v>
      </c>
      <c r="N9" s="100">
        <f t="shared" si="1"/>
        <v>1751016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4532239</v>
      </c>
      <c r="X9" s="100">
        <f t="shared" si="1"/>
        <v>0</v>
      </c>
      <c r="Y9" s="100">
        <f t="shared" si="1"/>
        <v>4532239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>
        <v>8353794</v>
      </c>
      <c r="D10" s="155"/>
      <c r="E10" s="156"/>
      <c r="F10" s="60"/>
      <c r="G10" s="60">
        <v>49602</v>
      </c>
      <c r="H10" s="60">
        <v>58792</v>
      </c>
      <c r="I10" s="60">
        <v>45808</v>
      </c>
      <c r="J10" s="60">
        <v>154202</v>
      </c>
      <c r="K10" s="60">
        <v>71043</v>
      </c>
      <c r="L10" s="60">
        <v>547735</v>
      </c>
      <c r="M10" s="60">
        <v>34318</v>
      </c>
      <c r="N10" s="60">
        <v>653096</v>
      </c>
      <c r="O10" s="60"/>
      <c r="P10" s="60"/>
      <c r="Q10" s="60"/>
      <c r="R10" s="60"/>
      <c r="S10" s="60"/>
      <c r="T10" s="60"/>
      <c r="U10" s="60"/>
      <c r="V10" s="60"/>
      <c r="W10" s="60">
        <v>807298</v>
      </c>
      <c r="X10" s="60"/>
      <c r="Y10" s="60">
        <v>807298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136986</v>
      </c>
      <c r="H11" s="60">
        <v>51261</v>
      </c>
      <c r="I11" s="60">
        <v>64265</v>
      </c>
      <c r="J11" s="60">
        <v>252512</v>
      </c>
      <c r="K11" s="60">
        <v>80683</v>
      </c>
      <c r="L11" s="60">
        <v>97913</v>
      </c>
      <c r="M11" s="60">
        <v>93384</v>
      </c>
      <c r="N11" s="60">
        <v>271980</v>
      </c>
      <c r="O11" s="60"/>
      <c r="P11" s="60"/>
      <c r="Q11" s="60"/>
      <c r="R11" s="60"/>
      <c r="S11" s="60"/>
      <c r="T11" s="60"/>
      <c r="U11" s="60"/>
      <c r="V11" s="60"/>
      <c r="W11" s="60">
        <v>524492</v>
      </c>
      <c r="X11" s="60"/>
      <c r="Y11" s="60">
        <v>524492</v>
      </c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59759</v>
      </c>
      <c r="H12" s="60">
        <v>142922</v>
      </c>
      <c r="I12" s="60">
        <v>2102897</v>
      </c>
      <c r="J12" s="60">
        <v>2305578</v>
      </c>
      <c r="K12" s="60">
        <v>238601</v>
      </c>
      <c r="L12" s="60">
        <v>258767</v>
      </c>
      <c r="M12" s="60">
        <v>290224</v>
      </c>
      <c r="N12" s="60">
        <v>787592</v>
      </c>
      <c r="O12" s="60"/>
      <c r="P12" s="60"/>
      <c r="Q12" s="60"/>
      <c r="R12" s="60"/>
      <c r="S12" s="60"/>
      <c r="T12" s="60"/>
      <c r="U12" s="60"/>
      <c r="V12" s="60"/>
      <c r="W12" s="60">
        <v>3093170</v>
      </c>
      <c r="X12" s="60"/>
      <c r="Y12" s="60">
        <v>3093170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20251</v>
      </c>
      <c r="H13" s="60">
        <v>26172</v>
      </c>
      <c r="I13" s="60">
        <v>22508</v>
      </c>
      <c r="J13" s="60">
        <v>68931</v>
      </c>
      <c r="K13" s="60">
        <v>3524</v>
      </c>
      <c r="L13" s="60">
        <v>17812</v>
      </c>
      <c r="M13" s="60">
        <v>17012</v>
      </c>
      <c r="N13" s="60">
        <v>38348</v>
      </c>
      <c r="O13" s="60"/>
      <c r="P13" s="60"/>
      <c r="Q13" s="60"/>
      <c r="R13" s="60"/>
      <c r="S13" s="60"/>
      <c r="T13" s="60"/>
      <c r="U13" s="60"/>
      <c r="V13" s="60"/>
      <c r="W13" s="60">
        <v>107279</v>
      </c>
      <c r="X13" s="60"/>
      <c r="Y13" s="60">
        <v>107279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580395</v>
      </c>
      <c r="D15" s="153">
        <f>SUM(D16:D18)</f>
        <v>0</v>
      </c>
      <c r="E15" s="154">
        <f t="shared" si="2"/>
        <v>72196000</v>
      </c>
      <c r="F15" s="100">
        <f t="shared" si="2"/>
        <v>72196000</v>
      </c>
      <c r="G15" s="100">
        <f t="shared" si="2"/>
        <v>50416</v>
      </c>
      <c r="H15" s="100">
        <f t="shared" si="2"/>
        <v>461507</v>
      </c>
      <c r="I15" s="100">
        <f t="shared" si="2"/>
        <v>40051</v>
      </c>
      <c r="J15" s="100">
        <f t="shared" si="2"/>
        <v>551974</v>
      </c>
      <c r="K15" s="100">
        <f t="shared" si="2"/>
        <v>32165238</v>
      </c>
      <c r="L15" s="100">
        <f t="shared" si="2"/>
        <v>44830</v>
      </c>
      <c r="M15" s="100">
        <f t="shared" si="2"/>
        <v>339312</v>
      </c>
      <c r="N15" s="100">
        <f t="shared" si="2"/>
        <v>32549380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33101354</v>
      </c>
      <c r="X15" s="100">
        <f t="shared" si="2"/>
        <v>36098000</v>
      </c>
      <c r="Y15" s="100">
        <f t="shared" si="2"/>
        <v>-2996646</v>
      </c>
      <c r="Z15" s="137">
        <f>+IF(X15&lt;&gt;0,+(Y15/X15)*100,0)</f>
        <v>-8.301418361128041</v>
      </c>
      <c r="AA15" s="153">
        <f>SUM(AA16:AA18)</f>
        <v>72196000</v>
      </c>
    </row>
    <row r="16" spans="1:27" ht="13.5">
      <c r="A16" s="138" t="s">
        <v>85</v>
      </c>
      <c r="B16" s="136"/>
      <c r="C16" s="155">
        <v>580395</v>
      </c>
      <c r="D16" s="155"/>
      <c r="E16" s="156"/>
      <c r="F16" s="60"/>
      <c r="G16" s="60">
        <v>50348</v>
      </c>
      <c r="H16" s="60">
        <v>461507</v>
      </c>
      <c r="I16" s="60">
        <v>40051</v>
      </c>
      <c r="J16" s="60">
        <v>551906</v>
      </c>
      <c r="K16" s="60">
        <v>32165238</v>
      </c>
      <c r="L16" s="60">
        <v>44830</v>
      </c>
      <c r="M16" s="60">
        <v>339312</v>
      </c>
      <c r="N16" s="60">
        <v>32549380</v>
      </c>
      <c r="O16" s="60"/>
      <c r="P16" s="60"/>
      <c r="Q16" s="60"/>
      <c r="R16" s="60"/>
      <c r="S16" s="60"/>
      <c r="T16" s="60"/>
      <c r="U16" s="60"/>
      <c r="V16" s="60"/>
      <c r="W16" s="60">
        <v>33101286</v>
      </c>
      <c r="X16" s="60"/>
      <c r="Y16" s="60">
        <v>33101286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72196000</v>
      </c>
      <c r="F17" s="60">
        <v>72196000</v>
      </c>
      <c r="G17" s="60">
        <v>68</v>
      </c>
      <c r="H17" s="60"/>
      <c r="I17" s="60"/>
      <c r="J17" s="60">
        <v>68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68</v>
      </c>
      <c r="X17" s="60">
        <v>36098000</v>
      </c>
      <c r="Y17" s="60">
        <v>-36097932</v>
      </c>
      <c r="Z17" s="140">
        <v>-100</v>
      </c>
      <c r="AA17" s="155">
        <v>72196000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271467528</v>
      </c>
      <c r="D19" s="153">
        <f>SUM(D20:D23)</f>
        <v>0</v>
      </c>
      <c r="E19" s="154">
        <f t="shared" si="3"/>
        <v>301775000</v>
      </c>
      <c r="F19" s="100">
        <f t="shared" si="3"/>
        <v>301775000</v>
      </c>
      <c r="G19" s="100">
        <f t="shared" si="3"/>
        <v>31482928</v>
      </c>
      <c r="H19" s="100">
        <f t="shared" si="3"/>
        <v>32096652</v>
      </c>
      <c r="I19" s="100">
        <f t="shared" si="3"/>
        <v>27308618</v>
      </c>
      <c r="J19" s="100">
        <f t="shared" si="3"/>
        <v>90888198</v>
      </c>
      <c r="K19" s="100">
        <f t="shared" si="3"/>
        <v>27107247</v>
      </c>
      <c r="L19" s="100">
        <f t="shared" si="3"/>
        <v>26540175</v>
      </c>
      <c r="M19" s="100">
        <f t="shared" si="3"/>
        <v>24104233</v>
      </c>
      <c r="N19" s="100">
        <f t="shared" si="3"/>
        <v>77751655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168639853</v>
      </c>
      <c r="X19" s="100">
        <f t="shared" si="3"/>
        <v>150887500</v>
      </c>
      <c r="Y19" s="100">
        <f t="shared" si="3"/>
        <v>17752353</v>
      </c>
      <c r="Z19" s="137">
        <f>+IF(X19&lt;&gt;0,+(Y19/X19)*100,0)</f>
        <v>11.765290696711125</v>
      </c>
      <c r="AA19" s="153">
        <f>SUM(AA20:AA23)</f>
        <v>301775000</v>
      </c>
    </row>
    <row r="20" spans="1:27" ht="13.5">
      <c r="A20" s="138" t="s">
        <v>89</v>
      </c>
      <c r="B20" s="136"/>
      <c r="C20" s="155">
        <v>151392336</v>
      </c>
      <c r="D20" s="155"/>
      <c r="E20" s="156">
        <v>165400000</v>
      </c>
      <c r="F20" s="60">
        <v>165400000</v>
      </c>
      <c r="G20" s="60">
        <v>18739570</v>
      </c>
      <c r="H20" s="60">
        <v>14498020</v>
      </c>
      <c r="I20" s="60">
        <v>15789475</v>
      </c>
      <c r="J20" s="60">
        <v>49027065</v>
      </c>
      <c r="K20" s="60">
        <v>13526666</v>
      </c>
      <c r="L20" s="60">
        <v>12818397</v>
      </c>
      <c r="M20" s="60">
        <v>11970331</v>
      </c>
      <c r="N20" s="60">
        <v>38315394</v>
      </c>
      <c r="O20" s="60"/>
      <c r="P20" s="60"/>
      <c r="Q20" s="60"/>
      <c r="R20" s="60"/>
      <c r="S20" s="60"/>
      <c r="T20" s="60"/>
      <c r="U20" s="60"/>
      <c r="V20" s="60"/>
      <c r="W20" s="60">
        <v>87342459</v>
      </c>
      <c r="X20" s="60">
        <v>82700000</v>
      </c>
      <c r="Y20" s="60">
        <v>4642459</v>
      </c>
      <c r="Z20" s="140">
        <v>5.61</v>
      </c>
      <c r="AA20" s="155">
        <v>165400000</v>
      </c>
    </row>
    <row r="21" spans="1:27" ht="13.5">
      <c r="A21" s="138" t="s">
        <v>90</v>
      </c>
      <c r="B21" s="136"/>
      <c r="C21" s="155">
        <v>44800888</v>
      </c>
      <c r="D21" s="155"/>
      <c r="E21" s="156">
        <v>52652000</v>
      </c>
      <c r="F21" s="60">
        <v>52652000</v>
      </c>
      <c r="G21" s="60">
        <v>6128159</v>
      </c>
      <c r="H21" s="60">
        <v>10790150</v>
      </c>
      <c r="I21" s="60">
        <v>4695455</v>
      </c>
      <c r="J21" s="60">
        <v>21613764</v>
      </c>
      <c r="K21" s="60">
        <v>6764003</v>
      </c>
      <c r="L21" s="60">
        <v>6637043</v>
      </c>
      <c r="M21" s="60">
        <v>5221186</v>
      </c>
      <c r="N21" s="60">
        <v>18622232</v>
      </c>
      <c r="O21" s="60"/>
      <c r="P21" s="60"/>
      <c r="Q21" s="60"/>
      <c r="R21" s="60"/>
      <c r="S21" s="60"/>
      <c r="T21" s="60"/>
      <c r="U21" s="60"/>
      <c r="V21" s="60"/>
      <c r="W21" s="60">
        <v>40235996</v>
      </c>
      <c r="X21" s="60">
        <v>26326000</v>
      </c>
      <c r="Y21" s="60">
        <v>13909996</v>
      </c>
      <c r="Z21" s="140">
        <v>52.84</v>
      </c>
      <c r="AA21" s="155">
        <v>52652000</v>
      </c>
    </row>
    <row r="22" spans="1:27" ht="13.5">
      <c r="A22" s="138" t="s">
        <v>91</v>
      </c>
      <c r="B22" s="136"/>
      <c r="C22" s="157">
        <v>38026001</v>
      </c>
      <c r="D22" s="157"/>
      <c r="E22" s="158">
        <v>41895000</v>
      </c>
      <c r="F22" s="159">
        <v>41895000</v>
      </c>
      <c r="G22" s="159">
        <v>3438489</v>
      </c>
      <c r="H22" s="159">
        <v>3488824</v>
      </c>
      <c r="I22" s="159">
        <v>3486386</v>
      </c>
      <c r="J22" s="159">
        <v>10413699</v>
      </c>
      <c r="K22" s="159">
        <v>3485952</v>
      </c>
      <c r="L22" s="159">
        <v>3742645</v>
      </c>
      <c r="M22" s="159">
        <v>3558090</v>
      </c>
      <c r="N22" s="159">
        <v>10786687</v>
      </c>
      <c r="O22" s="159"/>
      <c r="P22" s="159"/>
      <c r="Q22" s="159"/>
      <c r="R22" s="159"/>
      <c r="S22" s="159"/>
      <c r="T22" s="159"/>
      <c r="U22" s="159"/>
      <c r="V22" s="159"/>
      <c r="W22" s="159">
        <v>21200386</v>
      </c>
      <c r="X22" s="159">
        <v>20947500</v>
      </c>
      <c r="Y22" s="159">
        <v>252886</v>
      </c>
      <c r="Z22" s="141">
        <v>1.21</v>
      </c>
      <c r="AA22" s="157">
        <v>41895000</v>
      </c>
    </row>
    <row r="23" spans="1:27" ht="13.5">
      <c r="A23" s="138" t="s">
        <v>92</v>
      </c>
      <c r="B23" s="136"/>
      <c r="C23" s="155">
        <v>37248303</v>
      </c>
      <c r="D23" s="155"/>
      <c r="E23" s="156">
        <v>41828000</v>
      </c>
      <c r="F23" s="60">
        <v>41828000</v>
      </c>
      <c r="G23" s="60">
        <v>3176710</v>
      </c>
      <c r="H23" s="60">
        <v>3319658</v>
      </c>
      <c r="I23" s="60">
        <v>3337302</v>
      </c>
      <c r="J23" s="60">
        <v>9833670</v>
      </c>
      <c r="K23" s="60">
        <v>3330626</v>
      </c>
      <c r="L23" s="60">
        <v>3342090</v>
      </c>
      <c r="M23" s="60">
        <v>3354626</v>
      </c>
      <c r="N23" s="60">
        <v>10027342</v>
      </c>
      <c r="O23" s="60"/>
      <c r="P23" s="60"/>
      <c r="Q23" s="60"/>
      <c r="R23" s="60"/>
      <c r="S23" s="60"/>
      <c r="T23" s="60"/>
      <c r="U23" s="60"/>
      <c r="V23" s="60"/>
      <c r="W23" s="60">
        <v>19861012</v>
      </c>
      <c r="X23" s="60">
        <v>20914000</v>
      </c>
      <c r="Y23" s="60">
        <v>-1052988</v>
      </c>
      <c r="Z23" s="140">
        <v>-5.03</v>
      </c>
      <c r="AA23" s="155">
        <v>41828000</v>
      </c>
    </row>
    <row r="24" spans="1:27" ht="13.5">
      <c r="A24" s="135" t="s">
        <v>93</v>
      </c>
      <c r="B24" s="142" t="s">
        <v>94</v>
      </c>
      <c r="C24" s="153">
        <v>11850</v>
      </c>
      <c r="D24" s="153"/>
      <c r="E24" s="154"/>
      <c r="F24" s="100"/>
      <c r="G24" s="100">
        <v>32586</v>
      </c>
      <c r="H24" s="100">
        <v>29368</v>
      </c>
      <c r="I24" s="100">
        <v>26618</v>
      </c>
      <c r="J24" s="100">
        <v>88572</v>
      </c>
      <c r="K24" s="100">
        <v>28258</v>
      </c>
      <c r="L24" s="100">
        <v>1150535</v>
      </c>
      <c r="M24" s="100">
        <v>32271</v>
      </c>
      <c r="N24" s="100">
        <v>1211064</v>
      </c>
      <c r="O24" s="100"/>
      <c r="P24" s="100"/>
      <c r="Q24" s="100"/>
      <c r="R24" s="100"/>
      <c r="S24" s="100"/>
      <c r="T24" s="100"/>
      <c r="U24" s="100"/>
      <c r="V24" s="100"/>
      <c r="W24" s="100">
        <v>1299636</v>
      </c>
      <c r="X24" s="100"/>
      <c r="Y24" s="100">
        <v>1299636</v>
      </c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603768666</v>
      </c>
      <c r="D25" s="168">
        <f>+D5+D9+D15+D19+D24</f>
        <v>0</v>
      </c>
      <c r="E25" s="169">
        <f t="shared" si="4"/>
        <v>627539000</v>
      </c>
      <c r="F25" s="73">
        <f t="shared" si="4"/>
        <v>627539000</v>
      </c>
      <c r="G25" s="73">
        <f t="shared" si="4"/>
        <v>102821508</v>
      </c>
      <c r="H25" s="73">
        <f t="shared" si="4"/>
        <v>41218777</v>
      </c>
      <c r="I25" s="73">
        <f t="shared" si="4"/>
        <v>38812459</v>
      </c>
      <c r="J25" s="73">
        <f t="shared" si="4"/>
        <v>182852744</v>
      </c>
      <c r="K25" s="73">
        <f t="shared" si="4"/>
        <v>67926491</v>
      </c>
      <c r="L25" s="73">
        <f t="shared" si="4"/>
        <v>37180945</v>
      </c>
      <c r="M25" s="73">
        <f t="shared" si="4"/>
        <v>76504857</v>
      </c>
      <c r="N25" s="73">
        <f t="shared" si="4"/>
        <v>181612293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364465037</v>
      </c>
      <c r="X25" s="73">
        <f t="shared" si="4"/>
        <v>313769500</v>
      </c>
      <c r="Y25" s="73">
        <f t="shared" si="4"/>
        <v>50695537</v>
      </c>
      <c r="Z25" s="170">
        <f>+IF(X25&lt;&gt;0,+(Y25/X25)*100,0)</f>
        <v>16.156935903585275</v>
      </c>
      <c r="AA25" s="168">
        <f>+AA5+AA9+AA15+AA19+AA24</f>
        <v>627539000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458684566</v>
      </c>
      <c r="D28" s="153">
        <f>SUM(D29:D31)</f>
        <v>0</v>
      </c>
      <c r="E28" s="154">
        <f t="shared" si="5"/>
        <v>412835000</v>
      </c>
      <c r="F28" s="100">
        <f t="shared" si="5"/>
        <v>412835000</v>
      </c>
      <c r="G28" s="100">
        <f t="shared" si="5"/>
        <v>13049859</v>
      </c>
      <c r="H28" s="100">
        <f t="shared" si="5"/>
        <v>12009676</v>
      </c>
      <c r="I28" s="100">
        <f t="shared" si="5"/>
        <v>14031103</v>
      </c>
      <c r="J28" s="100">
        <f t="shared" si="5"/>
        <v>39090638</v>
      </c>
      <c r="K28" s="100">
        <f t="shared" si="5"/>
        <v>16041380</v>
      </c>
      <c r="L28" s="100">
        <f t="shared" si="5"/>
        <v>13979987</v>
      </c>
      <c r="M28" s="100">
        <f t="shared" si="5"/>
        <v>12934625</v>
      </c>
      <c r="N28" s="100">
        <f t="shared" si="5"/>
        <v>42955992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82046630</v>
      </c>
      <c r="X28" s="100">
        <f t="shared" si="5"/>
        <v>206417500</v>
      </c>
      <c r="Y28" s="100">
        <f t="shared" si="5"/>
        <v>-124370870</v>
      </c>
      <c r="Z28" s="137">
        <f>+IF(X28&lt;&gt;0,+(Y28/X28)*100,0)</f>
        <v>-60.25209587365412</v>
      </c>
      <c r="AA28" s="153">
        <f>SUM(AA29:AA31)</f>
        <v>412835000</v>
      </c>
    </row>
    <row r="29" spans="1:27" ht="13.5">
      <c r="A29" s="138" t="s">
        <v>75</v>
      </c>
      <c r="B29" s="136"/>
      <c r="C29" s="155">
        <v>51422161</v>
      </c>
      <c r="D29" s="155"/>
      <c r="E29" s="156">
        <v>159547000</v>
      </c>
      <c r="F29" s="60">
        <v>159547000</v>
      </c>
      <c r="G29" s="60">
        <v>4549073</v>
      </c>
      <c r="H29" s="60">
        <v>2649074</v>
      </c>
      <c r="I29" s="60">
        <v>5663372</v>
      </c>
      <c r="J29" s="60">
        <v>12861519</v>
      </c>
      <c r="K29" s="60">
        <v>6737760</v>
      </c>
      <c r="L29" s="60">
        <v>4958884</v>
      </c>
      <c r="M29" s="60">
        <v>4580204</v>
      </c>
      <c r="N29" s="60">
        <v>16276848</v>
      </c>
      <c r="O29" s="60"/>
      <c r="P29" s="60"/>
      <c r="Q29" s="60"/>
      <c r="R29" s="60"/>
      <c r="S29" s="60"/>
      <c r="T29" s="60"/>
      <c r="U29" s="60"/>
      <c r="V29" s="60"/>
      <c r="W29" s="60">
        <v>29138367</v>
      </c>
      <c r="X29" s="60">
        <v>79773500</v>
      </c>
      <c r="Y29" s="60">
        <v>-50635133</v>
      </c>
      <c r="Z29" s="140">
        <v>-63.47</v>
      </c>
      <c r="AA29" s="155">
        <v>159547000</v>
      </c>
    </row>
    <row r="30" spans="1:27" ht="13.5">
      <c r="A30" s="138" t="s">
        <v>76</v>
      </c>
      <c r="B30" s="136"/>
      <c r="C30" s="157">
        <v>208910510</v>
      </c>
      <c r="D30" s="157"/>
      <c r="E30" s="158">
        <v>4734000</v>
      </c>
      <c r="F30" s="159">
        <v>4734000</v>
      </c>
      <c r="G30" s="159">
        <v>2918484</v>
      </c>
      <c r="H30" s="159">
        <v>3261313</v>
      </c>
      <c r="I30" s="159">
        <v>2512532</v>
      </c>
      <c r="J30" s="159">
        <v>8692329</v>
      </c>
      <c r="K30" s="159">
        <v>2927795</v>
      </c>
      <c r="L30" s="159">
        <v>2981073</v>
      </c>
      <c r="M30" s="159">
        <v>1826440</v>
      </c>
      <c r="N30" s="159">
        <v>7735308</v>
      </c>
      <c r="O30" s="159"/>
      <c r="P30" s="159"/>
      <c r="Q30" s="159"/>
      <c r="R30" s="159"/>
      <c r="S30" s="159"/>
      <c r="T30" s="159"/>
      <c r="U30" s="159"/>
      <c r="V30" s="159"/>
      <c r="W30" s="159">
        <v>16427637</v>
      </c>
      <c r="X30" s="159">
        <v>2367000</v>
      </c>
      <c r="Y30" s="159">
        <v>14060637</v>
      </c>
      <c r="Z30" s="141">
        <v>594.03</v>
      </c>
      <c r="AA30" s="157">
        <v>4734000</v>
      </c>
    </row>
    <row r="31" spans="1:27" ht="13.5">
      <c r="A31" s="138" t="s">
        <v>77</v>
      </c>
      <c r="B31" s="136"/>
      <c r="C31" s="155">
        <v>198351895</v>
      </c>
      <c r="D31" s="155"/>
      <c r="E31" s="156">
        <v>248554000</v>
      </c>
      <c r="F31" s="60">
        <v>248554000</v>
      </c>
      <c r="G31" s="60">
        <v>5582302</v>
      </c>
      <c r="H31" s="60">
        <v>6099289</v>
      </c>
      <c r="I31" s="60">
        <v>5855199</v>
      </c>
      <c r="J31" s="60">
        <v>17536790</v>
      </c>
      <c r="K31" s="60">
        <v>6375825</v>
      </c>
      <c r="L31" s="60">
        <v>6040030</v>
      </c>
      <c r="M31" s="60">
        <v>6527981</v>
      </c>
      <c r="N31" s="60">
        <v>18943836</v>
      </c>
      <c r="O31" s="60"/>
      <c r="P31" s="60"/>
      <c r="Q31" s="60"/>
      <c r="R31" s="60"/>
      <c r="S31" s="60"/>
      <c r="T31" s="60"/>
      <c r="U31" s="60"/>
      <c r="V31" s="60"/>
      <c r="W31" s="60">
        <v>36480626</v>
      </c>
      <c r="X31" s="60">
        <v>124277000</v>
      </c>
      <c r="Y31" s="60">
        <v>-87796374</v>
      </c>
      <c r="Z31" s="140">
        <v>-70.65</v>
      </c>
      <c r="AA31" s="155">
        <v>248554000</v>
      </c>
    </row>
    <row r="32" spans="1:27" ht="13.5">
      <c r="A32" s="135" t="s">
        <v>78</v>
      </c>
      <c r="B32" s="136"/>
      <c r="C32" s="153">
        <f aca="true" t="shared" si="6" ref="C32:Y32">SUM(C33:C37)</f>
        <v>20200974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2373821</v>
      </c>
      <c r="H32" s="100">
        <f t="shared" si="6"/>
        <v>2633078</v>
      </c>
      <c r="I32" s="100">
        <f t="shared" si="6"/>
        <v>2726332</v>
      </c>
      <c r="J32" s="100">
        <f t="shared" si="6"/>
        <v>7733231</v>
      </c>
      <c r="K32" s="100">
        <f t="shared" si="6"/>
        <v>2362101</v>
      </c>
      <c r="L32" s="100">
        <f t="shared" si="6"/>
        <v>2717779</v>
      </c>
      <c r="M32" s="100">
        <f t="shared" si="6"/>
        <v>2837828</v>
      </c>
      <c r="N32" s="100">
        <f t="shared" si="6"/>
        <v>7917708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15650939</v>
      </c>
      <c r="X32" s="100">
        <f t="shared" si="6"/>
        <v>0</v>
      </c>
      <c r="Y32" s="100">
        <f t="shared" si="6"/>
        <v>15650939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>
        <v>20200974</v>
      </c>
      <c r="D33" s="155"/>
      <c r="E33" s="156"/>
      <c r="F33" s="60"/>
      <c r="G33" s="60">
        <v>228380</v>
      </c>
      <c r="H33" s="60">
        <v>349432</v>
      </c>
      <c r="I33" s="60">
        <v>252959</v>
      </c>
      <c r="J33" s="60">
        <v>830771</v>
      </c>
      <c r="K33" s="60">
        <v>208993</v>
      </c>
      <c r="L33" s="60">
        <v>537986</v>
      </c>
      <c r="M33" s="60">
        <v>530158</v>
      </c>
      <c r="N33" s="60">
        <v>1277137</v>
      </c>
      <c r="O33" s="60"/>
      <c r="P33" s="60"/>
      <c r="Q33" s="60"/>
      <c r="R33" s="60"/>
      <c r="S33" s="60"/>
      <c r="T33" s="60"/>
      <c r="U33" s="60"/>
      <c r="V33" s="60"/>
      <c r="W33" s="60">
        <v>2107908</v>
      </c>
      <c r="X33" s="60"/>
      <c r="Y33" s="60">
        <v>2107908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1117529</v>
      </c>
      <c r="H34" s="60">
        <v>1148203</v>
      </c>
      <c r="I34" s="60">
        <v>1379556</v>
      </c>
      <c r="J34" s="60">
        <v>3645288</v>
      </c>
      <c r="K34" s="60">
        <v>1052170</v>
      </c>
      <c r="L34" s="60">
        <v>1164630</v>
      </c>
      <c r="M34" s="60">
        <v>1153478</v>
      </c>
      <c r="N34" s="60">
        <v>3370278</v>
      </c>
      <c r="O34" s="60"/>
      <c r="P34" s="60"/>
      <c r="Q34" s="60"/>
      <c r="R34" s="60"/>
      <c r="S34" s="60"/>
      <c r="T34" s="60"/>
      <c r="U34" s="60"/>
      <c r="V34" s="60"/>
      <c r="W34" s="60">
        <v>7015566</v>
      </c>
      <c r="X34" s="60"/>
      <c r="Y34" s="60">
        <v>7015566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829166</v>
      </c>
      <c r="H35" s="60">
        <v>912722</v>
      </c>
      <c r="I35" s="60">
        <v>875033</v>
      </c>
      <c r="J35" s="60">
        <v>2616921</v>
      </c>
      <c r="K35" s="60">
        <v>886875</v>
      </c>
      <c r="L35" s="60">
        <v>802091</v>
      </c>
      <c r="M35" s="60">
        <v>911437</v>
      </c>
      <c r="N35" s="60">
        <v>2600403</v>
      </c>
      <c r="O35" s="60"/>
      <c r="P35" s="60"/>
      <c r="Q35" s="60"/>
      <c r="R35" s="60"/>
      <c r="S35" s="60"/>
      <c r="T35" s="60"/>
      <c r="U35" s="60"/>
      <c r="V35" s="60"/>
      <c r="W35" s="60">
        <v>5217324</v>
      </c>
      <c r="X35" s="60"/>
      <c r="Y35" s="60">
        <v>5217324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>
        <v>198746</v>
      </c>
      <c r="H36" s="60">
        <v>222721</v>
      </c>
      <c r="I36" s="60">
        <v>218784</v>
      </c>
      <c r="J36" s="60">
        <v>640251</v>
      </c>
      <c r="K36" s="60">
        <v>214063</v>
      </c>
      <c r="L36" s="60">
        <v>213072</v>
      </c>
      <c r="M36" s="60">
        <v>242755</v>
      </c>
      <c r="N36" s="60">
        <v>669890</v>
      </c>
      <c r="O36" s="60"/>
      <c r="P36" s="60"/>
      <c r="Q36" s="60"/>
      <c r="R36" s="60"/>
      <c r="S36" s="60"/>
      <c r="T36" s="60"/>
      <c r="U36" s="60"/>
      <c r="V36" s="60"/>
      <c r="W36" s="60">
        <v>1310141</v>
      </c>
      <c r="X36" s="60"/>
      <c r="Y36" s="60">
        <v>1310141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8427050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2718584</v>
      </c>
      <c r="H38" s="100">
        <f t="shared" si="7"/>
        <v>4022249</v>
      </c>
      <c r="I38" s="100">
        <f t="shared" si="7"/>
        <v>4324377</v>
      </c>
      <c r="J38" s="100">
        <f t="shared" si="7"/>
        <v>11065210</v>
      </c>
      <c r="K38" s="100">
        <f t="shared" si="7"/>
        <v>6264968</v>
      </c>
      <c r="L38" s="100">
        <f t="shared" si="7"/>
        <v>4862422</v>
      </c>
      <c r="M38" s="100">
        <f t="shared" si="7"/>
        <v>5207059</v>
      </c>
      <c r="N38" s="100">
        <f t="shared" si="7"/>
        <v>16334449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27399659</v>
      </c>
      <c r="X38" s="100">
        <f t="shared" si="7"/>
        <v>0</v>
      </c>
      <c r="Y38" s="100">
        <f t="shared" si="7"/>
        <v>27399659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>
        <v>8427050</v>
      </c>
      <c r="D39" s="155"/>
      <c r="E39" s="156"/>
      <c r="F39" s="60"/>
      <c r="G39" s="60">
        <v>758302</v>
      </c>
      <c r="H39" s="60">
        <v>1347423</v>
      </c>
      <c r="I39" s="60">
        <v>806994</v>
      </c>
      <c r="J39" s="60">
        <v>2912719</v>
      </c>
      <c r="K39" s="60">
        <v>849024</v>
      </c>
      <c r="L39" s="60">
        <v>1126917</v>
      </c>
      <c r="M39" s="60">
        <v>1126259</v>
      </c>
      <c r="N39" s="60">
        <v>3102200</v>
      </c>
      <c r="O39" s="60"/>
      <c r="P39" s="60"/>
      <c r="Q39" s="60"/>
      <c r="R39" s="60"/>
      <c r="S39" s="60"/>
      <c r="T39" s="60"/>
      <c r="U39" s="60"/>
      <c r="V39" s="60"/>
      <c r="W39" s="60">
        <v>6014919</v>
      </c>
      <c r="X39" s="60"/>
      <c r="Y39" s="60">
        <v>6014919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1960282</v>
      </c>
      <c r="H40" s="60">
        <v>2674826</v>
      </c>
      <c r="I40" s="60">
        <v>3517383</v>
      </c>
      <c r="J40" s="60">
        <v>8152491</v>
      </c>
      <c r="K40" s="60">
        <v>5415944</v>
      </c>
      <c r="L40" s="60">
        <v>3735505</v>
      </c>
      <c r="M40" s="60">
        <v>4080800</v>
      </c>
      <c r="N40" s="60">
        <v>13232249</v>
      </c>
      <c r="O40" s="60"/>
      <c r="P40" s="60"/>
      <c r="Q40" s="60"/>
      <c r="R40" s="60"/>
      <c r="S40" s="60"/>
      <c r="T40" s="60"/>
      <c r="U40" s="60"/>
      <c r="V40" s="60"/>
      <c r="W40" s="60">
        <v>21384740</v>
      </c>
      <c r="X40" s="60"/>
      <c r="Y40" s="60">
        <v>21384740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107918163</v>
      </c>
      <c r="D42" s="153">
        <f>SUM(D43:D46)</f>
        <v>0</v>
      </c>
      <c r="E42" s="154">
        <f t="shared" si="8"/>
        <v>124059000</v>
      </c>
      <c r="F42" s="100">
        <f t="shared" si="8"/>
        <v>124059000</v>
      </c>
      <c r="G42" s="100">
        <f t="shared" si="8"/>
        <v>5233624</v>
      </c>
      <c r="H42" s="100">
        <f t="shared" si="8"/>
        <v>5071394</v>
      </c>
      <c r="I42" s="100">
        <f t="shared" si="8"/>
        <v>8055635</v>
      </c>
      <c r="J42" s="100">
        <f t="shared" si="8"/>
        <v>18360653</v>
      </c>
      <c r="K42" s="100">
        <f t="shared" si="8"/>
        <v>11127243</v>
      </c>
      <c r="L42" s="100">
        <f t="shared" si="8"/>
        <v>15110156</v>
      </c>
      <c r="M42" s="100">
        <f t="shared" si="8"/>
        <v>34420274</v>
      </c>
      <c r="N42" s="100">
        <f t="shared" si="8"/>
        <v>60657673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79018326</v>
      </c>
      <c r="X42" s="100">
        <f t="shared" si="8"/>
        <v>62029500</v>
      </c>
      <c r="Y42" s="100">
        <f t="shared" si="8"/>
        <v>16988826</v>
      </c>
      <c r="Z42" s="137">
        <f>+IF(X42&lt;&gt;0,+(Y42/X42)*100,0)</f>
        <v>27.38830072787948</v>
      </c>
      <c r="AA42" s="153">
        <f>SUM(AA43:AA46)</f>
        <v>124059000</v>
      </c>
    </row>
    <row r="43" spans="1:27" ht="13.5">
      <c r="A43" s="138" t="s">
        <v>89</v>
      </c>
      <c r="B43" s="136"/>
      <c r="C43" s="155">
        <v>107918163</v>
      </c>
      <c r="D43" s="155"/>
      <c r="E43" s="156"/>
      <c r="F43" s="60"/>
      <c r="G43" s="60">
        <v>2079640</v>
      </c>
      <c r="H43" s="60">
        <v>1074168</v>
      </c>
      <c r="I43" s="60">
        <v>3551767</v>
      </c>
      <c r="J43" s="60">
        <v>6705575</v>
      </c>
      <c r="K43" s="60">
        <v>5064590</v>
      </c>
      <c r="L43" s="60">
        <v>9337745</v>
      </c>
      <c r="M43" s="60">
        <v>30272938</v>
      </c>
      <c r="N43" s="60">
        <v>44675273</v>
      </c>
      <c r="O43" s="60"/>
      <c r="P43" s="60"/>
      <c r="Q43" s="60"/>
      <c r="R43" s="60"/>
      <c r="S43" s="60"/>
      <c r="T43" s="60"/>
      <c r="U43" s="60"/>
      <c r="V43" s="60"/>
      <c r="W43" s="60">
        <v>51380848</v>
      </c>
      <c r="X43" s="60"/>
      <c r="Y43" s="60">
        <v>51380848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>
        <v>124059000</v>
      </c>
      <c r="F44" s="60">
        <v>124059000</v>
      </c>
      <c r="G44" s="60">
        <v>818626</v>
      </c>
      <c r="H44" s="60">
        <v>993893</v>
      </c>
      <c r="I44" s="60">
        <v>1485375</v>
      </c>
      <c r="J44" s="60">
        <v>3297894</v>
      </c>
      <c r="K44" s="60">
        <v>1346478</v>
      </c>
      <c r="L44" s="60">
        <v>1571323</v>
      </c>
      <c r="M44" s="60">
        <v>919044</v>
      </c>
      <c r="N44" s="60">
        <v>3836845</v>
      </c>
      <c r="O44" s="60"/>
      <c r="P44" s="60"/>
      <c r="Q44" s="60"/>
      <c r="R44" s="60"/>
      <c r="S44" s="60"/>
      <c r="T44" s="60"/>
      <c r="U44" s="60"/>
      <c r="V44" s="60"/>
      <c r="W44" s="60">
        <v>7134739</v>
      </c>
      <c r="X44" s="60">
        <v>62029500</v>
      </c>
      <c r="Y44" s="60">
        <v>-54894761</v>
      </c>
      <c r="Z44" s="140">
        <v>-88.5</v>
      </c>
      <c r="AA44" s="155">
        <v>124059000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1228316</v>
      </c>
      <c r="H45" s="159">
        <v>1159967</v>
      </c>
      <c r="I45" s="159">
        <v>1233591</v>
      </c>
      <c r="J45" s="159">
        <v>3621874</v>
      </c>
      <c r="K45" s="159">
        <v>3600183</v>
      </c>
      <c r="L45" s="159">
        <v>1655832</v>
      </c>
      <c r="M45" s="159">
        <v>1306296</v>
      </c>
      <c r="N45" s="159">
        <v>6562311</v>
      </c>
      <c r="O45" s="159"/>
      <c r="P45" s="159"/>
      <c r="Q45" s="159"/>
      <c r="R45" s="159"/>
      <c r="S45" s="159"/>
      <c r="T45" s="159"/>
      <c r="U45" s="159"/>
      <c r="V45" s="159"/>
      <c r="W45" s="159">
        <v>10184185</v>
      </c>
      <c r="X45" s="159"/>
      <c r="Y45" s="159">
        <v>10184185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1107042</v>
      </c>
      <c r="H46" s="60">
        <v>1843366</v>
      </c>
      <c r="I46" s="60">
        <v>1784902</v>
      </c>
      <c r="J46" s="60">
        <v>4735310</v>
      </c>
      <c r="K46" s="60">
        <v>1115992</v>
      </c>
      <c r="L46" s="60">
        <v>2545256</v>
      </c>
      <c r="M46" s="60">
        <v>1921996</v>
      </c>
      <c r="N46" s="60">
        <v>5583244</v>
      </c>
      <c r="O46" s="60"/>
      <c r="P46" s="60"/>
      <c r="Q46" s="60"/>
      <c r="R46" s="60"/>
      <c r="S46" s="60"/>
      <c r="T46" s="60"/>
      <c r="U46" s="60"/>
      <c r="V46" s="60"/>
      <c r="W46" s="60">
        <v>10318554</v>
      </c>
      <c r="X46" s="60"/>
      <c r="Y46" s="60">
        <v>10318554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>
        <v>88798</v>
      </c>
      <c r="H47" s="100">
        <v>164454</v>
      </c>
      <c r="I47" s="100">
        <v>85398</v>
      </c>
      <c r="J47" s="100">
        <v>338650</v>
      </c>
      <c r="K47" s="100">
        <v>115106</v>
      </c>
      <c r="L47" s="100">
        <v>83769</v>
      </c>
      <c r="M47" s="100">
        <v>114002</v>
      </c>
      <c r="N47" s="100">
        <v>312877</v>
      </c>
      <c r="O47" s="100"/>
      <c r="P47" s="100"/>
      <c r="Q47" s="100"/>
      <c r="R47" s="100"/>
      <c r="S47" s="100"/>
      <c r="T47" s="100"/>
      <c r="U47" s="100"/>
      <c r="V47" s="100"/>
      <c r="W47" s="100">
        <v>651527</v>
      </c>
      <c r="X47" s="100"/>
      <c r="Y47" s="100">
        <v>651527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595230753</v>
      </c>
      <c r="D48" s="168">
        <f>+D28+D32+D38+D42+D47</f>
        <v>0</v>
      </c>
      <c r="E48" s="169">
        <f t="shared" si="9"/>
        <v>536894000</v>
      </c>
      <c r="F48" s="73">
        <f t="shared" si="9"/>
        <v>536894000</v>
      </c>
      <c r="G48" s="73">
        <f t="shared" si="9"/>
        <v>23464686</v>
      </c>
      <c r="H48" s="73">
        <f t="shared" si="9"/>
        <v>23900851</v>
      </c>
      <c r="I48" s="73">
        <f t="shared" si="9"/>
        <v>29222845</v>
      </c>
      <c r="J48" s="73">
        <f t="shared" si="9"/>
        <v>76588382</v>
      </c>
      <c r="K48" s="73">
        <f t="shared" si="9"/>
        <v>35910798</v>
      </c>
      <c r="L48" s="73">
        <f t="shared" si="9"/>
        <v>36754113</v>
      </c>
      <c r="M48" s="73">
        <f t="shared" si="9"/>
        <v>55513788</v>
      </c>
      <c r="N48" s="73">
        <f t="shared" si="9"/>
        <v>128178699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204767081</v>
      </c>
      <c r="X48" s="73">
        <f t="shared" si="9"/>
        <v>268447000</v>
      </c>
      <c r="Y48" s="73">
        <f t="shared" si="9"/>
        <v>-63679919</v>
      </c>
      <c r="Z48" s="170">
        <f>+IF(X48&lt;&gt;0,+(Y48/X48)*100,0)</f>
        <v>-23.72159830432078</v>
      </c>
      <c r="AA48" s="168">
        <f>+AA28+AA32+AA38+AA42+AA47</f>
        <v>536894000</v>
      </c>
    </row>
    <row r="49" spans="1:27" ht="13.5">
      <c r="A49" s="148" t="s">
        <v>49</v>
      </c>
      <c r="B49" s="149"/>
      <c r="C49" s="171">
        <f aca="true" t="shared" si="10" ref="C49:Y49">+C25-C48</f>
        <v>8537913</v>
      </c>
      <c r="D49" s="171">
        <f>+D25-D48</f>
        <v>0</v>
      </c>
      <c r="E49" s="172">
        <f t="shared" si="10"/>
        <v>90645000</v>
      </c>
      <c r="F49" s="173">
        <f t="shared" si="10"/>
        <v>90645000</v>
      </c>
      <c r="G49" s="173">
        <f t="shared" si="10"/>
        <v>79356822</v>
      </c>
      <c r="H49" s="173">
        <f t="shared" si="10"/>
        <v>17317926</v>
      </c>
      <c r="I49" s="173">
        <f t="shared" si="10"/>
        <v>9589614</v>
      </c>
      <c r="J49" s="173">
        <f t="shared" si="10"/>
        <v>106264362</v>
      </c>
      <c r="K49" s="173">
        <f t="shared" si="10"/>
        <v>32015693</v>
      </c>
      <c r="L49" s="173">
        <f t="shared" si="10"/>
        <v>426832</v>
      </c>
      <c r="M49" s="173">
        <f t="shared" si="10"/>
        <v>20991069</v>
      </c>
      <c r="N49" s="173">
        <f t="shared" si="10"/>
        <v>53433594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159697956</v>
      </c>
      <c r="X49" s="173">
        <f>IF(F25=F48,0,X25-X48)</f>
        <v>45322500</v>
      </c>
      <c r="Y49" s="173">
        <f t="shared" si="10"/>
        <v>114375456</v>
      </c>
      <c r="Z49" s="174">
        <f>+IF(X49&lt;&gt;0,+(Y49/X49)*100,0)</f>
        <v>252.35910640410393</v>
      </c>
      <c r="AA49" s="171">
        <f>+AA25-AA48</f>
        <v>90645000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66850440</v>
      </c>
      <c r="D5" s="155">
        <v>0</v>
      </c>
      <c r="E5" s="156">
        <v>76950000</v>
      </c>
      <c r="F5" s="60">
        <v>76950000</v>
      </c>
      <c r="G5" s="60">
        <v>13304749</v>
      </c>
      <c r="H5" s="60">
        <v>5917168</v>
      </c>
      <c r="I5" s="60">
        <v>5970546</v>
      </c>
      <c r="J5" s="60">
        <v>25192463</v>
      </c>
      <c r="K5" s="60">
        <v>5728568</v>
      </c>
      <c r="L5" s="60">
        <v>6007942</v>
      </c>
      <c r="M5" s="60">
        <v>5635614</v>
      </c>
      <c r="N5" s="60">
        <v>17372124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42564587</v>
      </c>
      <c r="X5" s="60">
        <v>38475000</v>
      </c>
      <c r="Y5" s="60">
        <v>4089587</v>
      </c>
      <c r="Z5" s="140">
        <v>10.63</v>
      </c>
      <c r="AA5" s="155">
        <v>76950000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500</v>
      </c>
      <c r="J6" s="60">
        <v>500</v>
      </c>
      <c r="K6" s="60">
        <v>0</v>
      </c>
      <c r="L6" s="60">
        <v>0</v>
      </c>
      <c r="M6" s="60">
        <v>500</v>
      </c>
      <c r="N6" s="60">
        <v>500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1000</v>
      </c>
      <c r="X6" s="60">
        <v>0</v>
      </c>
      <c r="Y6" s="60">
        <v>1000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151055478</v>
      </c>
      <c r="D7" s="155">
        <v>0</v>
      </c>
      <c r="E7" s="156">
        <v>165400000</v>
      </c>
      <c r="F7" s="60">
        <v>165400000</v>
      </c>
      <c r="G7" s="60">
        <v>17118850</v>
      </c>
      <c r="H7" s="60">
        <v>16074771</v>
      </c>
      <c r="I7" s="60">
        <v>15758032</v>
      </c>
      <c r="J7" s="60">
        <v>48951653</v>
      </c>
      <c r="K7" s="60">
        <v>13510762</v>
      </c>
      <c r="L7" s="60">
        <v>12764964</v>
      </c>
      <c r="M7" s="60">
        <v>11935912</v>
      </c>
      <c r="N7" s="60">
        <v>38211638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87163291</v>
      </c>
      <c r="X7" s="60">
        <v>82700000</v>
      </c>
      <c r="Y7" s="60">
        <v>4463291</v>
      </c>
      <c r="Z7" s="140">
        <v>5.4</v>
      </c>
      <c r="AA7" s="155">
        <v>165400000</v>
      </c>
    </row>
    <row r="8" spans="1:27" ht="13.5">
      <c r="A8" s="183" t="s">
        <v>104</v>
      </c>
      <c r="B8" s="182"/>
      <c r="C8" s="155">
        <v>44800888</v>
      </c>
      <c r="D8" s="155">
        <v>0</v>
      </c>
      <c r="E8" s="156">
        <v>52652000</v>
      </c>
      <c r="F8" s="60">
        <v>52652000</v>
      </c>
      <c r="G8" s="60">
        <v>4902701</v>
      </c>
      <c r="H8" s="60">
        <v>5600019</v>
      </c>
      <c r="I8" s="60">
        <v>4684377</v>
      </c>
      <c r="J8" s="60">
        <v>15187097</v>
      </c>
      <c r="K8" s="60">
        <v>5923290</v>
      </c>
      <c r="L8" s="60">
        <v>6616938</v>
      </c>
      <c r="M8" s="60">
        <v>5207128</v>
      </c>
      <c r="N8" s="60">
        <v>17747356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32934453</v>
      </c>
      <c r="X8" s="60">
        <v>26326000</v>
      </c>
      <c r="Y8" s="60">
        <v>6608453</v>
      </c>
      <c r="Z8" s="140">
        <v>25.1</v>
      </c>
      <c r="AA8" s="155">
        <v>52652000</v>
      </c>
    </row>
    <row r="9" spans="1:27" ht="13.5">
      <c r="A9" s="183" t="s">
        <v>105</v>
      </c>
      <c r="B9" s="182"/>
      <c r="C9" s="155">
        <v>38026001</v>
      </c>
      <c r="D9" s="155">
        <v>0</v>
      </c>
      <c r="E9" s="156">
        <v>41895000</v>
      </c>
      <c r="F9" s="60">
        <v>41895000</v>
      </c>
      <c r="G9" s="60">
        <v>3437315</v>
      </c>
      <c r="H9" s="60">
        <v>3483407</v>
      </c>
      <c r="I9" s="60">
        <v>3482755</v>
      </c>
      <c r="J9" s="60">
        <v>10403477</v>
      </c>
      <c r="K9" s="60">
        <v>3484016</v>
      </c>
      <c r="L9" s="60">
        <v>3740275</v>
      </c>
      <c r="M9" s="60">
        <v>3557094</v>
      </c>
      <c r="N9" s="60">
        <v>10781385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21184862</v>
      </c>
      <c r="X9" s="60">
        <v>20947500</v>
      </c>
      <c r="Y9" s="60">
        <v>237362</v>
      </c>
      <c r="Z9" s="140">
        <v>1.13</v>
      </c>
      <c r="AA9" s="155">
        <v>41895000</v>
      </c>
    </row>
    <row r="10" spans="1:27" ht="13.5">
      <c r="A10" s="183" t="s">
        <v>106</v>
      </c>
      <c r="B10" s="182"/>
      <c r="C10" s="155">
        <v>37248303</v>
      </c>
      <c r="D10" s="155">
        <v>0</v>
      </c>
      <c r="E10" s="156">
        <v>41828000</v>
      </c>
      <c r="F10" s="54">
        <v>41828000</v>
      </c>
      <c r="G10" s="54">
        <v>3176078</v>
      </c>
      <c r="H10" s="54">
        <v>3319658</v>
      </c>
      <c r="I10" s="54">
        <v>3337049</v>
      </c>
      <c r="J10" s="54">
        <v>9832785</v>
      </c>
      <c r="K10" s="54">
        <v>3330626</v>
      </c>
      <c r="L10" s="54">
        <v>3342090</v>
      </c>
      <c r="M10" s="54">
        <v>3354626</v>
      </c>
      <c r="N10" s="54">
        <v>10027342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19860127</v>
      </c>
      <c r="X10" s="54">
        <v>20914000</v>
      </c>
      <c r="Y10" s="54">
        <v>-1053873</v>
      </c>
      <c r="Z10" s="184">
        <v>-5.04</v>
      </c>
      <c r="AA10" s="130">
        <v>41828000</v>
      </c>
    </row>
    <row r="11" spans="1:27" ht="13.5">
      <c r="A11" s="183" t="s">
        <v>107</v>
      </c>
      <c r="B11" s="185"/>
      <c r="C11" s="155">
        <v>7393128</v>
      </c>
      <c r="D11" s="155">
        <v>0</v>
      </c>
      <c r="E11" s="156">
        <v>0</v>
      </c>
      <c r="F11" s="60">
        <v>0</v>
      </c>
      <c r="G11" s="60">
        <v>0</v>
      </c>
      <c r="H11" s="60">
        <v>99287</v>
      </c>
      <c r="I11" s="60">
        <v>70195</v>
      </c>
      <c r="J11" s="60">
        <v>169482</v>
      </c>
      <c r="K11" s="60">
        <v>85225</v>
      </c>
      <c r="L11" s="60">
        <v>94755</v>
      </c>
      <c r="M11" s="60">
        <v>85446</v>
      </c>
      <c r="N11" s="60">
        <v>265426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434908</v>
      </c>
      <c r="X11" s="60">
        <v>0</v>
      </c>
      <c r="Y11" s="60">
        <v>434908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3555596</v>
      </c>
      <c r="D12" s="155">
        <v>0</v>
      </c>
      <c r="E12" s="156">
        <v>4165000</v>
      </c>
      <c r="F12" s="60">
        <v>4165000</v>
      </c>
      <c r="G12" s="60">
        <v>207115</v>
      </c>
      <c r="H12" s="60">
        <v>247957</v>
      </c>
      <c r="I12" s="60">
        <v>239747</v>
      </c>
      <c r="J12" s="60">
        <v>694819</v>
      </c>
      <c r="K12" s="60">
        <v>343606</v>
      </c>
      <c r="L12" s="60">
        <v>1390625</v>
      </c>
      <c r="M12" s="60">
        <v>267312</v>
      </c>
      <c r="N12" s="60">
        <v>2001543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2696362</v>
      </c>
      <c r="X12" s="60">
        <v>2082500</v>
      </c>
      <c r="Y12" s="60">
        <v>613862</v>
      </c>
      <c r="Z12" s="140">
        <v>29.48</v>
      </c>
      <c r="AA12" s="155">
        <v>4165000</v>
      </c>
    </row>
    <row r="13" spans="1:27" ht="13.5">
      <c r="A13" s="181" t="s">
        <v>109</v>
      </c>
      <c r="B13" s="185"/>
      <c r="C13" s="155">
        <v>11095</v>
      </c>
      <c r="D13" s="155">
        <v>0</v>
      </c>
      <c r="E13" s="156">
        <v>0</v>
      </c>
      <c r="F13" s="60">
        <v>0</v>
      </c>
      <c r="G13" s="60">
        <v>0</v>
      </c>
      <c r="H13" s="60">
        <v>360</v>
      </c>
      <c r="I13" s="60">
        <v>593</v>
      </c>
      <c r="J13" s="60">
        <v>953</v>
      </c>
      <c r="K13" s="60">
        <v>636</v>
      </c>
      <c r="L13" s="60">
        <v>1129</v>
      </c>
      <c r="M13" s="60">
        <v>1308</v>
      </c>
      <c r="N13" s="60">
        <v>3073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4026</v>
      </c>
      <c r="X13" s="60">
        <v>0</v>
      </c>
      <c r="Y13" s="60">
        <v>4026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23060999</v>
      </c>
      <c r="D14" s="155">
        <v>0</v>
      </c>
      <c r="E14" s="156">
        <v>25085000</v>
      </c>
      <c r="F14" s="60">
        <v>25085000</v>
      </c>
      <c r="G14" s="60">
        <v>1958075</v>
      </c>
      <c r="H14" s="60">
        <v>2015266</v>
      </c>
      <c r="I14" s="60">
        <v>2065487</v>
      </c>
      <c r="J14" s="60">
        <v>6038828</v>
      </c>
      <c r="K14" s="60">
        <v>2061438</v>
      </c>
      <c r="L14" s="60">
        <v>2165596</v>
      </c>
      <c r="M14" s="60">
        <v>2221548</v>
      </c>
      <c r="N14" s="60">
        <v>6448582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12487410</v>
      </c>
      <c r="X14" s="60">
        <v>12542500</v>
      </c>
      <c r="Y14" s="60">
        <v>-55090</v>
      </c>
      <c r="Z14" s="140">
        <v>-0.44</v>
      </c>
      <c r="AA14" s="155">
        <v>25085000</v>
      </c>
    </row>
    <row r="15" spans="1:27" ht="13.5">
      <c r="A15" s="181" t="s">
        <v>111</v>
      </c>
      <c r="B15" s="185"/>
      <c r="C15" s="155">
        <v>5460</v>
      </c>
      <c r="D15" s="155">
        <v>0</v>
      </c>
      <c r="E15" s="156">
        <v>0</v>
      </c>
      <c r="F15" s="60">
        <v>0</v>
      </c>
      <c r="G15" s="60">
        <v>0</v>
      </c>
      <c r="H15" s="60">
        <v>400000</v>
      </c>
      <c r="I15" s="60">
        <v>0</v>
      </c>
      <c r="J15" s="60">
        <v>400000</v>
      </c>
      <c r="K15" s="60">
        <v>0</v>
      </c>
      <c r="L15" s="60">
        <v>5860</v>
      </c>
      <c r="M15" s="60">
        <v>300000</v>
      </c>
      <c r="N15" s="60">
        <v>305860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705860</v>
      </c>
      <c r="X15" s="60">
        <v>0</v>
      </c>
      <c r="Y15" s="60">
        <v>705860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4571578</v>
      </c>
      <c r="D16" s="155">
        <v>0</v>
      </c>
      <c r="E16" s="156">
        <v>3852000</v>
      </c>
      <c r="F16" s="60">
        <v>3852000</v>
      </c>
      <c r="G16" s="60">
        <v>35981</v>
      </c>
      <c r="H16" s="60">
        <v>69810</v>
      </c>
      <c r="I16" s="60">
        <v>2091062</v>
      </c>
      <c r="J16" s="60">
        <v>2196853</v>
      </c>
      <c r="K16" s="60">
        <v>196144</v>
      </c>
      <c r="L16" s="60">
        <v>247865</v>
      </c>
      <c r="M16" s="60">
        <v>197480</v>
      </c>
      <c r="N16" s="60">
        <v>641489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2838342</v>
      </c>
      <c r="X16" s="60">
        <v>1926000</v>
      </c>
      <c r="Y16" s="60">
        <v>912342</v>
      </c>
      <c r="Z16" s="140">
        <v>47.37</v>
      </c>
      <c r="AA16" s="155">
        <v>3852000</v>
      </c>
    </row>
    <row r="17" spans="1:27" ht="13.5">
      <c r="A17" s="181" t="s">
        <v>113</v>
      </c>
      <c r="B17" s="185"/>
      <c r="C17" s="155">
        <v>86343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132667000</v>
      </c>
      <c r="D19" s="155">
        <v>0</v>
      </c>
      <c r="E19" s="156">
        <v>133174000</v>
      </c>
      <c r="F19" s="60">
        <v>133174000</v>
      </c>
      <c r="G19" s="60">
        <v>55606000</v>
      </c>
      <c r="H19" s="60">
        <v>0</v>
      </c>
      <c r="I19" s="60">
        <v>890000</v>
      </c>
      <c r="J19" s="60">
        <v>56496000</v>
      </c>
      <c r="K19" s="60">
        <v>0</v>
      </c>
      <c r="L19" s="60">
        <v>499875</v>
      </c>
      <c r="M19" s="60">
        <v>43242900</v>
      </c>
      <c r="N19" s="60">
        <v>43742775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100238775</v>
      </c>
      <c r="X19" s="60">
        <v>66587000</v>
      </c>
      <c r="Y19" s="60">
        <v>33651775</v>
      </c>
      <c r="Z19" s="140">
        <v>50.54</v>
      </c>
      <c r="AA19" s="155">
        <v>133174000</v>
      </c>
    </row>
    <row r="20" spans="1:27" ht="13.5">
      <c r="A20" s="181" t="s">
        <v>35</v>
      </c>
      <c r="B20" s="185"/>
      <c r="C20" s="155">
        <v>3122519</v>
      </c>
      <c r="D20" s="155">
        <v>0</v>
      </c>
      <c r="E20" s="156">
        <v>9593000</v>
      </c>
      <c r="F20" s="54">
        <v>9593000</v>
      </c>
      <c r="G20" s="54">
        <v>1854851</v>
      </c>
      <c r="H20" s="54">
        <v>-1188201</v>
      </c>
      <c r="I20" s="54">
        <v>222116</v>
      </c>
      <c r="J20" s="54">
        <v>888766</v>
      </c>
      <c r="K20" s="54">
        <v>299791</v>
      </c>
      <c r="L20" s="54">
        <v>303031</v>
      </c>
      <c r="M20" s="54">
        <v>497989</v>
      </c>
      <c r="N20" s="54">
        <v>1100811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1989577</v>
      </c>
      <c r="X20" s="54">
        <v>4796500</v>
      </c>
      <c r="Y20" s="54">
        <v>-2806923</v>
      </c>
      <c r="Z20" s="184">
        <v>-58.52</v>
      </c>
      <c r="AA20" s="130">
        <v>9593000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749000</v>
      </c>
      <c r="F21" s="60">
        <v>749000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374500</v>
      </c>
      <c r="Y21" s="60">
        <v>-374500</v>
      </c>
      <c r="Z21" s="140">
        <v>-100</v>
      </c>
      <c r="AA21" s="155">
        <v>749000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512454828</v>
      </c>
      <c r="D22" s="188">
        <f>SUM(D5:D21)</f>
        <v>0</v>
      </c>
      <c r="E22" s="189">
        <f t="shared" si="0"/>
        <v>555343000</v>
      </c>
      <c r="F22" s="190">
        <f t="shared" si="0"/>
        <v>555343000</v>
      </c>
      <c r="G22" s="190">
        <f t="shared" si="0"/>
        <v>101601715</v>
      </c>
      <c r="H22" s="190">
        <f t="shared" si="0"/>
        <v>36039502</v>
      </c>
      <c r="I22" s="190">
        <f t="shared" si="0"/>
        <v>38812459</v>
      </c>
      <c r="J22" s="190">
        <f t="shared" si="0"/>
        <v>176453676</v>
      </c>
      <c r="K22" s="190">
        <f t="shared" si="0"/>
        <v>34964102</v>
      </c>
      <c r="L22" s="190">
        <f t="shared" si="0"/>
        <v>37180945</v>
      </c>
      <c r="M22" s="190">
        <f t="shared" si="0"/>
        <v>76504857</v>
      </c>
      <c r="N22" s="190">
        <f t="shared" si="0"/>
        <v>148649904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325103580</v>
      </c>
      <c r="X22" s="190">
        <f t="shared" si="0"/>
        <v>277671500</v>
      </c>
      <c r="Y22" s="190">
        <f t="shared" si="0"/>
        <v>47432080</v>
      </c>
      <c r="Z22" s="191">
        <f>+IF(X22&lt;&gt;0,+(Y22/X22)*100,0)</f>
        <v>17.082084405493543</v>
      </c>
      <c r="AA22" s="188">
        <f>SUM(AA5:AA21)</f>
        <v>555343000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159637866</v>
      </c>
      <c r="D25" s="155">
        <v>0</v>
      </c>
      <c r="E25" s="156">
        <v>161408000</v>
      </c>
      <c r="F25" s="60">
        <v>161408000</v>
      </c>
      <c r="G25" s="60">
        <v>14086763</v>
      </c>
      <c r="H25" s="60">
        <v>14496934</v>
      </c>
      <c r="I25" s="60">
        <v>13751365</v>
      </c>
      <c r="J25" s="60">
        <v>42335062</v>
      </c>
      <c r="K25" s="60">
        <v>13455551</v>
      </c>
      <c r="L25" s="60">
        <v>13750376</v>
      </c>
      <c r="M25" s="60">
        <v>15064758</v>
      </c>
      <c r="N25" s="60">
        <v>42270685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84605747</v>
      </c>
      <c r="X25" s="60">
        <v>80704000</v>
      </c>
      <c r="Y25" s="60">
        <v>3901747</v>
      </c>
      <c r="Z25" s="140">
        <v>4.83</v>
      </c>
      <c r="AA25" s="155">
        <v>161408000</v>
      </c>
    </row>
    <row r="26" spans="1:27" ht="13.5">
      <c r="A26" s="183" t="s">
        <v>38</v>
      </c>
      <c r="B26" s="182"/>
      <c r="C26" s="155">
        <v>13060025</v>
      </c>
      <c r="D26" s="155">
        <v>0</v>
      </c>
      <c r="E26" s="156">
        <v>12671000</v>
      </c>
      <c r="F26" s="60">
        <v>12671000</v>
      </c>
      <c r="G26" s="60">
        <v>647091</v>
      </c>
      <c r="H26" s="60">
        <v>1434455</v>
      </c>
      <c r="I26" s="60">
        <v>1011710</v>
      </c>
      <c r="J26" s="60">
        <v>3093256</v>
      </c>
      <c r="K26" s="60">
        <v>993920</v>
      </c>
      <c r="L26" s="60">
        <v>1002693</v>
      </c>
      <c r="M26" s="60">
        <v>1011710</v>
      </c>
      <c r="N26" s="60">
        <v>3008323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6101579</v>
      </c>
      <c r="X26" s="60">
        <v>6335500</v>
      </c>
      <c r="Y26" s="60">
        <v>-233921</v>
      </c>
      <c r="Z26" s="140">
        <v>-3.69</v>
      </c>
      <c r="AA26" s="155">
        <v>12671000</v>
      </c>
    </row>
    <row r="27" spans="1:27" ht="13.5">
      <c r="A27" s="183" t="s">
        <v>118</v>
      </c>
      <c r="B27" s="182"/>
      <c r="C27" s="155">
        <v>86051120</v>
      </c>
      <c r="D27" s="155">
        <v>0</v>
      </c>
      <c r="E27" s="156">
        <v>33392000</v>
      </c>
      <c r="F27" s="60">
        <v>33392000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16696000</v>
      </c>
      <c r="Y27" s="60">
        <v>-16696000</v>
      </c>
      <c r="Z27" s="140">
        <v>-100</v>
      </c>
      <c r="AA27" s="155">
        <v>33392000</v>
      </c>
    </row>
    <row r="28" spans="1:27" ht="13.5">
      <c r="A28" s="183" t="s">
        <v>39</v>
      </c>
      <c r="B28" s="182"/>
      <c r="C28" s="155">
        <v>70368715</v>
      </c>
      <c r="D28" s="155">
        <v>0</v>
      </c>
      <c r="E28" s="156">
        <v>41083000</v>
      </c>
      <c r="F28" s="60">
        <v>41083000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20541500</v>
      </c>
      <c r="Y28" s="60">
        <v>-20541500</v>
      </c>
      <c r="Z28" s="140">
        <v>-100</v>
      </c>
      <c r="AA28" s="155">
        <v>41083000</v>
      </c>
    </row>
    <row r="29" spans="1:27" ht="13.5">
      <c r="A29" s="183" t="s">
        <v>40</v>
      </c>
      <c r="B29" s="182"/>
      <c r="C29" s="155">
        <v>10780612</v>
      </c>
      <c r="D29" s="155">
        <v>0</v>
      </c>
      <c r="E29" s="156">
        <v>4734000</v>
      </c>
      <c r="F29" s="60">
        <v>4734000</v>
      </c>
      <c r="G29" s="60">
        <v>0</v>
      </c>
      <c r="H29" s="60">
        <v>0</v>
      </c>
      <c r="I29" s="60">
        <v>1350</v>
      </c>
      <c r="J29" s="60">
        <v>1350</v>
      </c>
      <c r="K29" s="60">
        <v>27924</v>
      </c>
      <c r="L29" s="60">
        <v>15885</v>
      </c>
      <c r="M29" s="60">
        <v>7135</v>
      </c>
      <c r="N29" s="60">
        <v>50944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52294</v>
      </c>
      <c r="X29" s="60">
        <v>2367000</v>
      </c>
      <c r="Y29" s="60">
        <v>-2314706</v>
      </c>
      <c r="Z29" s="140">
        <v>-97.79</v>
      </c>
      <c r="AA29" s="155">
        <v>4734000</v>
      </c>
    </row>
    <row r="30" spans="1:27" ht="13.5">
      <c r="A30" s="183" t="s">
        <v>119</v>
      </c>
      <c r="B30" s="182"/>
      <c r="C30" s="155">
        <v>107918163</v>
      </c>
      <c r="D30" s="155">
        <v>0</v>
      </c>
      <c r="E30" s="156">
        <v>124059000</v>
      </c>
      <c r="F30" s="60">
        <v>124059000</v>
      </c>
      <c r="G30" s="60">
        <v>1178569</v>
      </c>
      <c r="H30" s="60">
        <v>0</v>
      </c>
      <c r="I30" s="60">
        <v>2662978</v>
      </c>
      <c r="J30" s="60">
        <v>3841547</v>
      </c>
      <c r="K30" s="60">
        <v>3807541</v>
      </c>
      <c r="L30" s="60">
        <v>8049754</v>
      </c>
      <c r="M30" s="60">
        <v>28771086</v>
      </c>
      <c r="N30" s="60">
        <v>40628381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44469928</v>
      </c>
      <c r="X30" s="60">
        <v>62029500</v>
      </c>
      <c r="Y30" s="60">
        <v>-17559572</v>
      </c>
      <c r="Z30" s="140">
        <v>-28.31</v>
      </c>
      <c r="AA30" s="155">
        <v>124059000</v>
      </c>
    </row>
    <row r="31" spans="1:27" ht="13.5">
      <c r="A31" s="183" t="s">
        <v>120</v>
      </c>
      <c r="B31" s="182"/>
      <c r="C31" s="155">
        <v>19433831</v>
      </c>
      <c r="D31" s="155">
        <v>0</v>
      </c>
      <c r="E31" s="156">
        <v>28491000</v>
      </c>
      <c r="F31" s="60">
        <v>28491000</v>
      </c>
      <c r="G31" s="60">
        <v>788535</v>
      </c>
      <c r="H31" s="60">
        <v>1868363</v>
      </c>
      <c r="I31" s="60">
        <v>3057433</v>
      </c>
      <c r="J31" s="60">
        <v>5714331</v>
      </c>
      <c r="K31" s="60">
        <v>3178113</v>
      </c>
      <c r="L31" s="60">
        <v>2825232</v>
      </c>
      <c r="M31" s="60">
        <v>1805148</v>
      </c>
      <c r="N31" s="60">
        <v>7808493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13522824</v>
      </c>
      <c r="X31" s="60">
        <v>14245500</v>
      </c>
      <c r="Y31" s="60">
        <v>-722676</v>
      </c>
      <c r="Z31" s="140">
        <v>-5.07</v>
      </c>
      <c r="AA31" s="155">
        <v>28491000</v>
      </c>
    </row>
    <row r="32" spans="1:27" ht="13.5">
      <c r="A32" s="183" t="s">
        <v>121</v>
      </c>
      <c r="B32" s="182"/>
      <c r="C32" s="155">
        <v>2008159</v>
      </c>
      <c r="D32" s="155">
        <v>0</v>
      </c>
      <c r="E32" s="156">
        <v>22856000</v>
      </c>
      <c r="F32" s="60">
        <v>22856000</v>
      </c>
      <c r="G32" s="60">
        <v>1202817</v>
      </c>
      <c r="H32" s="60">
        <v>889299</v>
      </c>
      <c r="I32" s="60">
        <v>1623620</v>
      </c>
      <c r="J32" s="60">
        <v>3715736</v>
      </c>
      <c r="K32" s="60">
        <v>1073236</v>
      </c>
      <c r="L32" s="60">
        <v>1173344</v>
      </c>
      <c r="M32" s="60">
        <v>912605</v>
      </c>
      <c r="N32" s="60">
        <v>3159185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6874921</v>
      </c>
      <c r="X32" s="60">
        <v>11428000</v>
      </c>
      <c r="Y32" s="60">
        <v>-4553079</v>
      </c>
      <c r="Z32" s="140">
        <v>-39.84</v>
      </c>
      <c r="AA32" s="155">
        <v>22856000</v>
      </c>
    </row>
    <row r="33" spans="1:27" ht="13.5">
      <c r="A33" s="183" t="s">
        <v>42</v>
      </c>
      <c r="B33" s="182"/>
      <c r="C33" s="155">
        <v>9138285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116833977</v>
      </c>
      <c r="D34" s="155">
        <v>0</v>
      </c>
      <c r="E34" s="156">
        <v>108200000</v>
      </c>
      <c r="F34" s="60">
        <v>108200000</v>
      </c>
      <c r="G34" s="60">
        <v>5560911</v>
      </c>
      <c r="H34" s="60">
        <v>5211800</v>
      </c>
      <c r="I34" s="60">
        <v>7114389</v>
      </c>
      <c r="J34" s="60">
        <v>17887100</v>
      </c>
      <c r="K34" s="60">
        <v>13374513</v>
      </c>
      <c r="L34" s="60">
        <v>9936829</v>
      </c>
      <c r="M34" s="60">
        <v>7941346</v>
      </c>
      <c r="N34" s="60">
        <v>31252688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49139788</v>
      </c>
      <c r="X34" s="60">
        <v>54100000</v>
      </c>
      <c r="Y34" s="60">
        <v>-4960212</v>
      </c>
      <c r="Z34" s="140">
        <v>-9.17</v>
      </c>
      <c r="AA34" s="155">
        <v>108200000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595230753</v>
      </c>
      <c r="D36" s="188">
        <f>SUM(D25:D35)</f>
        <v>0</v>
      </c>
      <c r="E36" s="189">
        <f t="shared" si="1"/>
        <v>536894000</v>
      </c>
      <c r="F36" s="190">
        <f t="shared" si="1"/>
        <v>536894000</v>
      </c>
      <c r="G36" s="190">
        <f t="shared" si="1"/>
        <v>23464686</v>
      </c>
      <c r="H36" s="190">
        <f t="shared" si="1"/>
        <v>23900851</v>
      </c>
      <c r="I36" s="190">
        <f t="shared" si="1"/>
        <v>29222845</v>
      </c>
      <c r="J36" s="190">
        <f t="shared" si="1"/>
        <v>76588382</v>
      </c>
      <c r="K36" s="190">
        <f t="shared" si="1"/>
        <v>35910798</v>
      </c>
      <c r="L36" s="190">
        <f t="shared" si="1"/>
        <v>36754113</v>
      </c>
      <c r="M36" s="190">
        <f t="shared" si="1"/>
        <v>55513788</v>
      </c>
      <c r="N36" s="190">
        <f t="shared" si="1"/>
        <v>128178699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204767081</v>
      </c>
      <c r="X36" s="190">
        <f t="shared" si="1"/>
        <v>268447000</v>
      </c>
      <c r="Y36" s="190">
        <f t="shared" si="1"/>
        <v>-63679919</v>
      </c>
      <c r="Z36" s="191">
        <f>+IF(X36&lt;&gt;0,+(Y36/X36)*100,0)</f>
        <v>-23.72159830432078</v>
      </c>
      <c r="AA36" s="188">
        <f>SUM(AA25:AA35)</f>
        <v>536894000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-82775925</v>
      </c>
      <c r="D38" s="199">
        <f>+D22-D36</f>
        <v>0</v>
      </c>
      <c r="E38" s="200">
        <f t="shared" si="2"/>
        <v>18449000</v>
      </c>
      <c r="F38" s="106">
        <f t="shared" si="2"/>
        <v>18449000</v>
      </c>
      <c r="G38" s="106">
        <f t="shared" si="2"/>
        <v>78137029</v>
      </c>
      <c r="H38" s="106">
        <f t="shared" si="2"/>
        <v>12138651</v>
      </c>
      <c r="I38" s="106">
        <f t="shared" si="2"/>
        <v>9589614</v>
      </c>
      <c r="J38" s="106">
        <f t="shared" si="2"/>
        <v>99865294</v>
      </c>
      <c r="K38" s="106">
        <f t="shared" si="2"/>
        <v>-946696</v>
      </c>
      <c r="L38" s="106">
        <f t="shared" si="2"/>
        <v>426832</v>
      </c>
      <c r="M38" s="106">
        <f t="shared" si="2"/>
        <v>20991069</v>
      </c>
      <c r="N38" s="106">
        <f t="shared" si="2"/>
        <v>20471205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120336499</v>
      </c>
      <c r="X38" s="106">
        <f>IF(F22=F36,0,X22-X36)</f>
        <v>9224500</v>
      </c>
      <c r="Y38" s="106">
        <f t="shared" si="2"/>
        <v>111111999</v>
      </c>
      <c r="Z38" s="201">
        <f>+IF(X38&lt;&gt;0,+(Y38/X38)*100,0)</f>
        <v>1204.531400075885</v>
      </c>
      <c r="AA38" s="199">
        <f>+AA22-AA36</f>
        <v>18449000</v>
      </c>
    </row>
    <row r="39" spans="1:27" ht="13.5">
      <c r="A39" s="181" t="s">
        <v>46</v>
      </c>
      <c r="B39" s="185"/>
      <c r="C39" s="155">
        <v>91313838</v>
      </c>
      <c r="D39" s="155">
        <v>0</v>
      </c>
      <c r="E39" s="156">
        <v>72196000</v>
      </c>
      <c r="F39" s="60">
        <v>72196000</v>
      </c>
      <c r="G39" s="60">
        <v>1219793</v>
      </c>
      <c r="H39" s="60">
        <v>5179275</v>
      </c>
      <c r="I39" s="60">
        <v>0</v>
      </c>
      <c r="J39" s="60">
        <v>6399068</v>
      </c>
      <c r="K39" s="60">
        <v>32962389</v>
      </c>
      <c r="L39" s="60">
        <v>0</v>
      </c>
      <c r="M39" s="60">
        <v>0</v>
      </c>
      <c r="N39" s="60">
        <v>32962389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39361457</v>
      </c>
      <c r="X39" s="60">
        <v>36098000</v>
      </c>
      <c r="Y39" s="60">
        <v>3263457</v>
      </c>
      <c r="Z39" s="140">
        <v>9.04</v>
      </c>
      <c r="AA39" s="155">
        <v>72196000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8537913</v>
      </c>
      <c r="D42" s="206">
        <f>SUM(D38:D41)</f>
        <v>0</v>
      </c>
      <c r="E42" s="207">
        <f t="shared" si="3"/>
        <v>90645000</v>
      </c>
      <c r="F42" s="88">
        <f t="shared" si="3"/>
        <v>90645000</v>
      </c>
      <c r="G42" s="88">
        <f t="shared" si="3"/>
        <v>79356822</v>
      </c>
      <c r="H42" s="88">
        <f t="shared" si="3"/>
        <v>17317926</v>
      </c>
      <c r="I42" s="88">
        <f t="shared" si="3"/>
        <v>9589614</v>
      </c>
      <c r="J42" s="88">
        <f t="shared" si="3"/>
        <v>106264362</v>
      </c>
      <c r="K42" s="88">
        <f t="shared" si="3"/>
        <v>32015693</v>
      </c>
      <c r="L42" s="88">
        <f t="shared" si="3"/>
        <v>426832</v>
      </c>
      <c r="M42" s="88">
        <f t="shared" si="3"/>
        <v>20991069</v>
      </c>
      <c r="N42" s="88">
        <f t="shared" si="3"/>
        <v>53433594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159697956</v>
      </c>
      <c r="X42" s="88">
        <f t="shared" si="3"/>
        <v>45322500</v>
      </c>
      <c r="Y42" s="88">
        <f t="shared" si="3"/>
        <v>114375456</v>
      </c>
      <c r="Z42" s="208">
        <f>+IF(X42&lt;&gt;0,+(Y42/X42)*100,0)</f>
        <v>252.35910640410393</v>
      </c>
      <c r="AA42" s="206">
        <f>SUM(AA38:AA41)</f>
        <v>90645000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8537913</v>
      </c>
      <c r="D44" s="210">
        <f>+D42-D43</f>
        <v>0</v>
      </c>
      <c r="E44" s="211">
        <f t="shared" si="4"/>
        <v>90645000</v>
      </c>
      <c r="F44" s="77">
        <f t="shared" si="4"/>
        <v>90645000</v>
      </c>
      <c r="G44" s="77">
        <f t="shared" si="4"/>
        <v>79356822</v>
      </c>
      <c r="H44" s="77">
        <f t="shared" si="4"/>
        <v>17317926</v>
      </c>
      <c r="I44" s="77">
        <f t="shared" si="4"/>
        <v>9589614</v>
      </c>
      <c r="J44" s="77">
        <f t="shared" si="4"/>
        <v>106264362</v>
      </c>
      <c r="K44" s="77">
        <f t="shared" si="4"/>
        <v>32015693</v>
      </c>
      <c r="L44" s="77">
        <f t="shared" si="4"/>
        <v>426832</v>
      </c>
      <c r="M44" s="77">
        <f t="shared" si="4"/>
        <v>20991069</v>
      </c>
      <c r="N44" s="77">
        <f t="shared" si="4"/>
        <v>53433594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159697956</v>
      </c>
      <c r="X44" s="77">
        <f t="shared" si="4"/>
        <v>45322500</v>
      </c>
      <c r="Y44" s="77">
        <f t="shared" si="4"/>
        <v>114375456</v>
      </c>
      <c r="Z44" s="212">
        <f>+IF(X44&lt;&gt;0,+(Y44/X44)*100,0)</f>
        <v>252.35910640410393</v>
      </c>
      <c r="AA44" s="210">
        <f>+AA42-AA43</f>
        <v>90645000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8537913</v>
      </c>
      <c r="D46" s="206">
        <f>SUM(D44:D45)</f>
        <v>0</v>
      </c>
      <c r="E46" s="207">
        <f t="shared" si="5"/>
        <v>90645000</v>
      </c>
      <c r="F46" s="88">
        <f t="shared" si="5"/>
        <v>90645000</v>
      </c>
      <c r="G46" s="88">
        <f t="shared" si="5"/>
        <v>79356822</v>
      </c>
      <c r="H46" s="88">
        <f t="shared" si="5"/>
        <v>17317926</v>
      </c>
      <c r="I46" s="88">
        <f t="shared" si="5"/>
        <v>9589614</v>
      </c>
      <c r="J46" s="88">
        <f t="shared" si="5"/>
        <v>106264362</v>
      </c>
      <c r="K46" s="88">
        <f t="shared" si="5"/>
        <v>32015693</v>
      </c>
      <c r="L46" s="88">
        <f t="shared" si="5"/>
        <v>426832</v>
      </c>
      <c r="M46" s="88">
        <f t="shared" si="5"/>
        <v>20991069</v>
      </c>
      <c r="N46" s="88">
        <f t="shared" si="5"/>
        <v>53433594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159697956</v>
      </c>
      <c r="X46" s="88">
        <f t="shared" si="5"/>
        <v>45322500</v>
      </c>
      <c r="Y46" s="88">
        <f t="shared" si="5"/>
        <v>114375456</v>
      </c>
      <c r="Z46" s="208">
        <f>+IF(X46&lt;&gt;0,+(Y46/X46)*100,0)</f>
        <v>252.35910640410393</v>
      </c>
      <c r="AA46" s="206">
        <f>SUM(AA44:AA45)</f>
        <v>90645000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8537913</v>
      </c>
      <c r="D48" s="217">
        <f>SUM(D46:D47)</f>
        <v>0</v>
      </c>
      <c r="E48" s="218">
        <f t="shared" si="6"/>
        <v>90645000</v>
      </c>
      <c r="F48" s="219">
        <f t="shared" si="6"/>
        <v>90645000</v>
      </c>
      <c r="G48" s="219">
        <f t="shared" si="6"/>
        <v>79356822</v>
      </c>
      <c r="H48" s="220">
        <f t="shared" si="6"/>
        <v>17317926</v>
      </c>
      <c r="I48" s="220">
        <f t="shared" si="6"/>
        <v>9589614</v>
      </c>
      <c r="J48" s="220">
        <f t="shared" si="6"/>
        <v>106264362</v>
      </c>
      <c r="K48" s="220">
        <f t="shared" si="6"/>
        <v>32015693</v>
      </c>
      <c r="L48" s="220">
        <f t="shared" si="6"/>
        <v>426832</v>
      </c>
      <c r="M48" s="219">
        <f t="shared" si="6"/>
        <v>20991069</v>
      </c>
      <c r="N48" s="219">
        <f t="shared" si="6"/>
        <v>53433594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159697956</v>
      </c>
      <c r="X48" s="220">
        <f t="shared" si="6"/>
        <v>45322500</v>
      </c>
      <c r="Y48" s="220">
        <f t="shared" si="6"/>
        <v>114375456</v>
      </c>
      <c r="Z48" s="221">
        <f>+IF(X48&lt;&gt;0,+(Y48/X48)*100,0)</f>
        <v>252.35910640410393</v>
      </c>
      <c r="AA48" s="222">
        <f>SUM(AA46:AA47)</f>
        <v>90645000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6964663</v>
      </c>
      <c r="D5" s="153">
        <f>SUM(D6:D8)</f>
        <v>0</v>
      </c>
      <c r="E5" s="154">
        <f t="shared" si="0"/>
        <v>4339000</v>
      </c>
      <c r="F5" s="100">
        <f t="shared" si="0"/>
        <v>4339000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2169500</v>
      </c>
      <c r="Y5" s="100">
        <f t="shared" si="0"/>
        <v>-2169500</v>
      </c>
      <c r="Z5" s="137">
        <f>+IF(X5&lt;&gt;0,+(Y5/X5)*100,0)</f>
        <v>-100</v>
      </c>
      <c r="AA5" s="153">
        <f>SUM(AA6:AA8)</f>
        <v>4339000</v>
      </c>
    </row>
    <row r="6" spans="1:27" ht="13.5">
      <c r="A6" s="138" t="s">
        <v>75</v>
      </c>
      <c r="B6" s="136"/>
      <c r="C6" s="155">
        <v>3929309</v>
      </c>
      <c r="D6" s="155"/>
      <c r="E6" s="156">
        <v>4339000</v>
      </c>
      <c r="F6" s="60">
        <v>4339000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2169500</v>
      </c>
      <c r="Y6" s="60">
        <v>-2169500</v>
      </c>
      <c r="Z6" s="140">
        <v>-100</v>
      </c>
      <c r="AA6" s="62">
        <v>4339000</v>
      </c>
    </row>
    <row r="7" spans="1:27" ht="13.5">
      <c r="A7" s="138" t="s">
        <v>76</v>
      </c>
      <c r="B7" s="136"/>
      <c r="C7" s="157">
        <v>2710229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325125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29281173</v>
      </c>
      <c r="D9" s="153">
        <f>SUM(D10:D14)</f>
        <v>0</v>
      </c>
      <c r="E9" s="154">
        <f t="shared" si="1"/>
        <v>23195079</v>
      </c>
      <c r="F9" s="100">
        <f t="shared" si="1"/>
        <v>23195079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11597540</v>
      </c>
      <c r="Y9" s="100">
        <f t="shared" si="1"/>
        <v>-11597540</v>
      </c>
      <c r="Z9" s="137">
        <f>+IF(X9&lt;&gt;0,+(Y9/X9)*100,0)</f>
        <v>-100</v>
      </c>
      <c r="AA9" s="102">
        <f>SUM(AA10:AA14)</f>
        <v>23195079</v>
      </c>
    </row>
    <row r="10" spans="1:27" ht="13.5">
      <c r="A10" s="138" t="s">
        <v>79</v>
      </c>
      <c r="B10" s="136"/>
      <c r="C10" s="155">
        <v>29281173</v>
      </c>
      <c r="D10" s="155"/>
      <c r="E10" s="156">
        <v>23195079</v>
      </c>
      <c r="F10" s="60">
        <v>23195079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11597540</v>
      </c>
      <c r="Y10" s="60">
        <v>-11597540</v>
      </c>
      <c r="Z10" s="140">
        <v>-100</v>
      </c>
      <c r="AA10" s="62">
        <v>23195079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67630564</v>
      </c>
      <c r="D15" s="153">
        <f>SUM(D16:D18)</f>
        <v>0</v>
      </c>
      <c r="E15" s="154">
        <f t="shared" si="2"/>
        <v>9135751</v>
      </c>
      <c r="F15" s="100">
        <f t="shared" si="2"/>
        <v>9135751</v>
      </c>
      <c r="G15" s="100">
        <f t="shared" si="2"/>
        <v>12998336</v>
      </c>
      <c r="H15" s="100">
        <f t="shared" si="2"/>
        <v>6105101</v>
      </c>
      <c r="I15" s="100">
        <f t="shared" si="2"/>
        <v>2535458</v>
      </c>
      <c r="J15" s="100">
        <f t="shared" si="2"/>
        <v>21638895</v>
      </c>
      <c r="K15" s="100">
        <f t="shared" si="2"/>
        <v>4570143</v>
      </c>
      <c r="L15" s="100">
        <f t="shared" si="2"/>
        <v>4371815</v>
      </c>
      <c r="M15" s="100">
        <f t="shared" si="2"/>
        <v>6050779</v>
      </c>
      <c r="N15" s="100">
        <f t="shared" si="2"/>
        <v>14992737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36631632</v>
      </c>
      <c r="X15" s="100">
        <f t="shared" si="2"/>
        <v>4567876</v>
      </c>
      <c r="Y15" s="100">
        <f t="shared" si="2"/>
        <v>32063756</v>
      </c>
      <c r="Z15" s="137">
        <f>+IF(X15&lt;&gt;0,+(Y15/X15)*100,0)</f>
        <v>701.9401577450876</v>
      </c>
      <c r="AA15" s="102">
        <f>SUM(AA16:AA18)</f>
        <v>9135751</v>
      </c>
    </row>
    <row r="16" spans="1:27" ht="13.5">
      <c r="A16" s="138" t="s">
        <v>85</v>
      </c>
      <c r="B16" s="136"/>
      <c r="C16" s="155">
        <v>130564</v>
      </c>
      <c r="D16" s="155"/>
      <c r="E16" s="156"/>
      <c r="F16" s="60"/>
      <c r="G16" s="60">
        <v>12998336</v>
      </c>
      <c r="H16" s="60">
        <v>6105101</v>
      </c>
      <c r="I16" s="60">
        <v>2239233</v>
      </c>
      <c r="J16" s="60">
        <v>21342670</v>
      </c>
      <c r="K16" s="60">
        <v>3946797</v>
      </c>
      <c r="L16" s="60">
        <v>4186233</v>
      </c>
      <c r="M16" s="60">
        <v>6050779</v>
      </c>
      <c r="N16" s="60">
        <v>14183809</v>
      </c>
      <c r="O16" s="60"/>
      <c r="P16" s="60"/>
      <c r="Q16" s="60"/>
      <c r="R16" s="60"/>
      <c r="S16" s="60"/>
      <c r="T16" s="60"/>
      <c r="U16" s="60"/>
      <c r="V16" s="60"/>
      <c r="W16" s="60">
        <v>35526479</v>
      </c>
      <c r="X16" s="60"/>
      <c r="Y16" s="60">
        <v>35526479</v>
      </c>
      <c r="Z16" s="140"/>
      <c r="AA16" s="62"/>
    </row>
    <row r="17" spans="1:27" ht="13.5">
      <c r="A17" s="138" t="s">
        <v>86</v>
      </c>
      <c r="B17" s="136"/>
      <c r="C17" s="155">
        <v>67500000</v>
      </c>
      <c r="D17" s="155"/>
      <c r="E17" s="156">
        <v>9135751</v>
      </c>
      <c r="F17" s="60">
        <v>9135751</v>
      </c>
      <c r="G17" s="60"/>
      <c r="H17" s="60"/>
      <c r="I17" s="60">
        <v>296225</v>
      </c>
      <c r="J17" s="60">
        <v>296225</v>
      </c>
      <c r="K17" s="60">
        <v>623346</v>
      </c>
      <c r="L17" s="60">
        <v>185582</v>
      </c>
      <c r="M17" s="60"/>
      <c r="N17" s="60">
        <v>808928</v>
      </c>
      <c r="O17" s="60"/>
      <c r="P17" s="60"/>
      <c r="Q17" s="60"/>
      <c r="R17" s="60"/>
      <c r="S17" s="60"/>
      <c r="T17" s="60"/>
      <c r="U17" s="60"/>
      <c r="V17" s="60"/>
      <c r="W17" s="60">
        <v>1105153</v>
      </c>
      <c r="X17" s="60">
        <v>4567876</v>
      </c>
      <c r="Y17" s="60">
        <v>-3462723</v>
      </c>
      <c r="Z17" s="140">
        <v>-75.81</v>
      </c>
      <c r="AA17" s="62">
        <v>9135751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36690473</v>
      </c>
      <c r="D19" s="153">
        <f>SUM(D20:D23)</f>
        <v>0</v>
      </c>
      <c r="E19" s="154">
        <f t="shared" si="3"/>
        <v>53976027</v>
      </c>
      <c r="F19" s="100">
        <f t="shared" si="3"/>
        <v>53976027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26988014</v>
      </c>
      <c r="Y19" s="100">
        <f t="shared" si="3"/>
        <v>-26988014</v>
      </c>
      <c r="Z19" s="137">
        <f>+IF(X19&lt;&gt;0,+(Y19/X19)*100,0)</f>
        <v>-100</v>
      </c>
      <c r="AA19" s="102">
        <f>SUM(AA20:AA23)</f>
        <v>53976027</v>
      </c>
    </row>
    <row r="20" spans="1:27" ht="13.5">
      <c r="A20" s="138" t="s">
        <v>89</v>
      </c>
      <c r="B20" s="136"/>
      <c r="C20" s="155"/>
      <c r="D20" s="155"/>
      <c r="E20" s="156">
        <v>1538000</v>
      </c>
      <c r="F20" s="60">
        <v>1538000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769000</v>
      </c>
      <c r="Y20" s="60">
        <v>-769000</v>
      </c>
      <c r="Z20" s="140">
        <v>-100</v>
      </c>
      <c r="AA20" s="62">
        <v>1538000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>
        <v>52438027</v>
      </c>
      <c r="F22" s="159">
        <v>52438027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26219014</v>
      </c>
      <c r="Y22" s="159">
        <v>-26219014</v>
      </c>
      <c r="Z22" s="141">
        <v>-100</v>
      </c>
      <c r="AA22" s="225">
        <v>52438027</v>
      </c>
    </row>
    <row r="23" spans="1:27" ht="13.5">
      <c r="A23" s="138" t="s">
        <v>92</v>
      </c>
      <c r="B23" s="136"/>
      <c r="C23" s="155">
        <v>36690473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140566873</v>
      </c>
      <c r="D25" s="217">
        <f>+D5+D9+D15+D19+D24</f>
        <v>0</v>
      </c>
      <c r="E25" s="230">
        <f t="shared" si="4"/>
        <v>90645857</v>
      </c>
      <c r="F25" s="219">
        <f t="shared" si="4"/>
        <v>90645857</v>
      </c>
      <c r="G25" s="219">
        <f t="shared" si="4"/>
        <v>12998336</v>
      </c>
      <c r="H25" s="219">
        <f t="shared" si="4"/>
        <v>6105101</v>
      </c>
      <c r="I25" s="219">
        <f t="shared" si="4"/>
        <v>2535458</v>
      </c>
      <c r="J25" s="219">
        <f t="shared" si="4"/>
        <v>21638895</v>
      </c>
      <c r="K25" s="219">
        <f t="shared" si="4"/>
        <v>4570143</v>
      </c>
      <c r="L25" s="219">
        <f t="shared" si="4"/>
        <v>4371815</v>
      </c>
      <c r="M25" s="219">
        <f t="shared" si="4"/>
        <v>6050779</v>
      </c>
      <c r="N25" s="219">
        <f t="shared" si="4"/>
        <v>14992737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36631632</v>
      </c>
      <c r="X25" s="219">
        <f t="shared" si="4"/>
        <v>45322930</v>
      </c>
      <c r="Y25" s="219">
        <f t="shared" si="4"/>
        <v>-8691298</v>
      </c>
      <c r="Z25" s="231">
        <f>+IF(X25&lt;&gt;0,+(Y25/X25)*100,0)</f>
        <v>-19.17638157991992</v>
      </c>
      <c r="AA25" s="232">
        <f>+AA5+AA9+AA15+AA19+AA24</f>
        <v>90645857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72196178</v>
      </c>
      <c r="F28" s="60">
        <v>72196178</v>
      </c>
      <c r="G28" s="60">
        <v>3023408</v>
      </c>
      <c r="H28" s="60">
        <v>4946424</v>
      </c>
      <c r="I28" s="60">
        <v>2239233</v>
      </c>
      <c r="J28" s="60">
        <v>10209065</v>
      </c>
      <c r="K28" s="60">
        <v>2769286</v>
      </c>
      <c r="L28" s="60">
        <v>4167633</v>
      </c>
      <c r="M28" s="60">
        <v>6050779</v>
      </c>
      <c r="N28" s="60">
        <v>12987698</v>
      </c>
      <c r="O28" s="60"/>
      <c r="P28" s="60"/>
      <c r="Q28" s="60"/>
      <c r="R28" s="60"/>
      <c r="S28" s="60"/>
      <c r="T28" s="60"/>
      <c r="U28" s="60"/>
      <c r="V28" s="60"/>
      <c r="W28" s="60">
        <v>23196763</v>
      </c>
      <c r="X28" s="60">
        <v>36098089</v>
      </c>
      <c r="Y28" s="60">
        <v>-12901326</v>
      </c>
      <c r="Z28" s="140">
        <v>-35.74</v>
      </c>
      <c r="AA28" s="155">
        <v>72196178</v>
      </c>
    </row>
    <row r="29" spans="1:27" ht="13.5">
      <c r="A29" s="234" t="s">
        <v>134</v>
      </c>
      <c r="B29" s="136"/>
      <c r="C29" s="155">
        <v>140566873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140566873</v>
      </c>
      <c r="D32" s="210">
        <f>SUM(D28:D31)</f>
        <v>0</v>
      </c>
      <c r="E32" s="211">
        <f t="shared" si="5"/>
        <v>72196178</v>
      </c>
      <c r="F32" s="77">
        <f t="shared" si="5"/>
        <v>72196178</v>
      </c>
      <c r="G32" s="77">
        <f t="shared" si="5"/>
        <v>3023408</v>
      </c>
      <c r="H32" s="77">
        <f t="shared" si="5"/>
        <v>4946424</v>
      </c>
      <c r="I32" s="77">
        <f t="shared" si="5"/>
        <v>2239233</v>
      </c>
      <c r="J32" s="77">
        <f t="shared" si="5"/>
        <v>10209065</v>
      </c>
      <c r="K32" s="77">
        <f t="shared" si="5"/>
        <v>2769286</v>
      </c>
      <c r="L32" s="77">
        <f t="shared" si="5"/>
        <v>4167633</v>
      </c>
      <c r="M32" s="77">
        <f t="shared" si="5"/>
        <v>6050779</v>
      </c>
      <c r="N32" s="77">
        <f t="shared" si="5"/>
        <v>12987698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23196763</v>
      </c>
      <c r="X32" s="77">
        <f t="shared" si="5"/>
        <v>36098089</v>
      </c>
      <c r="Y32" s="77">
        <f t="shared" si="5"/>
        <v>-12901326</v>
      </c>
      <c r="Z32" s="212">
        <f>+IF(X32&lt;&gt;0,+(Y32/X32)*100,0)</f>
        <v>-35.73963707607901</v>
      </c>
      <c r="AA32" s="79">
        <f>SUM(AA28:AA31)</f>
        <v>72196178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18449679</v>
      </c>
      <c r="F35" s="60">
        <v>18449679</v>
      </c>
      <c r="G35" s="60">
        <v>9974928</v>
      </c>
      <c r="H35" s="60">
        <v>1158677</v>
      </c>
      <c r="I35" s="60">
        <v>296225</v>
      </c>
      <c r="J35" s="60">
        <v>11429830</v>
      </c>
      <c r="K35" s="60">
        <v>1800857</v>
      </c>
      <c r="L35" s="60">
        <v>204182</v>
      </c>
      <c r="M35" s="60"/>
      <c r="N35" s="60">
        <v>2005039</v>
      </c>
      <c r="O35" s="60"/>
      <c r="P35" s="60"/>
      <c r="Q35" s="60"/>
      <c r="R35" s="60"/>
      <c r="S35" s="60"/>
      <c r="T35" s="60"/>
      <c r="U35" s="60"/>
      <c r="V35" s="60"/>
      <c r="W35" s="60">
        <v>13434869</v>
      </c>
      <c r="X35" s="60">
        <v>9224840</v>
      </c>
      <c r="Y35" s="60">
        <v>4210029</v>
      </c>
      <c r="Z35" s="140">
        <v>45.64</v>
      </c>
      <c r="AA35" s="62">
        <v>18449679</v>
      </c>
    </row>
    <row r="36" spans="1:27" ht="13.5">
      <c r="A36" s="238" t="s">
        <v>139</v>
      </c>
      <c r="B36" s="149"/>
      <c r="C36" s="222">
        <f aca="true" t="shared" si="6" ref="C36:Y36">SUM(C32:C35)</f>
        <v>140566873</v>
      </c>
      <c r="D36" s="222">
        <f>SUM(D32:D35)</f>
        <v>0</v>
      </c>
      <c r="E36" s="218">
        <f t="shared" si="6"/>
        <v>90645857</v>
      </c>
      <c r="F36" s="220">
        <f t="shared" si="6"/>
        <v>90645857</v>
      </c>
      <c r="G36" s="220">
        <f t="shared" si="6"/>
        <v>12998336</v>
      </c>
      <c r="H36" s="220">
        <f t="shared" si="6"/>
        <v>6105101</v>
      </c>
      <c r="I36" s="220">
        <f t="shared" si="6"/>
        <v>2535458</v>
      </c>
      <c r="J36" s="220">
        <f t="shared" si="6"/>
        <v>21638895</v>
      </c>
      <c r="K36" s="220">
        <f t="shared" si="6"/>
        <v>4570143</v>
      </c>
      <c r="L36" s="220">
        <f t="shared" si="6"/>
        <v>4371815</v>
      </c>
      <c r="M36" s="220">
        <f t="shared" si="6"/>
        <v>6050779</v>
      </c>
      <c r="N36" s="220">
        <f t="shared" si="6"/>
        <v>14992737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36631632</v>
      </c>
      <c r="X36" s="220">
        <f t="shared" si="6"/>
        <v>45322929</v>
      </c>
      <c r="Y36" s="220">
        <f t="shared" si="6"/>
        <v>-8691297</v>
      </c>
      <c r="Z36" s="221">
        <f>+IF(X36&lt;&gt;0,+(Y36/X36)*100,0)</f>
        <v>-19.17637979663671</v>
      </c>
      <c r="AA36" s="239">
        <f>SUM(AA32:AA35)</f>
        <v>90645857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130567</v>
      </c>
      <c r="D6" s="155"/>
      <c r="E6" s="59">
        <v>103000</v>
      </c>
      <c r="F6" s="60">
        <v>103000</v>
      </c>
      <c r="G6" s="60">
        <v>-13079201</v>
      </c>
      <c r="H6" s="60">
        <v>-306633</v>
      </c>
      <c r="I6" s="60">
        <v>3705718</v>
      </c>
      <c r="J6" s="60">
        <v>3705718</v>
      </c>
      <c r="K6" s="60">
        <v>31270481</v>
      </c>
      <c r="L6" s="60">
        <v>17884109</v>
      </c>
      <c r="M6" s="60">
        <v>2716543</v>
      </c>
      <c r="N6" s="60">
        <v>2716543</v>
      </c>
      <c r="O6" s="60"/>
      <c r="P6" s="60"/>
      <c r="Q6" s="60"/>
      <c r="R6" s="60"/>
      <c r="S6" s="60"/>
      <c r="T6" s="60"/>
      <c r="U6" s="60"/>
      <c r="V6" s="60"/>
      <c r="W6" s="60">
        <v>2716543</v>
      </c>
      <c r="X6" s="60">
        <v>51500</v>
      </c>
      <c r="Y6" s="60">
        <v>2665043</v>
      </c>
      <c r="Z6" s="140">
        <v>5174.84</v>
      </c>
      <c r="AA6" s="62">
        <v>103000</v>
      </c>
    </row>
    <row r="7" spans="1:27" ht="13.5">
      <c r="A7" s="249" t="s">
        <v>144</v>
      </c>
      <c r="B7" s="182"/>
      <c r="C7" s="155">
        <v>841473</v>
      </c>
      <c r="D7" s="155"/>
      <c r="E7" s="59">
        <v>750000</v>
      </c>
      <c r="F7" s="60">
        <v>750000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375000</v>
      </c>
      <c r="Y7" s="60">
        <v>-375000</v>
      </c>
      <c r="Z7" s="140">
        <v>-100</v>
      </c>
      <c r="AA7" s="62">
        <v>750000</v>
      </c>
    </row>
    <row r="8" spans="1:27" ht="13.5">
      <c r="A8" s="249" t="s">
        <v>145</v>
      </c>
      <c r="B8" s="182"/>
      <c r="C8" s="155">
        <v>63869189</v>
      </c>
      <c r="D8" s="155"/>
      <c r="E8" s="59">
        <v>64990794</v>
      </c>
      <c r="F8" s="60">
        <v>64990794</v>
      </c>
      <c r="G8" s="60">
        <v>23842923</v>
      </c>
      <c r="H8" s="60">
        <v>9191750</v>
      </c>
      <c r="I8" s="60">
        <v>4961734</v>
      </c>
      <c r="J8" s="60">
        <v>4961734</v>
      </c>
      <c r="K8" s="60">
        <v>-168161</v>
      </c>
      <c r="L8" s="60">
        <v>-12481086</v>
      </c>
      <c r="M8" s="60">
        <v>6785253</v>
      </c>
      <c r="N8" s="60">
        <v>6785253</v>
      </c>
      <c r="O8" s="60"/>
      <c r="P8" s="60"/>
      <c r="Q8" s="60"/>
      <c r="R8" s="60"/>
      <c r="S8" s="60"/>
      <c r="T8" s="60"/>
      <c r="U8" s="60"/>
      <c r="V8" s="60"/>
      <c r="W8" s="60">
        <v>6785253</v>
      </c>
      <c r="X8" s="60">
        <v>32495397</v>
      </c>
      <c r="Y8" s="60">
        <v>-25710144</v>
      </c>
      <c r="Z8" s="140">
        <v>-79.12</v>
      </c>
      <c r="AA8" s="62">
        <v>64990794</v>
      </c>
    </row>
    <row r="9" spans="1:27" ht="13.5">
      <c r="A9" s="249" t="s">
        <v>146</v>
      </c>
      <c r="B9" s="182"/>
      <c r="C9" s="155">
        <v>3245352</v>
      </c>
      <c r="D9" s="155"/>
      <c r="E9" s="59">
        <v>3500000</v>
      </c>
      <c r="F9" s="60">
        <v>3500000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1750000</v>
      </c>
      <c r="Y9" s="60">
        <v>-1750000</v>
      </c>
      <c r="Z9" s="140">
        <v>-100</v>
      </c>
      <c r="AA9" s="62">
        <v>3500000</v>
      </c>
    </row>
    <row r="10" spans="1:27" ht="13.5">
      <c r="A10" s="249" t="s">
        <v>147</v>
      </c>
      <c r="B10" s="182"/>
      <c r="C10" s="155">
        <v>11669892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1393715</v>
      </c>
      <c r="D11" s="155"/>
      <c r="E11" s="59">
        <v>1000000</v>
      </c>
      <c r="F11" s="60">
        <v>1000000</v>
      </c>
      <c r="G11" s="60">
        <v>133577</v>
      </c>
      <c r="H11" s="60">
        <v>161686</v>
      </c>
      <c r="I11" s="60">
        <v>-93491</v>
      </c>
      <c r="J11" s="60">
        <v>-93491</v>
      </c>
      <c r="K11" s="60">
        <v>-21036</v>
      </c>
      <c r="L11" s="60">
        <v>330375</v>
      </c>
      <c r="M11" s="60">
        <v>161079</v>
      </c>
      <c r="N11" s="60">
        <v>161079</v>
      </c>
      <c r="O11" s="60"/>
      <c r="P11" s="60"/>
      <c r="Q11" s="60"/>
      <c r="R11" s="60"/>
      <c r="S11" s="60"/>
      <c r="T11" s="60"/>
      <c r="U11" s="60"/>
      <c r="V11" s="60"/>
      <c r="W11" s="60">
        <v>161079</v>
      </c>
      <c r="X11" s="60">
        <v>500000</v>
      </c>
      <c r="Y11" s="60">
        <v>-338921</v>
      </c>
      <c r="Z11" s="140">
        <v>-67.78</v>
      </c>
      <c r="AA11" s="62">
        <v>1000000</v>
      </c>
    </row>
    <row r="12" spans="1:27" ht="13.5">
      <c r="A12" s="250" t="s">
        <v>56</v>
      </c>
      <c r="B12" s="251"/>
      <c r="C12" s="168">
        <f aca="true" t="shared" si="0" ref="C12:Y12">SUM(C6:C11)</f>
        <v>81150188</v>
      </c>
      <c r="D12" s="168">
        <f>SUM(D6:D11)</f>
        <v>0</v>
      </c>
      <c r="E12" s="72">
        <f t="shared" si="0"/>
        <v>70343794</v>
      </c>
      <c r="F12" s="73">
        <f t="shared" si="0"/>
        <v>70343794</v>
      </c>
      <c r="G12" s="73">
        <f t="shared" si="0"/>
        <v>10897299</v>
      </c>
      <c r="H12" s="73">
        <f t="shared" si="0"/>
        <v>9046803</v>
      </c>
      <c r="I12" s="73">
        <f t="shared" si="0"/>
        <v>8573961</v>
      </c>
      <c r="J12" s="73">
        <f t="shared" si="0"/>
        <v>8573961</v>
      </c>
      <c r="K12" s="73">
        <f t="shared" si="0"/>
        <v>31081284</v>
      </c>
      <c r="L12" s="73">
        <f t="shared" si="0"/>
        <v>5733398</v>
      </c>
      <c r="M12" s="73">
        <f t="shared" si="0"/>
        <v>9662875</v>
      </c>
      <c r="N12" s="73">
        <f t="shared" si="0"/>
        <v>9662875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9662875</v>
      </c>
      <c r="X12" s="73">
        <f t="shared" si="0"/>
        <v>35171897</v>
      </c>
      <c r="Y12" s="73">
        <f t="shared" si="0"/>
        <v>-25509022</v>
      </c>
      <c r="Z12" s="170">
        <f>+IF(X12&lt;&gt;0,+(Y12/X12)*100,0)</f>
        <v>-72.52671642931287</v>
      </c>
      <c r="AA12" s="74">
        <f>SUM(AA6:AA11)</f>
        <v>70343794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315343</v>
      </c>
      <c r="D16" s="155"/>
      <c r="E16" s="59">
        <v>684301608</v>
      </c>
      <c r="F16" s="60">
        <v>684301608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342150804</v>
      </c>
      <c r="Y16" s="159">
        <v>-342150804</v>
      </c>
      <c r="Z16" s="141">
        <v>-100</v>
      </c>
      <c r="AA16" s="225">
        <v>684301608</v>
      </c>
    </row>
    <row r="17" spans="1:27" ht="13.5">
      <c r="A17" s="249" t="s">
        <v>152</v>
      </c>
      <c r="B17" s="182"/>
      <c r="C17" s="155">
        <v>76471194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1838805639</v>
      </c>
      <c r="D19" s="155"/>
      <c r="E19" s="59">
        <v>1225998221</v>
      </c>
      <c r="F19" s="60">
        <v>1225998221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612999111</v>
      </c>
      <c r="Y19" s="60">
        <v>-612999111</v>
      </c>
      <c r="Z19" s="140">
        <v>-100</v>
      </c>
      <c r="AA19" s="62">
        <v>1225998221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43935</v>
      </c>
      <c r="D22" s="155"/>
      <c r="E22" s="59">
        <v>1000000</v>
      </c>
      <c r="F22" s="60">
        <v>1000000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500000</v>
      </c>
      <c r="Y22" s="60">
        <v>-500000</v>
      </c>
      <c r="Z22" s="140">
        <v>-100</v>
      </c>
      <c r="AA22" s="62">
        <v>1000000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1915636111</v>
      </c>
      <c r="D24" s="168">
        <f>SUM(D15:D23)</f>
        <v>0</v>
      </c>
      <c r="E24" s="76">
        <f t="shared" si="1"/>
        <v>1911299829</v>
      </c>
      <c r="F24" s="77">
        <f t="shared" si="1"/>
        <v>1911299829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955649915</v>
      </c>
      <c r="Y24" s="77">
        <f t="shared" si="1"/>
        <v>-955649915</v>
      </c>
      <c r="Z24" s="212">
        <f>+IF(X24&lt;&gt;0,+(Y24/X24)*100,0)</f>
        <v>-100</v>
      </c>
      <c r="AA24" s="79">
        <f>SUM(AA15:AA23)</f>
        <v>1911299829</v>
      </c>
    </row>
    <row r="25" spans="1:27" ht="13.5">
      <c r="A25" s="250" t="s">
        <v>159</v>
      </c>
      <c r="B25" s="251"/>
      <c r="C25" s="168">
        <f aca="true" t="shared" si="2" ref="C25:Y25">+C12+C24</f>
        <v>1996786299</v>
      </c>
      <c r="D25" s="168">
        <f>+D12+D24</f>
        <v>0</v>
      </c>
      <c r="E25" s="72">
        <f t="shared" si="2"/>
        <v>1981643623</v>
      </c>
      <c r="F25" s="73">
        <f t="shared" si="2"/>
        <v>1981643623</v>
      </c>
      <c r="G25" s="73">
        <f t="shared" si="2"/>
        <v>10897299</v>
      </c>
      <c r="H25" s="73">
        <f t="shared" si="2"/>
        <v>9046803</v>
      </c>
      <c r="I25" s="73">
        <f t="shared" si="2"/>
        <v>8573961</v>
      </c>
      <c r="J25" s="73">
        <f t="shared" si="2"/>
        <v>8573961</v>
      </c>
      <c r="K25" s="73">
        <f t="shared" si="2"/>
        <v>31081284</v>
      </c>
      <c r="L25" s="73">
        <f t="shared" si="2"/>
        <v>5733398</v>
      </c>
      <c r="M25" s="73">
        <f t="shared" si="2"/>
        <v>9662875</v>
      </c>
      <c r="N25" s="73">
        <f t="shared" si="2"/>
        <v>9662875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9662875</v>
      </c>
      <c r="X25" s="73">
        <f t="shared" si="2"/>
        <v>990821812</v>
      </c>
      <c r="Y25" s="73">
        <f t="shared" si="2"/>
        <v>-981158937</v>
      </c>
      <c r="Z25" s="170">
        <f>+IF(X25&lt;&gt;0,+(Y25/X25)*100,0)</f>
        <v>-99.02476157842194</v>
      </c>
      <c r="AA25" s="74">
        <f>+AA12+AA24</f>
        <v>1981643623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2375252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10861918</v>
      </c>
      <c r="D30" s="155"/>
      <c r="E30" s="59">
        <v>3000000</v>
      </c>
      <c r="F30" s="60">
        <v>3000000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1500000</v>
      </c>
      <c r="Y30" s="60">
        <v>-1500000</v>
      </c>
      <c r="Z30" s="140">
        <v>-100</v>
      </c>
      <c r="AA30" s="62">
        <v>3000000</v>
      </c>
    </row>
    <row r="31" spans="1:27" ht="13.5">
      <c r="A31" s="249" t="s">
        <v>163</v>
      </c>
      <c r="B31" s="182"/>
      <c r="C31" s="155">
        <v>3774277</v>
      </c>
      <c r="D31" s="155"/>
      <c r="E31" s="59">
        <v>3500000</v>
      </c>
      <c r="F31" s="60">
        <v>3500000</v>
      </c>
      <c r="G31" s="60">
        <v>-19595</v>
      </c>
      <c r="H31" s="60">
        <v>-21880</v>
      </c>
      <c r="I31" s="60">
        <v>-29278</v>
      </c>
      <c r="J31" s="60">
        <v>-29278</v>
      </c>
      <c r="K31" s="60">
        <v>15335</v>
      </c>
      <c r="L31" s="60">
        <v>-7423</v>
      </c>
      <c r="M31" s="60">
        <v>-1702</v>
      </c>
      <c r="N31" s="60">
        <v>-1702</v>
      </c>
      <c r="O31" s="60"/>
      <c r="P31" s="60"/>
      <c r="Q31" s="60"/>
      <c r="R31" s="60"/>
      <c r="S31" s="60"/>
      <c r="T31" s="60"/>
      <c r="U31" s="60"/>
      <c r="V31" s="60"/>
      <c r="W31" s="60">
        <v>-1702</v>
      </c>
      <c r="X31" s="60">
        <v>1750000</v>
      </c>
      <c r="Y31" s="60">
        <v>-1751702</v>
      </c>
      <c r="Z31" s="140">
        <v>-100.1</v>
      </c>
      <c r="AA31" s="62">
        <v>3500000</v>
      </c>
    </row>
    <row r="32" spans="1:27" ht="13.5">
      <c r="A32" s="249" t="s">
        <v>164</v>
      </c>
      <c r="B32" s="182"/>
      <c r="C32" s="155">
        <v>176746135</v>
      </c>
      <c r="D32" s="155"/>
      <c r="E32" s="59">
        <v>284000000</v>
      </c>
      <c r="F32" s="60">
        <v>284000000</v>
      </c>
      <c r="G32" s="60">
        <v>-48491175</v>
      </c>
      <c r="H32" s="60">
        <v>-1628948</v>
      </c>
      <c r="I32" s="60">
        <v>1654378</v>
      </c>
      <c r="J32" s="60">
        <v>1654378</v>
      </c>
      <c r="K32" s="60">
        <v>-1191817</v>
      </c>
      <c r="L32" s="60">
        <v>992729</v>
      </c>
      <c r="M32" s="60">
        <v>-354269</v>
      </c>
      <c r="N32" s="60">
        <v>-354269</v>
      </c>
      <c r="O32" s="60"/>
      <c r="P32" s="60"/>
      <c r="Q32" s="60"/>
      <c r="R32" s="60"/>
      <c r="S32" s="60"/>
      <c r="T32" s="60"/>
      <c r="U32" s="60"/>
      <c r="V32" s="60"/>
      <c r="W32" s="60">
        <v>-354269</v>
      </c>
      <c r="X32" s="60">
        <v>142000000</v>
      </c>
      <c r="Y32" s="60">
        <v>-142354269</v>
      </c>
      <c r="Z32" s="140">
        <v>-100.25</v>
      </c>
      <c r="AA32" s="62">
        <v>284000000</v>
      </c>
    </row>
    <row r="33" spans="1:27" ht="13.5">
      <c r="A33" s="249" t="s">
        <v>165</v>
      </c>
      <c r="B33" s="182"/>
      <c r="C33" s="155">
        <v>4404826</v>
      </c>
      <c r="D33" s="155"/>
      <c r="E33" s="59"/>
      <c r="F33" s="60"/>
      <c r="G33" s="60">
        <v>-6027574</v>
      </c>
      <c r="H33" s="60">
        <v>908222</v>
      </c>
      <c r="I33" s="60">
        <v>1321772</v>
      </c>
      <c r="J33" s="60">
        <v>1321772</v>
      </c>
      <c r="K33" s="60">
        <v>6133707</v>
      </c>
      <c r="L33" s="60">
        <v>-793744</v>
      </c>
      <c r="M33" s="60">
        <v>-3678825</v>
      </c>
      <c r="N33" s="60">
        <v>-3678825</v>
      </c>
      <c r="O33" s="60"/>
      <c r="P33" s="60"/>
      <c r="Q33" s="60"/>
      <c r="R33" s="60"/>
      <c r="S33" s="60"/>
      <c r="T33" s="60"/>
      <c r="U33" s="60"/>
      <c r="V33" s="60"/>
      <c r="W33" s="60">
        <v>-3678825</v>
      </c>
      <c r="X33" s="60"/>
      <c r="Y33" s="60">
        <v>-3678825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198162408</v>
      </c>
      <c r="D34" s="168">
        <f>SUM(D29:D33)</f>
        <v>0</v>
      </c>
      <c r="E34" s="72">
        <f t="shared" si="3"/>
        <v>290500000</v>
      </c>
      <c r="F34" s="73">
        <f t="shared" si="3"/>
        <v>290500000</v>
      </c>
      <c r="G34" s="73">
        <f t="shared" si="3"/>
        <v>-54538344</v>
      </c>
      <c r="H34" s="73">
        <f t="shared" si="3"/>
        <v>-742606</v>
      </c>
      <c r="I34" s="73">
        <f t="shared" si="3"/>
        <v>2946872</v>
      </c>
      <c r="J34" s="73">
        <f t="shared" si="3"/>
        <v>2946872</v>
      </c>
      <c r="K34" s="73">
        <f t="shared" si="3"/>
        <v>4957225</v>
      </c>
      <c r="L34" s="73">
        <f t="shared" si="3"/>
        <v>191562</v>
      </c>
      <c r="M34" s="73">
        <f t="shared" si="3"/>
        <v>-4034796</v>
      </c>
      <c r="N34" s="73">
        <f t="shared" si="3"/>
        <v>-4034796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-4034796</v>
      </c>
      <c r="X34" s="73">
        <f t="shared" si="3"/>
        <v>145250000</v>
      </c>
      <c r="Y34" s="73">
        <f t="shared" si="3"/>
        <v>-149284796</v>
      </c>
      <c r="Z34" s="170">
        <f>+IF(X34&lt;&gt;0,+(Y34/X34)*100,0)</f>
        <v>-102.77782857142856</v>
      </c>
      <c r="AA34" s="74">
        <f>SUM(AA29:AA33)</f>
        <v>290500000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34054350</v>
      </c>
      <c r="D37" s="155"/>
      <c r="E37" s="59">
        <v>31202000</v>
      </c>
      <c r="F37" s="60">
        <v>31202000</v>
      </c>
      <c r="G37" s="60"/>
      <c r="H37" s="60"/>
      <c r="I37" s="60">
        <v>-113520</v>
      </c>
      <c r="J37" s="60">
        <v>-113520</v>
      </c>
      <c r="K37" s="60"/>
      <c r="L37" s="60">
        <v>226501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15601000</v>
      </c>
      <c r="Y37" s="60">
        <v>-15601000</v>
      </c>
      <c r="Z37" s="140">
        <v>-100</v>
      </c>
      <c r="AA37" s="62">
        <v>31202000</v>
      </c>
    </row>
    <row r="38" spans="1:27" ht="13.5">
      <c r="A38" s="249" t="s">
        <v>165</v>
      </c>
      <c r="B38" s="182"/>
      <c r="C38" s="155">
        <v>37192940</v>
      </c>
      <c r="D38" s="155"/>
      <c r="E38" s="59">
        <v>58803000</v>
      </c>
      <c r="F38" s="60">
        <v>58803000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29401500</v>
      </c>
      <c r="Y38" s="60">
        <v>-29401500</v>
      </c>
      <c r="Z38" s="140">
        <v>-100</v>
      </c>
      <c r="AA38" s="62">
        <v>58803000</v>
      </c>
    </row>
    <row r="39" spans="1:27" ht="13.5">
      <c r="A39" s="250" t="s">
        <v>59</v>
      </c>
      <c r="B39" s="253"/>
      <c r="C39" s="168">
        <f aca="true" t="shared" si="4" ref="C39:Y39">SUM(C37:C38)</f>
        <v>71247290</v>
      </c>
      <c r="D39" s="168">
        <f>SUM(D37:D38)</f>
        <v>0</v>
      </c>
      <c r="E39" s="76">
        <f t="shared" si="4"/>
        <v>90005000</v>
      </c>
      <c r="F39" s="77">
        <f t="shared" si="4"/>
        <v>90005000</v>
      </c>
      <c r="G39" s="77">
        <f t="shared" si="4"/>
        <v>0</v>
      </c>
      <c r="H39" s="77">
        <f t="shared" si="4"/>
        <v>0</v>
      </c>
      <c r="I39" s="77">
        <f t="shared" si="4"/>
        <v>-113520</v>
      </c>
      <c r="J39" s="77">
        <f t="shared" si="4"/>
        <v>-113520</v>
      </c>
      <c r="K39" s="77">
        <f t="shared" si="4"/>
        <v>0</v>
      </c>
      <c r="L39" s="77">
        <f t="shared" si="4"/>
        <v>226501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45002500</v>
      </c>
      <c r="Y39" s="77">
        <f t="shared" si="4"/>
        <v>-45002500</v>
      </c>
      <c r="Z39" s="212">
        <f>+IF(X39&lt;&gt;0,+(Y39/X39)*100,0)</f>
        <v>-100</v>
      </c>
      <c r="AA39" s="79">
        <f>SUM(AA37:AA38)</f>
        <v>90005000</v>
      </c>
    </row>
    <row r="40" spans="1:27" ht="13.5">
      <c r="A40" s="250" t="s">
        <v>167</v>
      </c>
      <c r="B40" s="251"/>
      <c r="C40" s="168">
        <f aca="true" t="shared" si="5" ref="C40:Y40">+C34+C39</f>
        <v>269409698</v>
      </c>
      <c r="D40" s="168">
        <f>+D34+D39</f>
        <v>0</v>
      </c>
      <c r="E40" s="72">
        <f t="shared" si="5"/>
        <v>380505000</v>
      </c>
      <c r="F40" s="73">
        <f t="shared" si="5"/>
        <v>380505000</v>
      </c>
      <c r="G40" s="73">
        <f t="shared" si="5"/>
        <v>-54538344</v>
      </c>
      <c r="H40" s="73">
        <f t="shared" si="5"/>
        <v>-742606</v>
      </c>
      <c r="I40" s="73">
        <f t="shared" si="5"/>
        <v>2833352</v>
      </c>
      <c r="J40" s="73">
        <f t="shared" si="5"/>
        <v>2833352</v>
      </c>
      <c r="K40" s="73">
        <f t="shared" si="5"/>
        <v>4957225</v>
      </c>
      <c r="L40" s="73">
        <f t="shared" si="5"/>
        <v>418063</v>
      </c>
      <c r="M40" s="73">
        <f t="shared" si="5"/>
        <v>-4034796</v>
      </c>
      <c r="N40" s="73">
        <f t="shared" si="5"/>
        <v>-4034796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-4034796</v>
      </c>
      <c r="X40" s="73">
        <f t="shared" si="5"/>
        <v>190252500</v>
      </c>
      <c r="Y40" s="73">
        <f t="shared" si="5"/>
        <v>-194287296</v>
      </c>
      <c r="Z40" s="170">
        <f>+IF(X40&lt;&gt;0,+(Y40/X40)*100,0)</f>
        <v>-102.1207584657232</v>
      </c>
      <c r="AA40" s="74">
        <f>+AA34+AA39</f>
        <v>380505000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1727376601</v>
      </c>
      <c r="D42" s="257">
        <f>+D25-D40</f>
        <v>0</v>
      </c>
      <c r="E42" s="258">
        <f t="shared" si="6"/>
        <v>1601138623</v>
      </c>
      <c r="F42" s="259">
        <f t="shared" si="6"/>
        <v>1601138623</v>
      </c>
      <c r="G42" s="259">
        <f t="shared" si="6"/>
        <v>65435643</v>
      </c>
      <c r="H42" s="259">
        <f t="shared" si="6"/>
        <v>9789409</v>
      </c>
      <c r="I42" s="259">
        <f t="shared" si="6"/>
        <v>5740609</v>
      </c>
      <c r="J42" s="259">
        <f t="shared" si="6"/>
        <v>5740609</v>
      </c>
      <c r="K42" s="259">
        <f t="shared" si="6"/>
        <v>26124059</v>
      </c>
      <c r="L42" s="259">
        <f t="shared" si="6"/>
        <v>5315335</v>
      </c>
      <c r="M42" s="259">
        <f t="shared" si="6"/>
        <v>13697671</v>
      </c>
      <c r="N42" s="259">
        <f t="shared" si="6"/>
        <v>13697671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13697671</v>
      </c>
      <c r="X42" s="259">
        <f t="shared" si="6"/>
        <v>800569312</v>
      </c>
      <c r="Y42" s="259">
        <f t="shared" si="6"/>
        <v>-786871641</v>
      </c>
      <c r="Z42" s="260">
        <f>+IF(X42&lt;&gt;0,+(Y42/X42)*100,0)</f>
        <v>-98.28900873482395</v>
      </c>
      <c r="AA42" s="261">
        <f>+AA25-AA40</f>
        <v>1601138623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1727376601</v>
      </c>
      <c r="D45" s="155"/>
      <c r="E45" s="59">
        <v>1601138623</v>
      </c>
      <c r="F45" s="60">
        <v>1601138623</v>
      </c>
      <c r="G45" s="60">
        <v>65435643</v>
      </c>
      <c r="H45" s="60">
        <v>9789409</v>
      </c>
      <c r="I45" s="60">
        <v>5740609</v>
      </c>
      <c r="J45" s="60">
        <v>5740609</v>
      </c>
      <c r="K45" s="60">
        <v>26124059</v>
      </c>
      <c r="L45" s="60">
        <v>5315335</v>
      </c>
      <c r="M45" s="60">
        <v>13697671</v>
      </c>
      <c r="N45" s="60">
        <v>13697671</v>
      </c>
      <c r="O45" s="60"/>
      <c r="P45" s="60"/>
      <c r="Q45" s="60"/>
      <c r="R45" s="60"/>
      <c r="S45" s="60"/>
      <c r="T45" s="60"/>
      <c r="U45" s="60"/>
      <c r="V45" s="60"/>
      <c r="W45" s="60">
        <v>13697671</v>
      </c>
      <c r="X45" s="60">
        <v>800569312</v>
      </c>
      <c r="Y45" s="60">
        <v>-786871641</v>
      </c>
      <c r="Z45" s="139">
        <v>-98.29</v>
      </c>
      <c r="AA45" s="62">
        <v>1601138623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1727376601</v>
      </c>
      <c r="D48" s="217">
        <f>SUM(D45:D47)</f>
        <v>0</v>
      </c>
      <c r="E48" s="264">
        <f t="shared" si="7"/>
        <v>1601138623</v>
      </c>
      <c r="F48" s="219">
        <f t="shared" si="7"/>
        <v>1601138623</v>
      </c>
      <c r="G48" s="219">
        <f t="shared" si="7"/>
        <v>65435643</v>
      </c>
      <c r="H48" s="219">
        <f t="shared" si="7"/>
        <v>9789409</v>
      </c>
      <c r="I48" s="219">
        <f t="shared" si="7"/>
        <v>5740609</v>
      </c>
      <c r="J48" s="219">
        <f t="shared" si="7"/>
        <v>5740609</v>
      </c>
      <c r="K48" s="219">
        <f t="shared" si="7"/>
        <v>26124059</v>
      </c>
      <c r="L48" s="219">
        <f t="shared" si="7"/>
        <v>5315335</v>
      </c>
      <c r="M48" s="219">
        <f t="shared" si="7"/>
        <v>13697671</v>
      </c>
      <c r="N48" s="219">
        <f t="shared" si="7"/>
        <v>13697671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13697671</v>
      </c>
      <c r="X48" s="219">
        <f t="shared" si="7"/>
        <v>800569312</v>
      </c>
      <c r="Y48" s="219">
        <f t="shared" si="7"/>
        <v>-786871641</v>
      </c>
      <c r="Z48" s="265">
        <f>+IF(X48&lt;&gt;0,+(Y48/X48)*100,0)</f>
        <v>-98.28900873482395</v>
      </c>
      <c r="AA48" s="232">
        <f>SUM(AA45:AA47)</f>
        <v>1601138623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397996659</v>
      </c>
      <c r="D6" s="155"/>
      <c r="E6" s="59">
        <v>397084521</v>
      </c>
      <c r="F6" s="60">
        <v>397084521</v>
      </c>
      <c r="G6" s="60">
        <v>44037639</v>
      </c>
      <c r="H6" s="60">
        <v>33623874</v>
      </c>
      <c r="I6" s="60">
        <v>36056379</v>
      </c>
      <c r="J6" s="60">
        <v>113717892</v>
      </c>
      <c r="K6" s="60">
        <v>32902025</v>
      </c>
      <c r="L6" s="60">
        <v>34508985</v>
      </c>
      <c r="M6" s="60">
        <v>30739099</v>
      </c>
      <c r="N6" s="60">
        <v>98150109</v>
      </c>
      <c r="O6" s="60"/>
      <c r="P6" s="60"/>
      <c r="Q6" s="60"/>
      <c r="R6" s="60"/>
      <c r="S6" s="60"/>
      <c r="T6" s="60"/>
      <c r="U6" s="60"/>
      <c r="V6" s="60"/>
      <c r="W6" s="60">
        <v>211868001</v>
      </c>
      <c r="X6" s="60">
        <v>198792000</v>
      </c>
      <c r="Y6" s="60">
        <v>13076001</v>
      </c>
      <c r="Z6" s="140">
        <v>6.58</v>
      </c>
      <c r="AA6" s="62">
        <v>397084521</v>
      </c>
    </row>
    <row r="7" spans="1:27" ht="13.5">
      <c r="A7" s="249" t="s">
        <v>178</v>
      </c>
      <c r="B7" s="182"/>
      <c r="C7" s="155">
        <v>132667000</v>
      </c>
      <c r="D7" s="155"/>
      <c r="E7" s="59">
        <v>133174000</v>
      </c>
      <c r="F7" s="60">
        <v>133174000</v>
      </c>
      <c r="G7" s="60">
        <v>55606000</v>
      </c>
      <c r="H7" s="60"/>
      <c r="I7" s="60">
        <v>890000</v>
      </c>
      <c r="J7" s="60">
        <v>56496000</v>
      </c>
      <c r="K7" s="60"/>
      <c r="L7" s="60">
        <v>499875</v>
      </c>
      <c r="M7" s="60"/>
      <c r="N7" s="60">
        <v>499875</v>
      </c>
      <c r="O7" s="60"/>
      <c r="P7" s="60"/>
      <c r="Q7" s="60"/>
      <c r="R7" s="60"/>
      <c r="S7" s="60"/>
      <c r="T7" s="60"/>
      <c r="U7" s="60"/>
      <c r="V7" s="60"/>
      <c r="W7" s="60">
        <v>56995875</v>
      </c>
      <c r="X7" s="60">
        <v>99881000</v>
      </c>
      <c r="Y7" s="60">
        <v>-42885125</v>
      </c>
      <c r="Z7" s="140">
        <v>-42.94</v>
      </c>
      <c r="AA7" s="62">
        <v>133174000</v>
      </c>
    </row>
    <row r="8" spans="1:27" ht="13.5">
      <c r="A8" s="249" t="s">
        <v>179</v>
      </c>
      <c r="B8" s="182"/>
      <c r="C8" s="155"/>
      <c r="D8" s="155"/>
      <c r="E8" s="59">
        <v>73196000</v>
      </c>
      <c r="F8" s="60">
        <v>73196000</v>
      </c>
      <c r="G8" s="60">
        <v>1219793</v>
      </c>
      <c r="H8" s="60">
        <v>5179275</v>
      </c>
      <c r="I8" s="60"/>
      <c r="J8" s="60">
        <v>6399068</v>
      </c>
      <c r="K8" s="60">
        <v>32962388</v>
      </c>
      <c r="L8" s="60"/>
      <c r="M8" s="60">
        <v>43242900</v>
      </c>
      <c r="N8" s="60">
        <v>76205288</v>
      </c>
      <c r="O8" s="60"/>
      <c r="P8" s="60"/>
      <c r="Q8" s="60"/>
      <c r="R8" s="60"/>
      <c r="S8" s="60"/>
      <c r="T8" s="60"/>
      <c r="U8" s="60"/>
      <c r="V8" s="60"/>
      <c r="W8" s="60">
        <v>82604356</v>
      </c>
      <c r="X8" s="60">
        <v>41919500</v>
      </c>
      <c r="Y8" s="60">
        <v>40684856</v>
      </c>
      <c r="Z8" s="140">
        <v>97.05</v>
      </c>
      <c r="AA8" s="62">
        <v>73196000</v>
      </c>
    </row>
    <row r="9" spans="1:27" ht="13.5">
      <c r="A9" s="249" t="s">
        <v>180</v>
      </c>
      <c r="B9" s="182"/>
      <c r="C9" s="155">
        <v>34549</v>
      </c>
      <c r="D9" s="155"/>
      <c r="E9" s="59">
        <v>25085004</v>
      </c>
      <c r="F9" s="60">
        <v>25085004</v>
      </c>
      <c r="G9" s="60">
        <v>1958075</v>
      </c>
      <c r="H9" s="60">
        <v>2015626</v>
      </c>
      <c r="I9" s="60">
        <v>2066081</v>
      </c>
      <c r="J9" s="60">
        <v>6039782</v>
      </c>
      <c r="K9" s="60">
        <v>2062075</v>
      </c>
      <c r="L9" s="60">
        <v>2166724</v>
      </c>
      <c r="M9" s="60">
        <v>2222856</v>
      </c>
      <c r="N9" s="60">
        <v>6451655</v>
      </c>
      <c r="O9" s="60"/>
      <c r="P9" s="60"/>
      <c r="Q9" s="60"/>
      <c r="R9" s="60"/>
      <c r="S9" s="60"/>
      <c r="T9" s="60"/>
      <c r="U9" s="60"/>
      <c r="V9" s="60"/>
      <c r="W9" s="60">
        <v>12491437</v>
      </c>
      <c r="X9" s="60">
        <v>12542502</v>
      </c>
      <c r="Y9" s="60">
        <v>-51065</v>
      </c>
      <c r="Z9" s="140">
        <v>-0.41</v>
      </c>
      <c r="AA9" s="62">
        <v>25085004</v>
      </c>
    </row>
    <row r="10" spans="1:27" ht="13.5">
      <c r="A10" s="249" t="s">
        <v>181</v>
      </c>
      <c r="B10" s="182"/>
      <c r="C10" s="155">
        <v>5460</v>
      </c>
      <c r="D10" s="155"/>
      <c r="E10" s="59"/>
      <c r="F10" s="60"/>
      <c r="G10" s="60"/>
      <c r="H10" s="60">
        <v>400000</v>
      </c>
      <c r="I10" s="60"/>
      <c r="J10" s="60">
        <v>400000</v>
      </c>
      <c r="K10" s="60"/>
      <c r="L10" s="60">
        <v>5860</v>
      </c>
      <c r="M10" s="60">
        <v>300000</v>
      </c>
      <c r="N10" s="60">
        <v>305860</v>
      </c>
      <c r="O10" s="60"/>
      <c r="P10" s="60"/>
      <c r="Q10" s="60"/>
      <c r="R10" s="60"/>
      <c r="S10" s="60"/>
      <c r="T10" s="60"/>
      <c r="U10" s="60"/>
      <c r="V10" s="60"/>
      <c r="W10" s="60">
        <v>705860</v>
      </c>
      <c r="X10" s="60"/>
      <c r="Y10" s="60">
        <v>705860</v>
      </c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-413996385</v>
      </c>
      <c r="D12" s="155"/>
      <c r="E12" s="59">
        <v>-457685000</v>
      </c>
      <c r="F12" s="60">
        <v>-457685000</v>
      </c>
      <c r="G12" s="60">
        <v>-24837522</v>
      </c>
      <c r="H12" s="60">
        <v>-25278348</v>
      </c>
      <c r="I12" s="60">
        <v>-30535043</v>
      </c>
      <c r="J12" s="60">
        <v>-80650913</v>
      </c>
      <c r="K12" s="60">
        <v>-37204364</v>
      </c>
      <c r="L12" s="60">
        <v>-38109079</v>
      </c>
      <c r="M12" s="60">
        <v>-56749270</v>
      </c>
      <c r="N12" s="60">
        <v>-132062713</v>
      </c>
      <c r="O12" s="60"/>
      <c r="P12" s="60"/>
      <c r="Q12" s="60"/>
      <c r="R12" s="60"/>
      <c r="S12" s="60"/>
      <c r="T12" s="60"/>
      <c r="U12" s="60"/>
      <c r="V12" s="60"/>
      <c r="W12" s="60">
        <v>-212713626</v>
      </c>
      <c r="X12" s="60">
        <v>-214733500</v>
      </c>
      <c r="Y12" s="60">
        <v>2019874</v>
      </c>
      <c r="Z12" s="140">
        <v>-0.94</v>
      </c>
      <c r="AA12" s="62">
        <v>-457685000</v>
      </c>
    </row>
    <row r="13" spans="1:27" ht="13.5">
      <c r="A13" s="249" t="s">
        <v>40</v>
      </c>
      <c r="B13" s="182"/>
      <c r="C13" s="155">
        <v>-10780612</v>
      </c>
      <c r="D13" s="155"/>
      <c r="E13" s="59">
        <v>-4734000</v>
      </c>
      <c r="F13" s="60">
        <v>-4734000</v>
      </c>
      <c r="G13" s="60"/>
      <c r="H13" s="60"/>
      <c r="I13" s="60">
        <v>-1350</v>
      </c>
      <c r="J13" s="60">
        <v>-1350</v>
      </c>
      <c r="K13" s="60">
        <v>-27924</v>
      </c>
      <c r="L13" s="60">
        <v>-15885</v>
      </c>
      <c r="M13" s="60">
        <v>-7135</v>
      </c>
      <c r="N13" s="60">
        <v>-50944</v>
      </c>
      <c r="O13" s="60"/>
      <c r="P13" s="60"/>
      <c r="Q13" s="60"/>
      <c r="R13" s="60"/>
      <c r="S13" s="60"/>
      <c r="T13" s="60"/>
      <c r="U13" s="60"/>
      <c r="V13" s="60"/>
      <c r="W13" s="60">
        <v>-52294</v>
      </c>
      <c r="X13" s="60">
        <v>-2367000</v>
      </c>
      <c r="Y13" s="60">
        <v>2314706</v>
      </c>
      <c r="Z13" s="140">
        <v>-97.79</v>
      </c>
      <c r="AA13" s="62">
        <v>-4734000</v>
      </c>
    </row>
    <row r="14" spans="1:27" ht="13.5">
      <c r="A14" s="249" t="s">
        <v>42</v>
      </c>
      <c r="B14" s="182"/>
      <c r="C14" s="155"/>
      <c r="D14" s="155"/>
      <c r="E14" s="59">
        <v>-73196004</v>
      </c>
      <c r="F14" s="60">
        <v>-73196004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-36598002</v>
      </c>
      <c r="Y14" s="60">
        <v>36598002</v>
      </c>
      <c r="Z14" s="140">
        <v>-100</v>
      </c>
      <c r="AA14" s="62">
        <v>-73196004</v>
      </c>
    </row>
    <row r="15" spans="1:27" ht="13.5">
      <c r="A15" s="250" t="s">
        <v>184</v>
      </c>
      <c r="B15" s="251"/>
      <c r="C15" s="168">
        <f aca="true" t="shared" si="0" ref="C15:Y15">SUM(C6:C14)</f>
        <v>105926671</v>
      </c>
      <c r="D15" s="168">
        <f>SUM(D6:D14)</f>
        <v>0</v>
      </c>
      <c r="E15" s="72">
        <f t="shared" si="0"/>
        <v>92924521</v>
      </c>
      <c r="F15" s="73">
        <f t="shared" si="0"/>
        <v>92924521</v>
      </c>
      <c r="G15" s="73">
        <f t="shared" si="0"/>
        <v>77983985</v>
      </c>
      <c r="H15" s="73">
        <f t="shared" si="0"/>
        <v>15940427</v>
      </c>
      <c r="I15" s="73">
        <f t="shared" si="0"/>
        <v>8476067</v>
      </c>
      <c r="J15" s="73">
        <f t="shared" si="0"/>
        <v>102400479</v>
      </c>
      <c r="K15" s="73">
        <f t="shared" si="0"/>
        <v>30694200</v>
      </c>
      <c r="L15" s="73">
        <f t="shared" si="0"/>
        <v>-943520</v>
      </c>
      <c r="M15" s="73">
        <f t="shared" si="0"/>
        <v>19748450</v>
      </c>
      <c r="N15" s="73">
        <f t="shared" si="0"/>
        <v>49499130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151899609</v>
      </c>
      <c r="X15" s="73">
        <f t="shared" si="0"/>
        <v>99436500</v>
      </c>
      <c r="Y15" s="73">
        <f t="shared" si="0"/>
        <v>52463109</v>
      </c>
      <c r="Z15" s="170">
        <f>+IF(X15&lt;&gt;0,+(Y15/X15)*100,0)</f>
        <v>52.760413932509685</v>
      </c>
      <c r="AA15" s="74">
        <f>SUM(AA6:AA14)</f>
        <v>92924521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3346390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-105729393</v>
      </c>
      <c r="D24" s="155"/>
      <c r="E24" s="59">
        <v>-73196000</v>
      </c>
      <c r="F24" s="60">
        <v>-73196000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-41919500</v>
      </c>
      <c r="Y24" s="60">
        <v>41919500</v>
      </c>
      <c r="Z24" s="140">
        <v>-100</v>
      </c>
      <c r="AA24" s="62">
        <v>-73196000</v>
      </c>
    </row>
    <row r="25" spans="1:27" ht="13.5">
      <c r="A25" s="250" t="s">
        <v>191</v>
      </c>
      <c r="B25" s="251"/>
      <c r="C25" s="168">
        <f aca="true" t="shared" si="1" ref="C25:Y25">SUM(C19:C24)</f>
        <v>-102383003</v>
      </c>
      <c r="D25" s="168">
        <f>SUM(D19:D24)</f>
        <v>0</v>
      </c>
      <c r="E25" s="72">
        <f t="shared" si="1"/>
        <v>-73196000</v>
      </c>
      <c r="F25" s="73">
        <f t="shared" si="1"/>
        <v>-73196000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-41919500</v>
      </c>
      <c r="Y25" s="73">
        <f t="shared" si="1"/>
        <v>41919500</v>
      </c>
      <c r="Z25" s="170">
        <f>+IF(X25&lt;&gt;0,+(Y25/X25)*100,0)</f>
        <v>-100</v>
      </c>
      <c r="AA25" s="74">
        <f>SUM(AA19:AA24)</f>
        <v>-73196000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3543668</v>
      </c>
      <c r="D36" s="153">
        <f>+D15+D25+D34</f>
        <v>0</v>
      </c>
      <c r="E36" s="99">
        <f t="shared" si="3"/>
        <v>19728521</v>
      </c>
      <c r="F36" s="100">
        <f t="shared" si="3"/>
        <v>19728521</v>
      </c>
      <c r="G36" s="100">
        <f t="shared" si="3"/>
        <v>77983985</v>
      </c>
      <c r="H36" s="100">
        <f t="shared" si="3"/>
        <v>15940427</v>
      </c>
      <c r="I36" s="100">
        <f t="shared" si="3"/>
        <v>8476067</v>
      </c>
      <c r="J36" s="100">
        <f t="shared" si="3"/>
        <v>102400479</v>
      </c>
      <c r="K36" s="100">
        <f t="shared" si="3"/>
        <v>30694200</v>
      </c>
      <c r="L36" s="100">
        <f t="shared" si="3"/>
        <v>-943520</v>
      </c>
      <c r="M36" s="100">
        <f t="shared" si="3"/>
        <v>19748450</v>
      </c>
      <c r="N36" s="100">
        <f t="shared" si="3"/>
        <v>49499130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151899609</v>
      </c>
      <c r="X36" s="100">
        <f t="shared" si="3"/>
        <v>57517000</v>
      </c>
      <c r="Y36" s="100">
        <f t="shared" si="3"/>
        <v>94382609</v>
      </c>
      <c r="Z36" s="137">
        <f>+IF(X36&lt;&gt;0,+(Y36/X36)*100,0)</f>
        <v>164.09515273745154</v>
      </c>
      <c r="AA36" s="102">
        <f>+AA15+AA25+AA34</f>
        <v>19728521</v>
      </c>
    </row>
    <row r="37" spans="1:27" ht="13.5">
      <c r="A37" s="249" t="s">
        <v>199</v>
      </c>
      <c r="B37" s="182"/>
      <c r="C37" s="153">
        <v>-5788354</v>
      </c>
      <c r="D37" s="153"/>
      <c r="E37" s="99">
        <v>-2241000</v>
      </c>
      <c r="F37" s="100">
        <v>-2241000</v>
      </c>
      <c r="G37" s="100">
        <v>-79547817</v>
      </c>
      <c r="H37" s="100">
        <v>-1563832</v>
      </c>
      <c r="I37" s="100">
        <v>14376595</v>
      </c>
      <c r="J37" s="100">
        <v>-79547817</v>
      </c>
      <c r="K37" s="100">
        <v>22852662</v>
      </c>
      <c r="L37" s="100">
        <v>53546862</v>
      </c>
      <c r="M37" s="100">
        <v>52603342</v>
      </c>
      <c r="N37" s="100">
        <v>22852662</v>
      </c>
      <c r="O37" s="100"/>
      <c r="P37" s="100"/>
      <c r="Q37" s="100"/>
      <c r="R37" s="100"/>
      <c r="S37" s="100"/>
      <c r="T37" s="100"/>
      <c r="U37" s="100"/>
      <c r="V37" s="100"/>
      <c r="W37" s="100">
        <v>-79547817</v>
      </c>
      <c r="X37" s="100">
        <v>-2241000</v>
      </c>
      <c r="Y37" s="100">
        <v>-77306817</v>
      </c>
      <c r="Z37" s="137">
        <v>3449.66</v>
      </c>
      <c r="AA37" s="102">
        <v>-2241000</v>
      </c>
    </row>
    <row r="38" spans="1:27" ht="13.5">
      <c r="A38" s="269" t="s">
        <v>200</v>
      </c>
      <c r="B38" s="256"/>
      <c r="C38" s="257">
        <v>-2244686</v>
      </c>
      <c r="D38" s="257"/>
      <c r="E38" s="258">
        <v>17487521</v>
      </c>
      <c r="F38" s="259">
        <v>17487521</v>
      </c>
      <c r="G38" s="259">
        <v>-1563832</v>
      </c>
      <c r="H38" s="259">
        <v>14376595</v>
      </c>
      <c r="I38" s="259">
        <v>22852662</v>
      </c>
      <c r="J38" s="259">
        <v>22852662</v>
      </c>
      <c r="K38" s="259">
        <v>53546862</v>
      </c>
      <c r="L38" s="259">
        <v>52603342</v>
      </c>
      <c r="M38" s="259">
        <v>72351792</v>
      </c>
      <c r="N38" s="259">
        <v>72351792</v>
      </c>
      <c r="O38" s="259"/>
      <c r="P38" s="259"/>
      <c r="Q38" s="259"/>
      <c r="R38" s="259"/>
      <c r="S38" s="259"/>
      <c r="T38" s="259"/>
      <c r="U38" s="259"/>
      <c r="V38" s="259"/>
      <c r="W38" s="259">
        <v>72351792</v>
      </c>
      <c r="X38" s="259">
        <v>55276000</v>
      </c>
      <c r="Y38" s="259">
        <v>17075792</v>
      </c>
      <c r="Z38" s="260">
        <v>30.89</v>
      </c>
      <c r="AA38" s="261">
        <v>17487521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140566873</v>
      </c>
      <c r="D5" s="200">
        <f t="shared" si="0"/>
        <v>0</v>
      </c>
      <c r="E5" s="106">
        <f t="shared" si="0"/>
        <v>90645857</v>
      </c>
      <c r="F5" s="106">
        <f t="shared" si="0"/>
        <v>90645857</v>
      </c>
      <c r="G5" s="106">
        <f t="shared" si="0"/>
        <v>12998336</v>
      </c>
      <c r="H5" s="106">
        <f t="shared" si="0"/>
        <v>6105101</v>
      </c>
      <c r="I5" s="106">
        <f t="shared" si="0"/>
        <v>2535458</v>
      </c>
      <c r="J5" s="106">
        <f t="shared" si="0"/>
        <v>21638895</v>
      </c>
      <c r="K5" s="106">
        <f t="shared" si="0"/>
        <v>4570143</v>
      </c>
      <c r="L5" s="106">
        <f t="shared" si="0"/>
        <v>4371815</v>
      </c>
      <c r="M5" s="106">
        <f t="shared" si="0"/>
        <v>6050779</v>
      </c>
      <c r="N5" s="106">
        <f t="shared" si="0"/>
        <v>14992737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36631632</v>
      </c>
      <c r="X5" s="106">
        <f t="shared" si="0"/>
        <v>45322930</v>
      </c>
      <c r="Y5" s="106">
        <f t="shared" si="0"/>
        <v>-8691298</v>
      </c>
      <c r="Z5" s="201">
        <f>+IF(X5&lt;&gt;0,+(Y5/X5)*100,0)</f>
        <v>-19.17638157991992</v>
      </c>
      <c r="AA5" s="199">
        <f>SUM(AA11:AA18)</f>
        <v>90645857</v>
      </c>
    </row>
    <row r="6" spans="1:27" ht="13.5">
      <c r="A6" s="291" t="s">
        <v>204</v>
      </c>
      <c r="B6" s="142"/>
      <c r="C6" s="62">
        <v>123291646</v>
      </c>
      <c r="D6" s="156"/>
      <c r="E6" s="60">
        <v>9135751</v>
      </c>
      <c r="F6" s="60">
        <v>9135751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4567876</v>
      </c>
      <c r="Y6" s="60">
        <v>-4567876</v>
      </c>
      <c r="Z6" s="140">
        <v>-100</v>
      </c>
      <c r="AA6" s="155">
        <v>9135751</v>
      </c>
    </row>
    <row r="7" spans="1:27" ht="13.5">
      <c r="A7" s="291" t="s">
        <v>205</v>
      </c>
      <c r="B7" s="142"/>
      <c r="C7" s="62">
        <v>545000</v>
      </c>
      <c r="D7" s="156"/>
      <c r="E7" s="60">
        <v>1538000</v>
      </c>
      <c r="F7" s="60">
        <v>1538000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769000</v>
      </c>
      <c r="Y7" s="60">
        <v>-769000</v>
      </c>
      <c r="Z7" s="140">
        <v>-100</v>
      </c>
      <c r="AA7" s="155">
        <v>1538000</v>
      </c>
    </row>
    <row r="8" spans="1:27" ht="13.5">
      <c r="A8" s="291" t="s">
        <v>206</v>
      </c>
      <c r="B8" s="142"/>
      <c r="C8" s="62">
        <v>600000</v>
      </c>
      <c r="D8" s="156"/>
      <c r="E8" s="60">
        <v>2500000</v>
      </c>
      <c r="F8" s="60">
        <v>2500000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1250000</v>
      </c>
      <c r="Y8" s="60">
        <v>-1250000</v>
      </c>
      <c r="Z8" s="140">
        <v>-100</v>
      </c>
      <c r="AA8" s="155">
        <v>2500000</v>
      </c>
    </row>
    <row r="9" spans="1:27" ht="13.5">
      <c r="A9" s="291" t="s">
        <v>207</v>
      </c>
      <c r="B9" s="142"/>
      <c r="C9" s="62"/>
      <c r="D9" s="156"/>
      <c r="E9" s="60">
        <v>49938027</v>
      </c>
      <c r="F9" s="60">
        <v>49938027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24969014</v>
      </c>
      <c r="Y9" s="60">
        <v>-24969014</v>
      </c>
      <c r="Z9" s="140">
        <v>-100</v>
      </c>
      <c r="AA9" s="155">
        <v>49938027</v>
      </c>
    </row>
    <row r="10" spans="1:27" ht="13.5">
      <c r="A10" s="291" t="s">
        <v>208</v>
      </c>
      <c r="B10" s="142"/>
      <c r="C10" s="62"/>
      <c r="D10" s="156"/>
      <c r="E10" s="60">
        <v>14253928</v>
      </c>
      <c r="F10" s="60">
        <v>14253928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7126964</v>
      </c>
      <c r="Y10" s="60">
        <v>-7126964</v>
      </c>
      <c r="Z10" s="140">
        <v>-100</v>
      </c>
      <c r="AA10" s="155">
        <v>14253928</v>
      </c>
    </row>
    <row r="11" spans="1:27" ht="13.5">
      <c r="A11" s="292" t="s">
        <v>209</v>
      </c>
      <c r="B11" s="142"/>
      <c r="C11" s="293">
        <f aca="true" t="shared" si="1" ref="C11:Y11">SUM(C6:C10)</f>
        <v>124436646</v>
      </c>
      <c r="D11" s="294">
        <f t="shared" si="1"/>
        <v>0</v>
      </c>
      <c r="E11" s="295">
        <f t="shared" si="1"/>
        <v>77365706</v>
      </c>
      <c r="F11" s="295">
        <f t="shared" si="1"/>
        <v>77365706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38682854</v>
      </c>
      <c r="Y11" s="295">
        <f t="shared" si="1"/>
        <v>-38682854</v>
      </c>
      <c r="Z11" s="296">
        <f>+IF(X11&lt;&gt;0,+(Y11/X11)*100,0)</f>
        <v>-100</v>
      </c>
      <c r="AA11" s="297">
        <f>SUM(AA6:AA10)</f>
        <v>77365706</v>
      </c>
    </row>
    <row r="12" spans="1:27" ht="13.5">
      <c r="A12" s="298" t="s">
        <v>210</v>
      </c>
      <c r="B12" s="136"/>
      <c r="C12" s="62">
        <v>4060000</v>
      </c>
      <c r="D12" s="156"/>
      <c r="E12" s="60">
        <v>13280151</v>
      </c>
      <c r="F12" s="60">
        <v>13280151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6640076</v>
      </c>
      <c r="Y12" s="60">
        <v>-6640076</v>
      </c>
      <c r="Z12" s="140">
        <v>-100</v>
      </c>
      <c r="AA12" s="155">
        <v>13280151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11940227</v>
      </c>
      <c r="D15" s="156"/>
      <c r="E15" s="60"/>
      <c r="F15" s="60"/>
      <c r="G15" s="60">
        <v>12998336</v>
      </c>
      <c r="H15" s="60">
        <v>6105101</v>
      </c>
      <c r="I15" s="60">
        <v>2535458</v>
      </c>
      <c r="J15" s="60">
        <v>21638895</v>
      </c>
      <c r="K15" s="60">
        <v>4570143</v>
      </c>
      <c r="L15" s="60">
        <v>4371815</v>
      </c>
      <c r="M15" s="60">
        <v>6050779</v>
      </c>
      <c r="N15" s="60">
        <v>14992737</v>
      </c>
      <c r="O15" s="60"/>
      <c r="P15" s="60"/>
      <c r="Q15" s="60"/>
      <c r="R15" s="60"/>
      <c r="S15" s="60"/>
      <c r="T15" s="60"/>
      <c r="U15" s="60"/>
      <c r="V15" s="60"/>
      <c r="W15" s="60">
        <v>36631632</v>
      </c>
      <c r="X15" s="60"/>
      <c r="Y15" s="60">
        <v>36631632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130000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123291646</v>
      </c>
      <c r="D36" s="156">
        <f t="shared" si="4"/>
        <v>0</v>
      </c>
      <c r="E36" s="60">
        <f t="shared" si="4"/>
        <v>9135751</v>
      </c>
      <c r="F36" s="60">
        <f t="shared" si="4"/>
        <v>9135751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4567876</v>
      </c>
      <c r="Y36" s="60">
        <f t="shared" si="4"/>
        <v>-4567876</v>
      </c>
      <c r="Z36" s="140">
        <f aca="true" t="shared" si="5" ref="Z36:Z49">+IF(X36&lt;&gt;0,+(Y36/X36)*100,0)</f>
        <v>-100</v>
      </c>
      <c r="AA36" s="155">
        <f>AA6+AA21</f>
        <v>9135751</v>
      </c>
    </row>
    <row r="37" spans="1:27" ht="13.5">
      <c r="A37" s="291" t="s">
        <v>205</v>
      </c>
      <c r="B37" s="142"/>
      <c r="C37" s="62">
        <f t="shared" si="4"/>
        <v>545000</v>
      </c>
      <c r="D37" s="156">
        <f t="shared" si="4"/>
        <v>0</v>
      </c>
      <c r="E37" s="60">
        <f t="shared" si="4"/>
        <v>1538000</v>
      </c>
      <c r="F37" s="60">
        <f t="shared" si="4"/>
        <v>1538000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769000</v>
      </c>
      <c r="Y37" s="60">
        <f t="shared" si="4"/>
        <v>-769000</v>
      </c>
      <c r="Z37" s="140">
        <f t="shared" si="5"/>
        <v>-100</v>
      </c>
      <c r="AA37" s="155">
        <f>AA7+AA22</f>
        <v>1538000</v>
      </c>
    </row>
    <row r="38" spans="1:27" ht="13.5">
      <c r="A38" s="291" t="s">
        <v>206</v>
      </c>
      <c r="B38" s="142"/>
      <c r="C38" s="62">
        <f t="shared" si="4"/>
        <v>600000</v>
      </c>
      <c r="D38" s="156">
        <f t="shared" si="4"/>
        <v>0</v>
      </c>
      <c r="E38" s="60">
        <f t="shared" si="4"/>
        <v>2500000</v>
      </c>
      <c r="F38" s="60">
        <f t="shared" si="4"/>
        <v>2500000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1250000</v>
      </c>
      <c r="Y38" s="60">
        <f t="shared" si="4"/>
        <v>-1250000</v>
      </c>
      <c r="Z38" s="140">
        <f t="shared" si="5"/>
        <v>-100</v>
      </c>
      <c r="AA38" s="155">
        <f>AA8+AA23</f>
        <v>2500000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49938027</v>
      </c>
      <c r="F39" s="60">
        <f t="shared" si="4"/>
        <v>49938027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24969014</v>
      </c>
      <c r="Y39" s="60">
        <f t="shared" si="4"/>
        <v>-24969014</v>
      </c>
      <c r="Z39" s="140">
        <f t="shared" si="5"/>
        <v>-100</v>
      </c>
      <c r="AA39" s="155">
        <f>AA9+AA24</f>
        <v>49938027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14253928</v>
      </c>
      <c r="F40" s="60">
        <f t="shared" si="4"/>
        <v>14253928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7126964</v>
      </c>
      <c r="Y40" s="60">
        <f t="shared" si="4"/>
        <v>-7126964</v>
      </c>
      <c r="Z40" s="140">
        <f t="shared" si="5"/>
        <v>-100</v>
      </c>
      <c r="AA40" s="155">
        <f>AA10+AA25</f>
        <v>14253928</v>
      </c>
    </row>
    <row r="41" spans="1:27" ht="13.5">
      <c r="A41" s="292" t="s">
        <v>209</v>
      </c>
      <c r="B41" s="142"/>
      <c r="C41" s="293">
        <f aca="true" t="shared" si="6" ref="C41:Y41">SUM(C36:C40)</f>
        <v>124436646</v>
      </c>
      <c r="D41" s="294">
        <f t="shared" si="6"/>
        <v>0</v>
      </c>
      <c r="E41" s="295">
        <f t="shared" si="6"/>
        <v>77365706</v>
      </c>
      <c r="F41" s="295">
        <f t="shared" si="6"/>
        <v>77365706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38682854</v>
      </c>
      <c r="Y41" s="295">
        <f t="shared" si="6"/>
        <v>-38682854</v>
      </c>
      <c r="Z41" s="296">
        <f t="shared" si="5"/>
        <v>-100</v>
      </c>
      <c r="AA41" s="297">
        <f>SUM(AA36:AA40)</f>
        <v>77365706</v>
      </c>
    </row>
    <row r="42" spans="1:27" ht="13.5">
      <c r="A42" s="298" t="s">
        <v>210</v>
      </c>
      <c r="B42" s="136"/>
      <c r="C42" s="95">
        <f aca="true" t="shared" si="7" ref="C42:Y48">C12+C27</f>
        <v>4060000</v>
      </c>
      <c r="D42" s="129">
        <f t="shared" si="7"/>
        <v>0</v>
      </c>
      <c r="E42" s="54">
        <f t="shared" si="7"/>
        <v>13280151</v>
      </c>
      <c r="F42" s="54">
        <f t="shared" si="7"/>
        <v>13280151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6640076</v>
      </c>
      <c r="Y42" s="54">
        <f t="shared" si="7"/>
        <v>-6640076</v>
      </c>
      <c r="Z42" s="184">
        <f t="shared" si="5"/>
        <v>-100</v>
      </c>
      <c r="AA42" s="130">
        <f aca="true" t="shared" si="8" ref="AA42:AA48">AA12+AA27</f>
        <v>13280151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11940227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12998336</v>
      </c>
      <c r="H45" s="54">
        <f t="shared" si="7"/>
        <v>6105101</v>
      </c>
      <c r="I45" s="54">
        <f t="shared" si="7"/>
        <v>2535458</v>
      </c>
      <c r="J45" s="54">
        <f t="shared" si="7"/>
        <v>21638895</v>
      </c>
      <c r="K45" s="54">
        <f t="shared" si="7"/>
        <v>4570143</v>
      </c>
      <c r="L45" s="54">
        <f t="shared" si="7"/>
        <v>4371815</v>
      </c>
      <c r="M45" s="54">
        <f t="shared" si="7"/>
        <v>6050779</v>
      </c>
      <c r="N45" s="54">
        <f t="shared" si="7"/>
        <v>14992737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36631632</v>
      </c>
      <c r="X45" s="54">
        <f t="shared" si="7"/>
        <v>0</v>
      </c>
      <c r="Y45" s="54">
        <f t="shared" si="7"/>
        <v>36631632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130000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140566873</v>
      </c>
      <c r="D49" s="218">
        <f t="shared" si="9"/>
        <v>0</v>
      </c>
      <c r="E49" s="220">
        <f t="shared" si="9"/>
        <v>90645857</v>
      </c>
      <c r="F49" s="220">
        <f t="shared" si="9"/>
        <v>90645857</v>
      </c>
      <c r="G49" s="220">
        <f t="shared" si="9"/>
        <v>12998336</v>
      </c>
      <c r="H49" s="220">
        <f t="shared" si="9"/>
        <v>6105101</v>
      </c>
      <c r="I49" s="220">
        <f t="shared" si="9"/>
        <v>2535458</v>
      </c>
      <c r="J49" s="220">
        <f t="shared" si="9"/>
        <v>21638895</v>
      </c>
      <c r="K49" s="220">
        <f t="shared" si="9"/>
        <v>4570143</v>
      </c>
      <c r="L49" s="220">
        <f t="shared" si="9"/>
        <v>4371815</v>
      </c>
      <c r="M49" s="220">
        <f t="shared" si="9"/>
        <v>6050779</v>
      </c>
      <c r="N49" s="220">
        <f t="shared" si="9"/>
        <v>14992737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36631632</v>
      </c>
      <c r="X49" s="220">
        <f t="shared" si="9"/>
        <v>45322930</v>
      </c>
      <c r="Y49" s="220">
        <f t="shared" si="9"/>
        <v>-8691298</v>
      </c>
      <c r="Z49" s="221">
        <f t="shared" si="5"/>
        <v>-19.17638157991992</v>
      </c>
      <c r="AA49" s="222">
        <f>SUM(AA41:AA48)</f>
        <v>90645857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28490891</v>
      </c>
      <c r="F51" s="54">
        <f t="shared" si="10"/>
        <v>28490891</v>
      </c>
      <c r="G51" s="54">
        <f t="shared" si="10"/>
        <v>822680</v>
      </c>
      <c r="H51" s="54">
        <f t="shared" si="10"/>
        <v>1868364</v>
      </c>
      <c r="I51" s="54">
        <f t="shared" si="10"/>
        <v>3057431</v>
      </c>
      <c r="J51" s="54">
        <f t="shared" si="10"/>
        <v>5748475</v>
      </c>
      <c r="K51" s="54">
        <f t="shared" si="10"/>
        <v>3178113</v>
      </c>
      <c r="L51" s="54">
        <f t="shared" si="10"/>
        <v>2825233</v>
      </c>
      <c r="M51" s="54">
        <f t="shared" si="10"/>
        <v>1806348</v>
      </c>
      <c r="N51" s="54">
        <f t="shared" si="10"/>
        <v>7809694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13558169</v>
      </c>
      <c r="X51" s="54">
        <f t="shared" si="10"/>
        <v>14245447</v>
      </c>
      <c r="Y51" s="54">
        <f t="shared" si="10"/>
        <v>-687278</v>
      </c>
      <c r="Z51" s="184">
        <f>+IF(X51&lt;&gt;0,+(Y51/X51)*100,0)</f>
        <v>-4.824544993217833</v>
      </c>
      <c r="AA51" s="130">
        <f>SUM(AA57:AA61)</f>
        <v>28490891</v>
      </c>
    </row>
    <row r="52" spans="1:27" ht="13.5">
      <c r="A52" s="310" t="s">
        <v>204</v>
      </c>
      <c r="B52" s="142"/>
      <c r="C52" s="62"/>
      <c r="D52" s="156"/>
      <c r="E52" s="60">
        <v>9142740</v>
      </c>
      <c r="F52" s="60">
        <v>9142740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4571370</v>
      </c>
      <c r="Y52" s="60">
        <v>-4571370</v>
      </c>
      <c r="Z52" s="140">
        <v>-100</v>
      </c>
      <c r="AA52" s="155">
        <v>9142740</v>
      </c>
    </row>
    <row r="53" spans="1:27" ht="13.5">
      <c r="A53" s="310" t="s">
        <v>205</v>
      </c>
      <c r="B53" s="142"/>
      <c r="C53" s="62"/>
      <c r="D53" s="156"/>
      <c r="E53" s="60">
        <v>3638922</v>
      </c>
      <c r="F53" s="60">
        <v>3638922</v>
      </c>
      <c r="G53" s="60">
        <v>23030</v>
      </c>
      <c r="H53" s="60"/>
      <c r="I53" s="60">
        <v>111450</v>
      </c>
      <c r="J53" s="60">
        <v>134480</v>
      </c>
      <c r="K53" s="60">
        <v>114216</v>
      </c>
      <c r="L53" s="60">
        <v>162562</v>
      </c>
      <c r="M53" s="60">
        <v>637380</v>
      </c>
      <c r="N53" s="60">
        <v>914158</v>
      </c>
      <c r="O53" s="60"/>
      <c r="P53" s="60"/>
      <c r="Q53" s="60"/>
      <c r="R53" s="60"/>
      <c r="S53" s="60"/>
      <c r="T53" s="60"/>
      <c r="U53" s="60"/>
      <c r="V53" s="60"/>
      <c r="W53" s="60">
        <v>1048638</v>
      </c>
      <c r="X53" s="60">
        <v>1819461</v>
      </c>
      <c r="Y53" s="60">
        <v>-770823</v>
      </c>
      <c r="Z53" s="140">
        <v>-42.37</v>
      </c>
      <c r="AA53" s="155">
        <v>3638922</v>
      </c>
    </row>
    <row r="54" spans="1:27" ht="13.5">
      <c r="A54" s="310" t="s">
        <v>206</v>
      </c>
      <c r="B54" s="142"/>
      <c r="C54" s="62"/>
      <c r="D54" s="156"/>
      <c r="E54" s="60">
        <v>4723028</v>
      </c>
      <c r="F54" s="60">
        <v>4723028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2361514</v>
      </c>
      <c r="Y54" s="60">
        <v>-2361514</v>
      </c>
      <c r="Z54" s="140">
        <v>-100</v>
      </c>
      <c r="AA54" s="155">
        <v>4723028</v>
      </c>
    </row>
    <row r="55" spans="1:27" ht="13.5">
      <c r="A55" s="310" t="s">
        <v>207</v>
      </c>
      <c r="B55" s="142"/>
      <c r="C55" s="62"/>
      <c r="D55" s="156"/>
      <c r="E55" s="60">
        <v>2871007</v>
      </c>
      <c r="F55" s="60">
        <v>2871007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1435504</v>
      </c>
      <c r="Y55" s="60">
        <v>-1435504</v>
      </c>
      <c r="Z55" s="140">
        <v>-100</v>
      </c>
      <c r="AA55" s="155">
        <v>2871007</v>
      </c>
    </row>
    <row r="56" spans="1:27" ht="13.5">
      <c r="A56" s="310" t="s">
        <v>208</v>
      </c>
      <c r="B56" s="142"/>
      <c r="C56" s="62"/>
      <c r="D56" s="156"/>
      <c r="E56" s="60">
        <v>3423956</v>
      </c>
      <c r="F56" s="60">
        <v>3423956</v>
      </c>
      <c r="G56" s="60">
        <v>655722</v>
      </c>
      <c r="H56" s="60">
        <v>1640590</v>
      </c>
      <c r="I56" s="60">
        <v>2666427</v>
      </c>
      <c r="J56" s="60">
        <v>4962739</v>
      </c>
      <c r="K56" s="60">
        <v>2742080</v>
      </c>
      <c r="L56" s="60">
        <v>2448819</v>
      </c>
      <c r="M56" s="60">
        <v>1078468</v>
      </c>
      <c r="N56" s="60">
        <v>6269367</v>
      </c>
      <c r="O56" s="60"/>
      <c r="P56" s="60"/>
      <c r="Q56" s="60"/>
      <c r="R56" s="60"/>
      <c r="S56" s="60"/>
      <c r="T56" s="60"/>
      <c r="U56" s="60"/>
      <c r="V56" s="60"/>
      <c r="W56" s="60">
        <v>11232106</v>
      </c>
      <c r="X56" s="60">
        <v>1711978</v>
      </c>
      <c r="Y56" s="60">
        <v>9520128</v>
      </c>
      <c r="Z56" s="140">
        <v>556.09</v>
      </c>
      <c r="AA56" s="155">
        <v>3423956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23799653</v>
      </c>
      <c r="F57" s="295">
        <f t="shared" si="11"/>
        <v>23799653</v>
      </c>
      <c r="G57" s="295">
        <f t="shared" si="11"/>
        <v>678752</v>
      </c>
      <c r="H57" s="295">
        <f t="shared" si="11"/>
        <v>1640590</v>
      </c>
      <c r="I57" s="295">
        <f t="shared" si="11"/>
        <v>2777877</v>
      </c>
      <c r="J57" s="295">
        <f t="shared" si="11"/>
        <v>5097219</v>
      </c>
      <c r="K57" s="295">
        <f t="shared" si="11"/>
        <v>2856296</v>
      </c>
      <c r="L57" s="295">
        <f t="shared" si="11"/>
        <v>2611381</v>
      </c>
      <c r="M57" s="295">
        <f t="shared" si="11"/>
        <v>1715848</v>
      </c>
      <c r="N57" s="295">
        <f t="shared" si="11"/>
        <v>7183525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12280744</v>
      </c>
      <c r="X57" s="295">
        <f t="shared" si="11"/>
        <v>11899827</v>
      </c>
      <c r="Y57" s="295">
        <f t="shared" si="11"/>
        <v>380917</v>
      </c>
      <c r="Z57" s="296">
        <f>+IF(X57&lt;&gt;0,+(Y57/X57)*100,0)</f>
        <v>3.201029729255728</v>
      </c>
      <c r="AA57" s="297">
        <f>SUM(AA52:AA56)</f>
        <v>23799653</v>
      </c>
    </row>
    <row r="58" spans="1:27" ht="13.5">
      <c r="A58" s="311" t="s">
        <v>210</v>
      </c>
      <c r="B58" s="136"/>
      <c r="C58" s="62"/>
      <c r="D58" s="156"/>
      <c r="E58" s="60">
        <v>2015207</v>
      </c>
      <c r="F58" s="60">
        <v>2015207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1007604</v>
      </c>
      <c r="Y58" s="60">
        <v>-1007604</v>
      </c>
      <c r="Z58" s="140">
        <v>-100</v>
      </c>
      <c r="AA58" s="155">
        <v>2015207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2676031</v>
      </c>
      <c r="F61" s="60">
        <v>2676031</v>
      </c>
      <c r="G61" s="60">
        <v>143928</v>
      </c>
      <c r="H61" s="60">
        <v>227774</v>
      </c>
      <c r="I61" s="60">
        <v>279554</v>
      </c>
      <c r="J61" s="60">
        <v>651256</v>
      </c>
      <c r="K61" s="60">
        <v>321817</v>
      </c>
      <c r="L61" s="60">
        <v>213852</v>
      </c>
      <c r="M61" s="60">
        <v>90500</v>
      </c>
      <c r="N61" s="60">
        <v>626169</v>
      </c>
      <c r="O61" s="60"/>
      <c r="P61" s="60"/>
      <c r="Q61" s="60"/>
      <c r="R61" s="60"/>
      <c r="S61" s="60"/>
      <c r="T61" s="60"/>
      <c r="U61" s="60"/>
      <c r="V61" s="60"/>
      <c r="W61" s="60">
        <v>1277425</v>
      </c>
      <c r="X61" s="60">
        <v>1338016</v>
      </c>
      <c r="Y61" s="60">
        <v>-60591</v>
      </c>
      <c r="Z61" s="140">
        <v>-4.53</v>
      </c>
      <c r="AA61" s="155">
        <v>2676031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788534</v>
      </c>
      <c r="H66" s="275">
        <v>1868364</v>
      </c>
      <c r="I66" s="275">
        <v>3057432</v>
      </c>
      <c r="J66" s="275">
        <v>5714330</v>
      </c>
      <c r="K66" s="275">
        <v>3178114</v>
      </c>
      <c r="L66" s="275">
        <v>2825232</v>
      </c>
      <c r="M66" s="275">
        <v>1805148</v>
      </c>
      <c r="N66" s="275">
        <v>7808494</v>
      </c>
      <c r="O66" s="275"/>
      <c r="P66" s="275"/>
      <c r="Q66" s="275"/>
      <c r="R66" s="275"/>
      <c r="S66" s="275"/>
      <c r="T66" s="275"/>
      <c r="U66" s="275"/>
      <c r="V66" s="275"/>
      <c r="W66" s="275">
        <v>13522824</v>
      </c>
      <c r="X66" s="275"/>
      <c r="Y66" s="275">
        <v>13522824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28490891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28490891</v>
      </c>
      <c r="F69" s="220">
        <f t="shared" si="12"/>
        <v>0</v>
      </c>
      <c r="G69" s="220">
        <f t="shared" si="12"/>
        <v>788534</v>
      </c>
      <c r="H69" s="220">
        <f t="shared" si="12"/>
        <v>1868364</v>
      </c>
      <c r="I69" s="220">
        <f t="shared" si="12"/>
        <v>3057432</v>
      </c>
      <c r="J69" s="220">
        <f t="shared" si="12"/>
        <v>5714330</v>
      </c>
      <c r="K69" s="220">
        <f t="shared" si="12"/>
        <v>3178114</v>
      </c>
      <c r="L69" s="220">
        <f t="shared" si="12"/>
        <v>2825232</v>
      </c>
      <c r="M69" s="220">
        <f t="shared" si="12"/>
        <v>1805148</v>
      </c>
      <c r="N69" s="220">
        <f t="shared" si="12"/>
        <v>7808494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13522824</v>
      </c>
      <c r="X69" s="220">
        <f t="shared" si="12"/>
        <v>0</v>
      </c>
      <c r="Y69" s="220">
        <f t="shared" si="12"/>
        <v>13522824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124436646</v>
      </c>
      <c r="D5" s="357">
        <f t="shared" si="0"/>
        <v>0</v>
      </c>
      <c r="E5" s="356">
        <f t="shared" si="0"/>
        <v>77365706</v>
      </c>
      <c r="F5" s="358">
        <f t="shared" si="0"/>
        <v>77365706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38682854</v>
      </c>
      <c r="Y5" s="358">
        <f t="shared" si="0"/>
        <v>-38682854</v>
      </c>
      <c r="Z5" s="359">
        <f>+IF(X5&lt;&gt;0,+(Y5/X5)*100,0)</f>
        <v>-100</v>
      </c>
      <c r="AA5" s="360">
        <f>+AA6+AA8+AA11+AA13+AA15</f>
        <v>77365706</v>
      </c>
    </row>
    <row r="6" spans="1:27" ht="13.5">
      <c r="A6" s="361" t="s">
        <v>204</v>
      </c>
      <c r="B6" s="142"/>
      <c r="C6" s="60">
        <f>+C7</f>
        <v>123291646</v>
      </c>
      <c r="D6" s="340">
        <f aca="true" t="shared" si="1" ref="D6:AA6">+D7</f>
        <v>0</v>
      </c>
      <c r="E6" s="60">
        <f t="shared" si="1"/>
        <v>9135751</v>
      </c>
      <c r="F6" s="59">
        <f t="shared" si="1"/>
        <v>9135751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4567876</v>
      </c>
      <c r="Y6" s="59">
        <f t="shared" si="1"/>
        <v>-4567876</v>
      </c>
      <c r="Z6" s="61">
        <f>+IF(X6&lt;&gt;0,+(Y6/X6)*100,0)</f>
        <v>-100</v>
      </c>
      <c r="AA6" s="62">
        <f t="shared" si="1"/>
        <v>9135751</v>
      </c>
    </row>
    <row r="7" spans="1:27" ht="13.5">
      <c r="A7" s="291" t="s">
        <v>228</v>
      </c>
      <c r="B7" s="142"/>
      <c r="C7" s="60">
        <v>123291646</v>
      </c>
      <c r="D7" s="340"/>
      <c r="E7" s="60">
        <v>9135751</v>
      </c>
      <c r="F7" s="59">
        <v>9135751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4567876</v>
      </c>
      <c r="Y7" s="59">
        <v>-4567876</v>
      </c>
      <c r="Z7" s="61">
        <v>-100</v>
      </c>
      <c r="AA7" s="62">
        <v>9135751</v>
      </c>
    </row>
    <row r="8" spans="1:27" ht="13.5">
      <c r="A8" s="361" t="s">
        <v>205</v>
      </c>
      <c r="B8" s="142"/>
      <c r="C8" s="60">
        <f aca="true" t="shared" si="2" ref="C8:Y8">SUM(C9:C10)</f>
        <v>545000</v>
      </c>
      <c r="D8" s="340">
        <f t="shared" si="2"/>
        <v>0</v>
      </c>
      <c r="E8" s="60">
        <f t="shared" si="2"/>
        <v>1538000</v>
      </c>
      <c r="F8" s="59">
        <f t="shared" si="2"/>
        <v>1538000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769000</v>
      </c>
      <c r="Y8" s="59">
        <f t="shared" si="2"/>
        <v>-769000</v>
      </c>
      <c r="Z8" s="61">
        <f>+IF(X8&lt;&gt;0,+(Y8/X8)*100,0)</f>
        <v>-100</v>
      </c>
      <c r="AA8" s="62">
        <f>SUM(AA9:AA10)</f>
        <v>1538000</v>
      </c>
    </row>
    <row r="9" spans="1:27" ht="13.5">
      <c r="A9" s="291" t="s">
        <v>229</v>
      </c>
      <c r="B9" s="142"/>
      <c r="C9" s="60">
        <v>545000</v>
      </c>
      <c r="D9" s="340"/>
      <c r="E9" s="60">
        <v>1538000</v>
      </c>
      <c r="F9" s="59">
        <v>1538000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769000</v>
      </c>
      <c r="Y9" s="59">
        <v>-769000</v>
      </c>
      <c r="Z9" s="61">
        <v>-100</v>
      </c>
      <c r="AA9" s="62">
        <v>1538000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600000</v>
      </c>
      <c r="D11" s="363">
        <f aca="true" t="shared" si="3" ref="D11:AA11">+D12</f>
        <v>0</v>
      </c>
      <c r="E11" s="362">
        <f t="shared" si="3"/>
        <v>2500000</v>
      </c>
      <c r="F11" s="364">
        <f t="shared" si="3"/>
        <v>2500000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1250000</v>
      </c>
      <c r="Y11" s="364">
        <f t="shared" si="3"/>
        <v>-1250000</v>
      </c>
      <c r="Z11" s="365">
        <f>+IF(X11&lt;&gt;0,+(Y11/X11)*100,0)</f>
        <v>-100</v>
      </c>
      <c r="AA11" s="366">
        <f t="shared" si="3"/>
        <v>2500000</v>
      </c>
    </row>
    <row r="12" spans="1:27" ht="13.5">
      <c r="A12" s="291" t="s">
        <v>231</v>
      </c>
      <c r="B12" s="136"/>
      <c r="C12" s="60">
        <v>600000</v>
      </c>
      <c r="D12" s="340"/>
      <c r="E12" s="60">
        <v>2500000</v>
      </c>
      <c r="F12" s="59">
        <v>2500000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1250000</v>
      </c>
      <c r="Y12" s="59">
        <v>-1250000</v>
      </c>
      <c r="Z12" s="61">
        <v>-100</v>
      </c>
      <c r="AA12" s="62">
        <v>2500000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49938027</v>
      </c>
      <c r="F13" s="342">
        <f t="shared" si="4"/>
        <v>49938027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24969014</v>
      </c>
      <c r="Y13" s="342">
        <f t="shared" si="4"/>
        <v>-24969014</v>
      </c>
      <c r="Z13" s="335">
        <f>+IF(X13&lt;&gt;0,+(Y13/X13)*100,0)</f>
        <v>-100</v>
      </c>
      <c r="AA13" s="273">
        <f t="shared" si="4"/>
        <v>49938027</v>
      </c>
    </row>
    <row r="14" spans="1:27" ht="13.5">
      <c r="A14" s="291" t="s">
        <v>232</v>
      </c>
      <c r="B14" s="136"/>
      <c r="C14" s="60"/>
      <c r="D14" s="340"/>
      <c r="E14" s="60">
        <v>49938027</v>
      </c>
      <c r="F14" s="59">
        <v>49938027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24969014</v>
      </c>
      <c r="Y14" s="59">
        <v>-24969014</v>
      </c>
      <c r="Z14" s="61">
        <v>-100</v>
      </c>
      <c r="AA14" s="62">
        <v>49938027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14253928</v>
      </c>
      <c r="F15" s="59">
        <f t="shared" si="5"/>
        <v>14253928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7126964</v>
      </c>
      <c r="Y15" s="59">
        <f t="shared" si="5"/>
        <v>-7126964</v>
      </c>
      <c r="Z15" s="61">
        <f>+IF(X15&lt;&gt;0,+(Y15/X15)*100,0)</f>
        <v>-100</v>
      </c>
      <c r="AA15" s="62">
        <f>SUM(AA16:AA20)</f>
        <v>14253928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9914928</v>
      </c>
      <c r="F18" s="59">
        <v>9914928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4957464</v>
      </c>
      <c r="Y18" s="59">
        <v>-4957464</v>
      </c>
      <c r="Z18" s="61">
        <v>-100</v>
      </c>
      <c r="AA18" s="62">
        <v>9914928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4339000</v>
      </c>
      <c r="F20" s="59">
        <v>4339000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2169500</v>
      </c>
      <c r="Y20" s="59">
        <v>-2169500</v>
      </c>
      <c r="Z20" s="61">
        <v>-100</v>
      </c>
      <c r="AA20" s="62">
        <v>4339000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4060000</v>
      </c>
      <c r="D22" s="344">
        <f t="shared" si="6"/>
        <v>0</v>
      </c>
      <c r="E22" s="343">
        <f t="shared" si="6"/>
        <v>13280151</v>
      </c>
      <c r="F22" s="345">
        <f t="shared" si="6"/>
        <v>13280151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6640076</v>
      </c>
      <c r="Y22" s="345">
        <f t="shared" si="6"/>
        <v>-6640076</v>
      </c>
      <c r="Z22" s="336">
        <f>+IF(X22&lt;&gt;0,+(Y22/X22)*100,0)</f>
        <v>-100</v>
      </c>
      <c r="AA22" s="350">
        <f>SUM(AA23:AA32)</f>
        <v>13280151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13280151</v>
      </c>
      <c r="F24" s="59">
        <v>13280151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6640076</v>
      </c>
      <c r="Y24" s="59">
        <v>-6640076</v>
      </c>
      <c r="Z24" s="61">
        <v>-100</v>
      </c>
      <c r="AA24" s="62">
        <v>13280151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2800000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60000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1200000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11940227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12998336</v>
      </c>
      <c r="H40" s="343">
        <f t="shared" si="9"/>
        <v>6105101</v>
      </c>
      <c r="I40" s="343">
        <f t="shared" si="9"/>
        <v>2535458</v>
      </c>
      <c r="J40" s="345">
        <f t="shared" si="9"/>
        <v>21638895</v>
      </c>
      <c r="K40" s="345">
        <f t="shared" si="9"/>
        <v>4570143</v>
      </c>
      <c r="L40" s="343">
        <f t="shared" si="9"/>
        <v>4371815</v>
      </c>
      <c r="M40" s="343">
        <f t="shared" si="9"/>
        <v>6050779</v>
      </c>
      <c r="N40" s="345">
        <f t="shared" si="9"/>
        <v>14992737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36631632</v>
      </c>
      <c r="X40" s="343">
        <f t="shared" si="9"/>
        <v>0</v>
      </c>
      <c r="Y40" s="345">
        <f t="shared" si="9"/>
        <v>36631632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895000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4450000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2960499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3634728</v>
      </c>
      <c r="D49" s="368"/>
      <c r="E49" s="54"/>
      <c r="F49" s="53"/>
      <c r="G49" s="53">
        <v>12998336</v>
      </c>
      <c r="H49" s="54">
        <v>6105101</v>
      </c>
      <c r="I49" s="54">
        <v>2535458</v>
      </c>
      <c r="J49" s="53">
        <v>21638895</v>
      </c>
      <c r="K49" s="53">
        <v>4570143</v>
      </c>
      <c r="L49" s="54">
        <v>4371815</v>
      </c>
      <c r="M49" s="54">
        <v>6050779</v>
      </c>
      <c r="N49" s="53">
        <v>14992737</v>
      </c>
      <c r="O49" s="53"/>
      <c r="P49" s="54"/>
      <c r="Q49" s="54"/>
      <c r="R49" s="53"/>
      <c r="S49" s="53"/>
      <c r="T49" s="54"/>
      <c r="U49" s="54"/>
      <c r="V49" s="53"/>
      <c r="W49" s="53">
        <v>36631632</v>
      </c>
      <c r="X49" s="54"/>
      <c r="Y49" s="53">
        <v>36631632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130000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130000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140566873</v>
      </c>
      <c r="D60" s="346">
        <f t="shared" si="14"/>
        <v>0</v>
      </c>
      <c r="E60" s="219">
        <f t="shared" si="14"/>
        <v>90645857</v>
      </c>
      <c r="F60" s="264">
        <f t="shared" si="14"/>
        <v>90645857</v>
      </c>
      <c r="G60" s="264">
        <f t="shared" si="14"/>
        <v>12998336</v>
      </c>
      <c r="H60" s="219">
        <f t="shared" si="14"/>
        <v>6105101</v>
      </c>
      <c r="I60" s="219">
        <f t="shared" si="14"/>
        <v>2535458</v>
      </c>
      <c r="J60" s="264">
        <f t="shared" si="14"/>
        <v>21638895</v>
      </c>
      <c r="K60" s="264">
        <f t="shared" si="14"/>
        <v>4570143</v>
      </c>
      <c r="L60" s="219">
        <f t="shared" si="14"/>
        <v>4371815</v>
      </c>
      <c r="M60" s="219">
        <f t="shared" si="14"/>
        <v>6050779</v>
      </c>
      <c r="N60" s="264">
        <f t="shared" si="14"/>
        <v>14992737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36631632</v>
      </c>
      <c r="X60" s="219">
        <f t="shared" si="14"/>
        <v>45322930</v>
      </c>
      <c r="Y60" s="264">
        <f t="shared" si="14"/>
        <v>-8691298</v>
      </c>
      <c r="Z60" s="337">
        <f>+IF(X60&lt;&gt;0,+(Y60/X60)*100,0)</f>
        <v>-19.17638157991992</v>
      </c>
      <c r="AA60" s="232">
        <f>+AA57+AA54+AA51+AA40+AA37+AA34+AA22+AA5</f>
        <v>90645857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2014-02-11T07:10:47Z</dcterms:created>
  <dcterms:modified xsi:type="dcterms:W3CDTF">2014-02-11T07:10:51Z</dcterms:modified>
  <cp:category/>
  <cp:version/>
  <cp:contentType/>
  <cp:contentStatus/>
</cp:coreProperties>
</file>