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<sst xmlns="http://schemas.openxmlformats.org/spreadsheetml/2006/main" count="855" uniqueCount="302">
  <si>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Mantsopa(FS196)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</si>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</sst>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11825394</v>
      </c>
      <c r="C5" s="19">
        <v>0</v>
      </c>
      <c r="D5" s="59">
        <v>15172600</v>
      </c>
      <c r="E5" s="60">
        <v>15172600</v>
      </c>
      <c r="F5" s="60">
        <v>-3331</v>
      </c>
      <c r="G5" s="60">
        <v>9390600</v>
      </c>
      <c r="H5" s="60">
        <v>-2871</v>
      </c>
      <c r="I5" s="60">
        <v>9384398</v>
      </c>
      <c r="J5" s="60">
        <v>4912</v>
      </c>
      <c r="K5" s="60">
        <v>-12715</v>
      </c>
      <c r="L5" s="60">
        <v>-2199</v>
      </c>
      <c r="M5" s="60">
        <v>-10002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9374396</v>
      </c>
      <c r="W5" s="60">
        <v>7586300</v>
      </c>
      <c r="X5" s="60">
        <v>1788096</v>
      </c>
      <c r="Y5" s="61">
        <v>23.57</v>
      </c>
      <c r="Z5" s="62">
        <v>15172600</v>
      </c>
    </row>
    <row r="6" spans="1:26" ht="13.5">
      <c r="A6" s="58" t="s">
        <v>32</v>
      </c>
      <c r="B6" s="19">
        <v>92679596</v>
      </c>
      <c r="C6" s="19">
        <v>0</v>
      </c>
      <c r="D6" s="59">
        <v>98954363</v>
      </c>
      <c r="E6" s="60">
        <v>98954363</v>
      </c>
      <c r="F6" s="60">
        <v>6430370</v>
      </c>
      <c r="G6" s="60">
        <v>5106813</v>
      </c>
      <c r="H6" s="60">
        <v>7950374</v>
      </c>
      <c r="I6" s="60">
        <v>19487557</v>
      </c>
      <c r="J6" s="60">
        <v>7927331</v>
      </c>
      <c r="K6" s="60">
        <v>6349982</v>
      </c>
      <c r="L6" s="60">
        <v>7097691</v>
      </c>
      <c r="M6" s="60">
        <v>21375004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40862561</v>
      </c>
      <c r="W6" s="60">
        <v>49477182</v>
      </c>
      <c r="X6" s="60">
        <v>-8614621</v>
      </c>
      <c r="Y6" s="61">
        <v>-17.41</v>
      </c>
      <c r="Z6" s="62">
        <v>98954363</v>
      </c>
    </row>
    <row r="7" spans="1:26" ht="13.5">
      <c r="A7" s="58" t="s">
        <v>33</v>
      </c>
      <c r="B7" s="19">
        <v>302080</v>
      </c>
      <c r="C7" s="19">
        <v>0</v>
      </c>
      <c r="D7" s="59">
        <v>191000</v>
      </c>
      <c r="E7" s="60">
        <v>191000</v>
      </c>
      <c r="F7" s="60">
        <v>2997</v>
      </c>
      <c r="G7" s="60">
        <v>37662</v>
      </c>
      <c r="H7" s="60">
        <v>24765</v>
      </c>
      <c r="I7" s="60">
        <v>65424</v>
      </c>
      <c r="J7" s="60">
        <v>110</v>
      </c>
      <c r="K7" s="60">
        <v>61963</v>
      </c>
      <c r="L7" s="60">
        <v>0</v>
      </c>
      <c r="M7" s="60">
        <v>62073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127497</v>
      </c>
      <c r="W7" s="60">
        <v>95500</v>
      </c>
      <c r="X7" s="60">
        <v>31997</v>
      </c>
      <c r="Y7" s="61">
        <v>33.5</v>
      </c>
      <c r="Z7" s="62">
        <v>191000</v>
      </c>
    </row>
    <row r="8" spans="1:26" ht="13.5">
      <c r="A8" s="58" t="s">
        <v>34</v>
      </c>
      <c r="B8" s="19">
        <v>74224691</v>
      </c>
      <c r="C8" s="19">
        <v>0</v>
      </c>
      <c r="D8" s="59">
        <v>85637923</v>
      </c>
      <c r="E8" s="60">
        <v>85637923</v>
      </c>
      <c r="F8" s="60">
        <v>271</v>
      </c>
      <c r="G8" s="60">
        <v>0</v>
      </c>
      <c r="H8" s="60">
        <v>7612181</v>
      </c>
      <c r="I8" s="60">
        <v>7612452</v>
      </c>
      <c r="J8" s="60">
        <v>1074696</v>
      </c>
      <c r="K8" s="60">
        <v>650</v>
      </c>
      <c r="L8" s="60">
        <v>10315688</v>
      </c>
      <c r="M8" s="60">
        <v>11391034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19003486</v>
      </c>
      <c r="W8" s="60">
        <v>42818962</v>
      </c>
      <c r="X8" s="60">
        <v>-23815476</v>
      </c>
      <c r="Y8" s="61">
        <v>-55.62</v>
      </c>
      <c r="Z8" s="62">
        <v>85637923</v>
      </c>
    </row>
    <row r="9" spans="1:26" ht="13.5">
      <c r="A9" s="58" t="s">
        <v>35</v>
      </c>
      <c r="B9" s="19">
        <v>24098282</v>
      </c>
      <c r="C9" s="19">
        <v>0</v>
      </c>
      <c r="D9" s="59">
        <v>18794061</v>
      </c>
      <c r="E9" s="60">
        <v>18794061</v>
      </c>
      <c r="F9" s="60">
        <v>1687058</v>
      </c>
      <c r="G9" s="60">
        <v>1679309</v>
      </c>
      <c r="H9" s="60">
        <v>1632715</v>
      </c>
      <c r="I9" s="60">
        <v>4999082</v>
      </c>
      <c r="J9" s="60">
        <v>1452060</v>
      </c>
      <c r="K9" s="60">
        <v>1772381</v>
      </c>
      <c r="L9" s="60">
        <v>1706411</v>
      </c>
      <c r="M9" s="60">
        <v>4930852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9929934</v>
      </c>
      <c r="W9" s="60">
        <v>9397031</v>
      </c>
      <c r="X9" s="60">
        <v>532903</v>
      </c>
      <c r="Y9" s="61">
        <v>5.67</v>
      </c>
      <c r="Z9" s="62">
        <v>18794061</v>
      </c>
    </row>
    <row r="10" spans="1:26" ht="25.5">
      <c r="A10" s="63" t="s">
        <v>277</v>
      </c>
      <c r="B10" s="64">
        <f>SUM(B5:B9)</f>
        <v>203130043</v>
      </c>
      <c r="C10" s="64">
        <f>SUM(C5:C9)</f>
        <v>0</v>
      </c>
      <c r="D10" s="65">
        <f aca="true" t="shared" si="0" ref="D10:Z10">SUM(D5:D9)</f>
        <v>218749947</v>
      </c>
      <c r="E10" s="66">
        <f t="shared" si="0"/>
        <v>218749947</v>
      </c>
      <c r="F10" s="66">
        <f t="shared" si="0"/>
        <v>8117365</v>
      </c>
      <c r="G10" s="66">
        <f t="shared" si="0"/>
        <v>16214384</v>
      </c>
      <c r="H10" s="66">
        <f t="shared" si="0"/>
        <v>17217164</v>
      </c>
      <c r="I10" s="66">
        <f t="shared" si="0"/>
        <v>41548913</v>
      </c>
      <c r="J10" s="66">
        <f t="shared" si="0"/>
        <v>10459109</v>
      </c>
      <c r="K10" s="66">
        <f t="shared" si="0"/>
        <v>8172261</v>
      </c>
      <c r="L10" s="66">
        <f t="shared" si="0"/>
        <v>19117591</v>
      </c>
      <c r="M10" s="66">
        <f t="shared" si="0"/>
        <v>37748961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79297874</v>
      </c>
      <c r="W10" s="66">
        <f t="shared" si="0"/>
        <v>109374975</v>
      </c>
      <c r="X10" s="66">
        <f t="shared" si="0"/>
        <v>-30077101</v>
      </c>
      <c r="Y10" s="67">
        <f>+IF(W10&lt;&gt;0,(X10/W10)*100,0)</f>
        <v>-27.499070056930297</v>
      </c>
      <c r="Z10" s="68">
        <f t="shared" si="0"/>
        <v>218749947</v>
      </c>
    </row>
    <row r="11" spans="1:26" ht="13.5">
      <c r="A11" s="58" t="s">
        <v>37</v>
      </c>
      <c r="B11" s="19">
        <v>50473403</v>
      </c>
      <c r="C11" s="19">
        <v>0</v>
      </c>
      <c r="D11" s="59">
        <v>65541078</v>
      </c>
      <c r="E11" s="60">
        <v>65541078</v>
      </c>
      <c r="F11" s="60">
        <v>4933031</v>
      </c>
      <c r="G11" s="60">
        <v>4861089</v>
      </c>
      <c r="H11" s="60">
        <v>4628580</v>
      </c>
      <c r="I11" s="60">
        <v>14422700</v>
      </c>
      <c r="J11" s="60">
        <v>4768233</v>
      </c>
      <c r="K11" s="60">
        <v>5256258</v>
      </c>
      <c r="L11" s="60">
        <v>6394608</v>
      </c>
      <c r="M11" s="60">
        <v>16419099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30841799</v>
      </c>
      <c r="W11" s="60">
        <v>32770539</v>
      </c>
      <c r="X11" s="60">
        <v>-1928740</v>
      </c>
      <c r="Y11" s="61">
        <v>-5.89</v>
      </c>
      <c r="Z11" s="62">
        <v>65541078</v>
      </c>
    </row>
    <row r="12" spans="1:26" ht="13.5">
      <c r="A12" s="58" t="s">
        <v>38</v>
      </c>
      <c r="B12" s="19">
        <v>4889440</v>
      </c>
      <c r="C12" s="19">
        <v>0</v>
      </c>
      <c r="D12" s="59">
        <v>4226806</v>
      </c>
      <c r="E12" s="60">
        <v>4226806</v>
      </c>
      <c r="F12" s="60">
        <v>323419</v>
      </c>
      <c r="G12" s="60">
        <v>323419</v>
      </c>
      <c r="H12" s="60">
        <v>323419</v>
      </c>
      <c r="I12" s="60">
        <v>970257</v>
      </c>
      <c r="J12" s="60">
        <v>323419</v>
      </c>
      <c r="K12" s="60">
        <v>319099</v>
      </c>
      <c r="L12" s="60">
        <v>301927</v>
      </c>
      <c r="M12" s="60">
        <v>944445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1914702</v>
      </c>
      <c r="W12" s="60">
        <v>2113403</v>
      </c>
      <c r="X12" s="60">
        <v>-198701</v>
      </c>
      <c r="Y12" s="61">
        <v>-9.4</v>
      </c>
      <c r="Z12" s="62">
        <v>4226806</v>
      </c>
    </row>
    <row r="13" spans="1:26" ht="13.5">
      <c r="A13" s="58" t="s">
        <v>278</v>
      </c>
      <c r="B13" s="19">
        <v>30003844</v>
      </c>
      <c r="C13" s="19">
        <v>0</v>
      </c>
      <c r="D13" s="59">
        <v>13210100</v>
      </c>
      <c r="E13" s="60">
        <v>13210100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6605050</v>
      </c>
      <c r="X13" s="60">
        <v>-6605050</v>
      </c>
      <c r="Y13" s="61">
        <v>-100</v>
      </c>
      <c r="Z13" s="62">
        <v>13210100</v>
      </c>
    </row>
    <row r="14" spans="1:26" ht="13.5">
      <c r="A14" s="58" t="s">
        <v>40</v>
      </c>
      <c r="B14" s="19">
        <v>813946</v>
      </c>
      <c r="C14" s="19">
        <v>0</v>
      </c>
      <c r="D14" s="59">
        <v>791500</v>
      </c>
      <c r="E14" s="60">
        <v>791500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395750</v>
      </c>
      <c r="X14" s="60">
        <v>-395750</v>
      </c>
      <c r="Y14" s="61">
        <v>-100</v>
      </c>
      <c r="Z14" s="62">
        <v>791500</v>
      </c>
    </row>
    <row r="15" spans="1:26" ht="13.5">
      <c r="A15" s="58" t="s">
        <v>41</v>
      </c>
      <c r="B15" s="19">
        <v>36364179</v>
      </c>
      <c r="C15" s="19">
        <v>0</v>
      </c>
      <c r="D15" s="59">
        <v>43353267</v>
      </c>
      <c r="E15" s="60">
        <v>43353267</v>
      </c>
      <c r="F15" s="60">
        <v>93351</v>
      </c>
      <c r="G15" s="60">
        <v>4735359</v>
      </c>
      <c r="H15" s="60">
        <v>4361033</v>
      </c>
      <c r="I15" s="60">
        <v>9189743</v>
      </c>
      <c r="J15" s="60">
        <v>2791818</v>
      </c>
      <c r="K15" s="60">
        <v>2630732</v>
      </c>
      <c r="L15" s="60">
        <v>2575296</v>
      </c>
      <c r="M15" s="60">
        <v>7997846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17187589</v>
      </c>
      <c r="W15" s="60">
        <v>21676634</v>
      </c>
      <c r="X15" s="60">
        <v>-4489045</v>
      </c>
      <c r="Y15" s="61">
        <v>-20.71</v>
      </c>
      <c r="Z15" s="62">
        <v>43353267</v>
      </c>
    </row>
    <row r="16" spans="1:26" ht="13.5">
      <c r="A16" s="69" t="s">
        <v>42</v>
      </c>
      <c r="B16" s="19">
        <v>28163995</v>
      </c>
      <c r="C16" s="19">
        <v>0</v>
      </c>
      <c r="D16" s="59">
        <v>0</v>
      </c>
      <c r="E16" s="60">
        <v>0</v>
      </c>
      <c r="F16" s="60">
        <v>117555</v>
      </c>
      <c r="G16" s="60">
        <v>65</v>
      </c>
      <c r="H16" s="60">
        <v>172435</v>
      </c>
      <c r="I16" s="60">
        <v>290055</v>
      </c>
      <c r="J16" s="60">
        <v>65</v>
      </c>
      <c r="K16" s="60">
        <v>63132</v>
      </c>
      <c r="L16" s="60">
        <v>75101</v>
      </c>
      <c r="M16" s="60">
        <v>138298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428353</v>
      </c>
      <c r="W16" s="60">
        <v>0</v>
      </c>
      <c r="X16" s="60">
        <v>428353</v>
      </c>
      <c r="Y16" s="61">
        <v>0</v>
      </c>
      <c r="Z16" s="62">
        <v>0</v>
      </c>
    </row>
    <row r="17" spans="1:26" ht="13.5">
      <c r="A17" s="58" t="s">
        <v>43</v>
      </c>
      <c r="B17" s="19">
        <v>129530427</v>
      </c>
      <c r="C17" s="19">
        <v>0</v>
      </c>
      <c r="D17" s="59">
        <v>89985684</v>
      </c>
      <c r="E17" s="60">
        <v>89985684</v>
      </c>
      <c r="F17" s="60">
        <v>661263</v>
      </c>
      <c r="G17" s="60">
        <v>2283619</v>
      </c>
      <c r="H17" s="60">
        <v>1794670</v>
      </c>
      <c r="I17" s="60">
        <v>4739552</v>
      </c>
      <c r="J17" s="60">
        <v>2147967</v>
      </c>
      <c r="K17" s="60">
        <v>3134128</v>
      </c>
      <c r="L17" s="60">
        <v>2133039</v>
      </c>
      <c r="M17" s="60">
        <v>7415134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12154686</v>
      </c>
      <c r="W17" s="60">
        <v>44992842</v>
      </c>
      <c r="X17" s="60">
        <v>-32838156</v>
      </c>
      <c r="Y17" s="61">
        <v>-72.99</v>
      </c>
      <c r="Z17" s="62">
        <v>89985684</v>
      </c>
    </row>
    <row r="18" spans="1:26" ht="13.5">
      <c r="A18" s="70" t="s">
        <v>44</v>
      </c>
      <c r="B18" s="71">
        <f>SUM(B11:B17)</f>
        <v>280239234</v>
      </c>
      <c r="C18" s="71">
        <f>SUM(C11:C17)</f>
        <v>0</v>
      </c>
      <c r="D18" s="72">
        <f aca="true" t="shared" si="1" ref="D18:Z18">SUM(D11:D17)</f>
        <v>217108435</v>
      </c>
      <c r="E18" s="73">
        <f t="shared" si="1"/>
        <v>217108435</v>
      </c>
      <c r="F18" s="73">
        <f t="shared" si="1"/>
        <v>6128619</v>
      </c>
      <c r="G18" s="73">
        <f t="shared" si="1"/>
        <v>12203551</v>
      </c>
      <c r="H18" s="73">
        <f t="shared" si="1"/>
        <v>11280137</v>
      </c>
      <c r="I18" s="73">
        <f t="shared" si="1"/>
        <v>29612307</v>
      </c>
      <c r="J18" s="73">
        <f t="shared" si="1"/>
        <v>10031502</v>
      </c>
      <c r="K18" s="73">
        <f t="shared" si="1"/>
        <v>11403349</v>
      </c>
      <c r="L18" s="73">
        <f t="shared" si="1"/>
        <v>11479971</v>
      </c>
      <c r="M18" s="73">
        <f t="shared" si="1"/>
        <v>32914822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62527129</v>
      </c>
      <c r="W18" s="73">
        <f t="shared" si="1"/>
        <v>108554218</v>
      </c>
      <c r="X18" s="73">
        <f t="shared" si="1"/>
        <v>-46027089</v>
      </c>
      <c r="Y18" s="67">
        <f>+IF(W18&lt;&gt;0,(X18/W18)*100,0)</f>
        <v>-42.40009264310669</v>
      </c>
      <c r="Z18" s="74">
        <f t="shared" si="1"/>
        <v>217108435</v>
      </c>
    </row>
    <row r="19" spans="1:26" ht="13.5">
      <c r="A19" s="70" t="s">
        <v>45</v>
      </c>
      <c r="B19" s="75">
        <f>+B10-B18</f>
        <v>-77109191</v>
      </c>
      <c r="C19" s="75">
        <f>+C10-C18</f>
        <v>0</v>
      </c>
      <c r="D19" s="76">
        <f aca="true" t="shared" si="2" ref="D19:Z19">+D10-D18</f>
        <v>1641512</v>
      </c>
      <c r="E19" s="77">
        <f t="shared" si="2"/>
        <v>1641512</v>
      </c>
      <c r="F19" s="77">
        <f t="shared" si="2"/>
        <v>1988746</v>
      </c>
      <c r="G19" s="77">
        <f t="shared" si="2"/>
        <v>4010833</v>
      </c>
      <c r="H19" s="77">
        <f t="shared" si="2"/>
        <v>5937027</v>
      </c>
      <c r="I19" s="77">
        <f t="shared" si="2"/>
        <v>11936606</v>
      </c>
      <c r="J19" s="77">
        <f t="shared" si="2"/>
        <v>427607</v>
      </c>
      <c r="K19" s="77">
        <f t="shared" si="2"/>
        <v>-3231088</v>
      </c>
      <c r="L19" s="77">
        <f t="shared" si="2"/>
        <v>7637620</v>
      </c>
      <c r="M19" s="77">
        <f t="shared" si="2"/>
        <v>4834139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16770745</v>
      </c>
      <c r="W19" s="77">
        <f>IF(E10=E18,0,W10-W18)</f>
        <v>820757</v>
      </c>
      <c r="X19" s="77">
        <f t="shared" si="2"/>
        <v>15949988</v>
      </c>
      <c r="Y19" s="78">
        <f>+IF(W19&lt;&gt;0,(X19/W19)*100,0)</f>
        <v>1943.326465689601</v>
      </c>
      <c r="Z19" s="79">
        <f t="shared" si="2"/>
        <v>1641512</v>
      </c>
    </row>
    <row r="20" spans="1:26" ht="13.5">
      <c r="A20" s="58" t="s">
        <v>46</v>
      </c>
      <c r="B20" s="19">
        <v>32017340</v>
      </c>
      <c r="C20" s="19">
        <v>0</v>
      </c>
      <c r="D20" s="59">
        <v>30007650</v>
      </c>
      <c r="E20" s="60">
        <v>30007650</v>
      </c>
      <c r="F20" s="60">
        <v>0</v>
      </c>
      <c r="G20" s="60">
        <v>2254939</v>
      </c>
      <c r="H20" s="60">
        <v>3720650</v>
      </c>
      <c r="I20" s="60">
        <v>5975589</v>
      </c>
      <c r="J20" s="60">
        <v>2341907</v>
      </c>
      <c r="K20" s="60">
        <v>3620</v>
      </c>
      <c r="L20" s="60">
        <v>0</v>
      </c>
      <c r="M20" s="60">
        <v>2345527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8321116</v>
      </c>
      <c r="W20" s="60">
        <v>15003825</v>
      </c>
      <c r="X20" s="60">
        <v>-6682709</v>
      </c>
      <c r="Y20" s="61">
        <v>-44.54</v>
      </c>
      <c r="Z20" s="62">
        <v>30007650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-45091851</v>
      </c>
      <c r="C22" s="86">
        <f>SUM(C19:C21)</f>
        <v>0</v>
      </c>
      <c r="D22" s="87">
        <f aca="true" t="shared" si="3" ref="D22:Z22">SUM(D19:D21)</f>
        <v>31649162</v>
      </c>
      <c r="E22" s="88">
        <f t="shared" si="3"/>
        <v>31649162</v>
      </c>
      <c r="F22" s="88">
        <f t="shared" si="3"/>
        <v>1988746</v>
      </c>
      <c r="G22" s="88">
        <f t="shared" si="3"/>
        <v>6265772</v>
      </c>
      <c r="H22" s="88">
        <f t="shared" si="3"/>
        <v>9657677</v>
      </c>
      <c r="I22" s="88">
        <f t="shared" si="3"/>
        <v>17912195</v>
      </c>
      <c r="J22" s="88">
        <f t="shared" si="3"/>
        <v>2769514</v>
      </c>
      <c r="K22" s="88">
        <f t="shared" si="3"/>
        <v>-3227468</v>
      </c>
      <c r="L22" s="88">
        <f t="shared" si="3"/>
        <v>7637620</v>
      </c>
      <c r="M22" s="88">
        <f t="shared" si="3"/>
        <v>7179666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25091861</v>
      </c>
      <c r="W22" s="88">
        <f t="shared" si="3"/>
        <v>15824582</v>
      </c>
      <c r="X22" s="88">
        <f t="shared" si="3"/>
        <v>9267279</v>
      </c>
      <c r="Y22" s="89">
        <f>+IF(W22&lt;&gt;0,(X22/W22)*100,0)</f>
        <v>58.562551604838596</v>
      </c>
      <c r="Z22" s="90">
        <f t="shared" si="3"/>
        <v>31649162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-45091851</v>
      </c>
      <c r="C24" s="75">
        <f>SUM(C22:C23)</f>
        <v>0</v>
      </c>
      <c r="D24" s="76">
        <f aca="true" t="shared" si="4" ref="D24:Z24">SUM(D22:D23)</f>
        <v>31649162</v>
      </c>
      <c r="E24" s="77">
        <f t="shared" si="4"/>
        <v>31649162</v>
      </c>
      <c r="F24" s="77">
        <f t="shared" si="4"/>
        <v>1988746</v>
      </c>
      <c r="G24" s="77">
        <f t="shared" si="4"/>
        <v>6265772</v>
      </c>
      <c r="H24" s="77">
        <f t="shared" si="4"/>
        <v>9657677</v>
      </c>
      <c r="I24" s="77">
        <f t="shared" si="4"/>
        <v>17912195</v>
      </c>
      <c r="J24" s="77">
        <f t="shared" si="4"/>
        <v>2769514</v>
      </c>
      <c r="K24" s="77">
        <f t="shared" si="4"/>
        <v>-3227468</v>
      </c>
      <c r="L24" s="77">
        <f t="shared" si="4"/>
        <v>7637620</v>
      </c>
      <c r="M24" s="77">
        <f t="shared" si="4"/>
        <v>7179666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25091861</v>
      </c>
      <c r="W24" s="77">
        <f t="shared" si="4"/>
        <v>15824582</v>
      </c>
      <c r="X24" s="77">
        <f t="shared" si="4"/>
        <v>9267279</v>
      </c>
      <c r="Y24" s="78">
        <f>+IF(W24&lt;&gt;0,(X24/W24)*100,0)</f>
        <v>58.562551604838596</v>
      </c>
      <c r="Z24" s="79">
        <f t="shared" si="4"/>
        <v>31649162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36004017</v>
      </c>
      <c r="C27" s="22">
        <v>0</v>
      </c>
      <c r="D27" s="99">
        <v>31637510</v>
      </c>
      <c r="E27" s="100">
        <v>31637510</v>
      </c>
      <c r="F27" s="100">
        <v>2679030</v>
      </c>
      <c r="G27" s="100">
        <v>6663557</v>
      </c>
      <c r="H27" s="100">
        <v>2812031</v>
      </c>
      <c r="I27" s="100">
        <v>12154618</v>
      </c>
      <c r="J27" s="100">
        <v>0</v>
      </c>
      <c r="K27" s="100">
        <v>7949678</v>
      </c>
      <c r="L27" s="100">
        <v>2671340</v>
      </c>
      <c r="M27" s="100">
        <v>10621018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22775636</v>
      </c>
      <c r="W27" s="100">
        <v>15818755</v>
      </c>
      <c r="X27" s="100">
        <v>6956881</v>
      </c>
      <c r="Y27" s="101">
        <v>43.98</v>
      </c>
      <c r="Z27" s="102">
        <v>31637510</v>
      </c>
    </row>
    <row r="28" spans="1:26" ht="13.5">
      <c r="A28" s="103" t="s">
        <v>46</v>
      </c>
      <c r="B28" s="19">
        <v>27829849</v>
      </c>
      <c r="C28" s="19">
        <v>0</v>
      </c>
      <c r="D28" s="59">
        <v>30189150</v>
      </c>
      <c r="E28" s="60">
        <v>30189150</v>
      </c>
      <c r="F28" s="60">
        <v>2119706</v>
      </c>
      <c r="G28" s="60">
        <v>6232948</v>
      </c>
      <c r="H28" s="60">
        <v>2698710</v>
      </c>
      <c r="I28" s="60">
        <v>11051364</v>
      </c>
      <c r="J28" s="60">
        <v>0</v>
      </c>
      <c r="K28" s="60">
        <v>7539234</v>
      </c>
      <c r="L28" s="60">
        <v>1053960</v>
      </c>
      <c r="M28" s="60">
        <v>8593194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19644558</v>
      </c>
      <c r="W28" s="60">
        <v>15094575</v>
      </c>
      <c r="X28" s="60">
        <v>4549983</v>
      </c>
      <c r="Y28" s="61">
        <v>30.14</v>
      </c>
      <c r="Z28" s="62">
        <v>30189150</v>
      </c>
    </row>
    <row r="29" spans="1:26" ht="13.5">
      <c r="A29" s="58" t="s">
        <v>282</v>
      </c>
      <c r="B29" s="19">
        <v>6052270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2121898</v>
      </c>
      <c r="C31" s="19">
        <v>0</v>
      </c>
      <c r="D31" s="59">
        <v>1448360</v>
      </c>
      <c r="E31" s="60">
        <v>1448360</v>
      </c>
      <c r="F31" s="60">
        <v>559324</v>
      </c>
      <c r="G31" s="60">
        <v>430609</v>
      </c>
      <c r="H31" s="60">
        <v>113321</v>
      </c>
      <c r="I31" s="60">
        <v>1103254</v>
      </c>
      <c r="J31" s="60">
        <v>0</v>
      </c>
      <c r="K31" s="60">
        <v>410444</v>
      </c>
      <c r="L31" s="60">
        <v>1617380</v>
      </c>
      <c r="M31" s="60">
        <v>2027824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3131078</v>
      </c>
      <c r="W31" s="60">
        <v>724180</v>
      </c>
      <c r="X31" s="60">
        <v>2406898</v>
      </c>
      <c r="Y31" s="61">
        <v>332.36</v>
      </c>
      <c r="Z31" s="62">
        <v>1448360</v>
      </c>
    </row>
    <row r="32" spans="1:26" ht="13.5">
      <c r="A32" s="70" t="s">
        <v>54</v>
      </c>
      <c r="B32" s="22">
        <f>SUM(B28:B31)</f>
        <v>36004017</v>
      </c>
      <c r="C32" s="22">
        <f>SUM(C28:C31)</f>
        <v>0</v>
      </c>
      <c r="D32" s="99">
        <f aca="true" t="shared" si="5" ref="D32:Z32">SUM(D28:D31)</f>
        <v>31637510</v>
      </c>
      <c r="E32" s="100">
        <f t="shared" si="5"/>
        <v>31637510</v>
      </c>
      <c r="F32" s="100">
        <f t="shared" si="5"/>
        <v>2679030</v>
      </c>
      <c r="G32" s="100">
        <f t="shared" si="5"/>
        <v>6663557</v>
      </c>
      <c r="H32" s="100">
        <f t="shared" si="5"/>
        <v>2812031</v>
      </c>
      <c r="I32" s="100">
        <f t="shared" si="5"/>
        <v>12154618</v>
      </c>
      <c r="J32" s="100">
        <f t="shared" si="5"/>
        <v>0</v>
      </c>
      <c r="K32" s="100">
        <f t="shared" si="5"/>
        <v>7949678</v>
      </c>
      <c r="L32" s="100">
        <f t="shared" si="5"/>
        <v>2671340</v>
      </c>
      <c r="M32" s="100">
        <f t="shared" si="5"/>
        <v>10621018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22775636</v>
      </c>
      <c r="W32" s="100">
        <f t="shared" si="5"/>
        <v>15818755</v>
      </c>
      <c r="X32" s="100">
        <f t="shared" si="5"/>
        <v>6956881</v>
      </c>
      <c r="Y32" s="101">
        <f>+IF(W32&lt;&gt;0,(X32/W32)*100,0)</f>
        <v>43.978688588324424</v>
      </c>
      <c r="Z32" s="102">
        <f t="shared" si="5"/>
        <v>31637510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69777720</v>
      </c>
      <c r="C35" s="19">
        <v>0</v>
      </c>
      <c r="D35" s="59">
        <v>126396742</v>
      </c>
      <c r="E35" s="60">
        <v>126396742</v>
      </c>
      <c r="F35" s="60">
        <v>163806874</v>
      </c>
      <c r="G35" s="60">
        <v>199467219</v>
      </c>
      <c r="H35" s="60">
        <v>199467219</v>
      </c>
      <c r="I35" s="60">
        <v>199467219</v>
      </c>
      <c r="J35" s="60">
        <v>0</v>
      </c>
      <c r="K35" s="60">
        <v>199467219</v>
      </c>
      <c r="L35" s="60">
        <v>98247307</v>
      </c>
      <c r="M35" s="60">
        <v>98247307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98247307</v>
      </c>
      <c r="W35" s="60">
        <v>63198371</v>
      </c>
      <c r="X35" s="60">
        <v>35048936</v>
      </c>
      <c r="Y35" s="61">
        <v>55.46</v>
      </c>
      <c r="Z35" s="62">
        <v>126396742</v>
      </c>
    </row>
    <row r="36" spans="1:26" ht="13.5">
      <c r="A36" s="58" t="s">
        <v>57</v>
      </c>
      <c r="B36" s="19">
        <v>743093962</v>
      </c>
      <c r="C36" s="19">
        <v>0</v>
      </c>
      <c r="D36" s="59">
        <v>344314945</v>
      </c>
      <c r="E36" s="60">
        <v>344314945</v>
      </c>
      <c r="F36" s="60">
        <v>763715749</v>
      </c>
      <c r="G36" s="60">
        <v>780842591</v>
      </c>
      <c r="H36" s="60">
        <v>780842591</v>
      </c>
      <c r="I36" s="60">
        <v>780842591</v>
      </c>
      <c r="J36" s="60">
        <v>0</v>
      </c>
      <c r="K36" s="60">
        <v>780842591</v>
      </c>
      <c r="L36" s="60">
        <v>769585313</v>
      </c>
      <c r="M36" s="60">
        <v>769585313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769585313</v>
      </c>
      <c r="W36" s="60">
        <v>172157473</v>
      </c>
      <c r="X36" s="60">
        <v>597427840</v>
      </c>
      <c r="Y36" s="61">
        <v>347.02</v>
      </c>
      <c r="Z36" s="62">
        <v>344314945</v>
      </c>
    </row>
    <row r="37" spans="1:26" ht="13.5">
      <c r="A37" s="58" t="s">
        <v>58</v>
      </c>
      <c r="B37" s="19">
        <v>64761158</v>
      </c>
      <c r="C37" s="19">
        <v>0</v>
      </c>
      <c r="D37" s="59">
        <v>21945948</v>
      </c>
      <c r="E37" s="60">
        <v>21945948</v>
      </c>
      <c r="F37" s="60">
        <v>133270838</v>
      </c>
      <c r="G37" s="60">
        <v>110845362</v>
      </c>
      <c r="H37" s="60">
        <v>110845362</v>
      </c>
      <c r="I37" s="60">
        <v>110845362</v>
      </c>
      <c r="J37" s="60">
        <v>0</v>
      </c>
      <c r="K37" s="60">
        <v>110845362</v>
      </c>
      <c r="L37" s="60">
        <v>106080273</v>
      </c>
      <c r="M37" s="60">
        <v>106080273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106080273</v>
      </c>
      <c r="W37" s="60">
        <v>10972974</v>
      </c>
      <c r="X37" s="60">
        <v>95107299</v>
      </c>
      <c r="Y37" s="61">
        <v>866.74</v>
      </c>
      <c r="Z37" s="62">
        <v>21945948</v>
      </c>
    </row>
    <row r="38" spans="1:26" ht="13.5">
      <c r="A38" s="58" t="s">
        <v>59</v>
      </c>
      <c r="B38" s="19">
        <v>30971903</v>
      </c>
      <c r="C38" s="19">
        <v>0</v>
      </c>
      <c r="D38" s="59">
        <v>5046715</v>
      </c>
      <c r="E38" s="60">
        <v>5046715</v>
      </c>
      <c r="F38" s="60">
        <v>33147755</v>
      </c>
      <c r="G38" s="60">
        <v>33147755</v>
      </c>
      <c r="H38" s="60">
        <v>33147755</v>
      </c>
      <c r="I38" s="60">
        <v>33147755</v>
      </c>
      <c r="J38" s="60">
        <v>0</v>
      </c>
      <c r="K38" s="60">
        <v>33147755</v>
      </c>
      <c r="L38" s="60">
        <v>30971902</v>
      </c>
      <c r="M38" s="60">
        <v>30971902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30971902</v>
      </c>
      <c r="W38" s="60">
        <v>2523358</v>
      </c>
      <c r="X38" s="60">
        <v>28448544</v>
      </c>
      <c r="Y38" s="61">
        <v>1127.41</v>
      </c>
      <c r="Z38" s="62">
        <v>5046715</v>
      </c>
    </row>
    <row r="39" spans="1:26" ht="13.5">
      <c r="A39" s="58" t="s">
        <v>60</v>
      </c>
      <c r="B39" s="19">
        <v>717138621</v>
      </c>
      <c r="C39" s="19">
        <v>0</v>
      </c>
      <c r="D39" s="59">
        <v>443719024</v>
      </c>
      <c r="E39" s="60">
        <v>443719024</v>
      </c>
      <c r="F39" s="60">
        <v>761104030</v>
      </c>
      <c r="G39" s="60">
        <v>836316693</v>
      </c>
      <c r="H39" s="60">
        <v>836316693</v>
      </c>
      <c r="I39" s="60">
        <v>836316693</v>
      </c>
      <c r="J39" s="60">
        <v>0</v>
      </c>
      <c r="K39" s="60">
        <v>836316693</v>
      </c>
      <c r="L39" s="60">
        <v>730780445</v>
      </c>
      <c r="M39" s="60">
        <v>730780445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730780445</v>
      </c>
      <c r="W39" s="60">
        <v>221859512</v>
      </c>
      <c r="X39" s="60">
        <v>508920933</v>
      </c>
      <c r="Y39" s="61">
        <v>229.39</v>
      </c>
      <c r="Z39" s="62">
        <v>443719024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53417604</v>
      </c>
      <c r="C42" s="19">
        <v>0</v>
      </c>
      <c r="D42" s="59">
        <v>63475169</v>
      </c>
      <c r="E42" s="60">
        <v>63475169</v>
      </c>
      <c r="F42" s="60">
        <v>28103928</v>
      </c>
      <c r="G42" s="60">
        <v>-10013423</v>
      </c>
      <c r="H42" s="60">
        <v>-7052353</v>
      </c>
      <c r="I42" s="60">
        <v>11038152</v>
      </c>
      <c r="J42" s="60">
        <v>10832988</v>
      </c>
      <c r="K42" s="60">
        <v>16563370</v>
      </c>
      <c r="L42" s="60">
        <v>-7909381</v>
      </c>
      <c r="M42" s="60">
        <v>19486977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30525129</v>
      </c>
      <c r="W42" s="60">
        <v>49149439</v>
      </c>
      <c r="X42" s="60">
        <v>-18624310</v>
      </c>
      <c r="Y42" s="61">
        <v>-37.89</v>
      </c>
      <c r="Z42" s="62">
        <v>63475169</v>
      </c>
    </row>
    <row r="43" spans="1:26" ht="13.5">
      <c r="A43" s="58" t="s">
        <v>63</v>
      </c>
      <c r="B43" s="19">
        <v>-53360418</v>
      </c>
      <c r="C43" s="19">
        <v>0</v>
      </c>
      <c r="D43" s="59">
        <v>-31637511</v>
      </c>
      <c r="E43" s="60">
        <v>-31637511</v>
      </c>
      <c r="F43" s="60">
        <v>0</v>
      </c>
      <c r="G43" s="60">
        <v>-10651882</v>
      </c>
      <c r="H43" s="60">
        <v>781694</v>
      </c>
      <c r="I43" s="60">
        <v>-9870188</v>
      </c>
      <c r="J43" s="60">
        <v>1336247</v>
      </c>
      <c r="K43" s="60">
        <v>-7949679</v>
      </c>
      <c r="L43" s="60">
        <v>-13928488</v>
      </c>
      <c r="M43" s="60">
        <v>-20541920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-30412108</v>
      </c>
      <c r="W43" s="60">
        <v>-18829712</v>
      </c>
      <c r="X43" s="60">
        <v>-11582396</v>
      </c>
      <c r="Y43" s="61">
        <v>61.51</v>
      </c>
      <c r="Z43" s="62">
        <v>-31637511</v>
      </c>
    </row>
    <row r="44" spans="1:26" ht="13.5">
      <c r="A44" s="58" t="s">
        <v>64</v>
      </c>
      <c r="B44" s="19">
        <v>0</v>
      </c>
      <c r="C44" s="19">
        <v>0</v>
      </c>
      <c r="D44" s="59">
        <v>-1089231</v>
      </c>
      <c r="E44" s="60">
        <v>-1089231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-643701</v>
      </c>
      <c r="X44" s="60">
        <v>643701</v>
      </c>
      <c r="Y44" s="61">
        <v>-100</v>
      </c>
      <c r="Z44" s="62">
        <v>-1089231</v>
      </c>
    </row>
    <row r="45" spans="1:26" ht="13.5">
      <c r="A45" s="70" t="s">
        <v>65</v>
      </c>
      <c r="B45" s="22">
        <v>32442</v>
      </c>
      <c r="C45" s="22">
        <v>0</v>
      </c>
      <c r="D45" s="99">
        <v>30828427</v>
      </c>
      <c r="E45" s="100">
        <v>30828427</v>
      </c>
      <c r="F45" s="100">
        <v>28136369</v>
      </c>
      <c r="G45" s="100">
        <v>7471064</v>
      </c>
      <c r="H45" s="100">
        <v>1200405</v>
      </c>
      <c r="I45" s="100">
        <v>1200405</v>
      </c>
      <c r="J45" s="100">
        <v>13369640</v>
      </c>
      <c r="K45" s="100">
        <v>21983331</v>
      </c>
      <c r="L45" s="100">
        <v>145462</v>
      </c>
      <c r="M45" s="100">
        <v>145462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145462</v>
      </c>
      <c r="W45" s="100">
        <v>29756026</v>
      </c>
      <c r="X45" s="100">
        <v>-29610564</v>
      </c>
      <c r="Y45" s="101">
        <v>-99.51</v>
      </c>
      <c r="Z45" s="102">
        <v>30828427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9802315</v>
      </c>
      <c r="C49" s="52">
        <v>0</v>
      </c>
      <c r="D49" s="129">
        <v>6782483</v>
      </c>
      <c r="E49" s="54">
        <v>7812795</v>
      </c>
      <c r="F49" s="54">
        <v>0</v>
      </c>
      <c r="G49" s="54">
        <v>0</v>
      </c>
      <c r="H49" s="54">
        <v>0</v>
      </c>
      <c r="I49" s="54">
        <v>7777014</v>
      </c>
      <c r="J49" s="54">
        <v>0</v>
      </c>
      <c r="K49" s="54">
        <v>0</v>
      </c>
      <c r="L49" s="54">
        <v>0</v>
      </c>
      <c r="M49" s="54">
        <v>6401535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5846422</v>
      </c>
      <c r="W49" s="54">
        <v>28039095</v>
      </c>
      <c r="X49" s="54">
        <v>157479666</v>
      </c>
      <c r="Y49" s="54">
        <v>229941325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214963</v>
      </c>
      <c r="C51" s="52">
        <v>0</v>
      </c>
      <c r="D51" s="129">
        <v>5189233</v>
      </c>
      <c r="E51" s="54">
        <v>3223952</v>
      </c>
      <c r="F51" s="54">
        <v>0</v>
      </c>
      <c r="G51" s="54">
        <v>0</v>
      </c>
      <c r="H51" s="54">
        <v>0</v>
      </c>
      <c r="I51" s="54">
        <v>45256</v>
      </c>
      <c r="J51" s="54">
        <v>0</v>
      </c>
      <c r="K51" s="54">
        <v>0</v>
      </c>
      <c r="L51" s="54">
        <v>0</v>
      </c>
      <c r="M51" s="54">
        <v>4764903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119588</v>
      </c>
      <c r="W51" s="54">
        <v>885125</v>
      </c>
      <c r="X51" s="54">
        <v>0</v>
      </c>
      <c r="Y51" s="54">
        <v>14443020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45.56819269437633</v>
      </c>
      <c r="C58" s="5">
        <f>IF(C67=0,0,+(C76/C67)*100)</f>
        <v>0</v>
      </c>
      <c r="D58" s="6">
        <f aca="true" t="shared" si="6" ref="D58:Z58">IF(D67=0,0,+(D76/D67)*100)</f>
        <v>99.16122285238926</v>
      </c>
      <c r="E58" s="7">
        <f t="shared" si="6"/>
        <v>99.16122285238926</v>
      </c>
      <c r="F58" s="7">
        <f t="shared" si="6"/>
        <v>50.79624621995007</v>
      </c>
      <c r="G58" s="7">
        <f t="shared" si="6"/>
        <v>29.755922909693055</v>
      </c>
      <c r="H58" s="7">
        <f t="shared" si="6"/>
        <v>31.87341075859702</v>
      </c>
      <c r="I58" s="7">
        <f t="shared" si="6"/>
        <v>35.34315867159468</v>
      </c>
      <c r="J58" s="7">
        <f t="shared" si="6"/>
        <v>45.760428514698035</v>
      </c>
      <c r="K58" s="7">
        <f t="shared" si="6"/>
        <v>38.42928155583717</v>
      </c>
      <c r="L58" s="7">
        <f t="shared" si="6"/>
        <v>15.937024497400246</v>
      </c>
      <c r="M58" s="7">
        <f t="shared" si="6"/>
        <v>33.46790671381417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34.52483709712244</v>
      </c>
      <c r="W58" s="7">
        <f t="shared" si="6"/>
        <v>97.22950651095682</v>
      </c>
      <c r="X58" s="7">
        <f t="shared" si="6"/>
        <v>0</v>
      </c>
      <c r="Y58" s="7">
        <f t="shared" si="6"/>
        <v>0</v>
      </c>
      <c r="Z58" s="8">
        <f t="shared" si="6"/>
        <v>99.16122285238926</v>
      </c>
    </row>
    <row r="59" spans="1:26" ht="13.5">
      <c r="A59" s="37" t="s">
        <v>31</v>
      </c>
      <c r="B59" s="9">
        <f aca="true" t="shared" si="7" ref="B59:Z66">IF(B68=0,0,+(B77/B68)*100)</f>
        <v>65.168509395966</v>
      </c>
      <c r="C59" s="9">
        <f t="shared" si="7"/>
        <v>0</v>
      </c>
      <c r="D59" s="2">
        <f t="shared" si="7"/>
        <v>99.99997363668719</v>
      </c>
      <c r="E59" s="10">
        <f t="shared" si="7"/>
        <v>99.99997363668719</v>
      </c>
      <c r="F59" s="10">
        <f t="shared" si="7"/>
        <v>-29768.177724407087</v>
      </c>
      <c r="G59" s="10">
        <f t="shared" si="7"/>
        <v>9.46437927288991</v>
      </c>
      <c r="H59" s="10">
        <f t="shared" si="7"/>
        <v>-18809.787530477188</v>
      </c>
      <c r="I59" s="10">
        <f t="shared" si="7"/>
        <v>25.79141464375232</v>
      </c>
      <c r="J59" s="10">
        <f t="shared" si="7"/>
        <v>14192.223127035832</v>
      </c>
      <c r="K59" s="10">
        <f t="shared" si="7"/>
        <v>-4685.206449075895</v>
      </c>
      <c r="L59" s="10">
        <f t="shared" si="7"/>
        <v>-6010.18644838563</v>
      </c>
      <c r="M59" s="10">
        <f t="shared" si="7"/>
        <v>-14247.250549890023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41.0200187830768</v>
      </c>
      <c r="W59" s="10">
        <f t="shared" si="7"/>
        <v>99.99997363668719</v>
      </c>
      <c r="X59" s="10">
        <f t="shared" si="7"/>
        <v>0</v>
      </c>
      <c r="Y59" s="10">
        <f t="shared" si="7"/>
        <v>0</v>
      </c>
      <c r="Z59" s="11">
        <f t="shared" si="7"/>
        <v>99.99997363668719</v>
      </c>
    </row>
    <row r="60" spans="1:26" ht="13.5">
      <c r="A60" s="38" t="s">
        <v>32</v>
      </c>
      <c r="B60" s="12">
        <f t="shared" si="7"/>
        <v>49.65929609792429</v>
      </c>
      <c r="C60" s="12">
        <f t="shared" si="7"/>
        <v>0</v>
      </c>
      <c r="D60" s="3">
        <f t="shared" si="7"/>
        <v>98.88851894281811</v>
      </c>
      <c r="E60" s="13">
        <f t="shared" si="7"/>
        <v>98.88851894281811</v>
      </c>
      <c r="F60" s="13">
        <f t="shared" si="7"/>
        <v>47.05077623838131</v>
      </c>
      <c r="G60" s="13">
        <f t="shared" si="7"/>
        <v>75.71712533824912</v>
      </c>
      <c r="H60" s="13">
        <f t="shared" si="7"/>
        <v>31.237511593794203</v>
      </c>
      <c r="I60" s="13">
        <f t="shared" si="7"/>
        <v>48.11157191227202</v>
      </c>
      <c r="J60" s="13">
        <f t="shared" si="7"/>
        <v>44.50999964553013</v>
      </c>
      <c r="K60" s="13">
        <f t="shared" si="7"/>
        <v>38.41119549630219</v>
      </c>
      <c r="L60" s="13">
        <f t="shared" si="7"/>
        <v>17.694895424441555</v>
      </c>
      <c r="M60" s="13">
        <f t="shared" si="7"/>
        <v>33.794089582392594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40.6221675631148</v>
      </c>
      <c r="W60" s="13">
        <f t="shared" si="7"/>
        <v>97.22815660762572</v>
      </c>
      <c r="X60" s="13">
        <f t="shared" si="7"/>
        <v>0</v>
      </c>
      <c r="Y60" s="13">
        <f t="shared" si="7"/>
        <v>0</v>
      </c>
      <c r="Z60" s="14">
        <f t="shared" si="7"/>
        <v>98.88851894281811</v>
      </c>
    </row>
    <row r="61" spans="1:26" ht="13.5">
      <c r="A61" s="39" t="s">
        <v>103</v>
      </c>
      <c r="B61" s="12">
        <f t="shared" si="7"/>
        <v>84.3439466922579</v>
      </c>
      <c r="C61" s="12">
        <f t="shared" si="7"/>
        <v>0</v>
      </c>
      <c r="D61" s="3">
        <f t="shared" si="7"/>
        <v>98.1598571731416</v>
      </c>
      <c r="E61" s="13">
        <f t="shared" si="7"/>
        <v>98.1598571731416</v>
      </c>
      <c r="F61" s="13">
        <f t="shared" si="7"/>
        <v>89.81270421827196</v>
      </c>
      <c r="G61" s="13">
        <f t="shared" si="7"/>
        <v>88.83407396110424</v>
      </c>
      <c r="H61" s="13">
        <f t="shared" si="7"/>
        <v>70.19958284731334</v>
      </c>
      <c r="I61" s="13">
        <f t="shared" si="7"/>
        <v>83.16119400527617</v>
      </c>
      <c r="J61" s="13">
        <f t="shared" si="7"/>
        <v>115.33633461269388</v>
      </c>
      <c r="K61" s="13">
        <f t="shared" si="7"/>
        <v>77.41991499967085</v>
      </c>
      <c r="L61" s="13">
        <f t="shared" si="7"/>
        <v>80.33641517226981</v>
      </c>
      <c r="M61" s="13">
        <f t="shared" si="7"/>
        <v>93.43610358689463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87.47608026787795</v>
      </c>
      <c r="W61" s="13">
        <f t="shared" si="7"/>
        <v>93.91818952248677</v>
      </c>
      <c r="X61" s="13">
        <f t="shared" si="7"/>
        <v>0</v>
      </c>
      <c r="Y61" s="13">
        <f t="shared" si="7"/>
        <v>0</v>
      </c>
      <c r="Z61" s="14">
        <f t="shared" si="7"/>
        <v>98.1598571731416</v>
      </c>
    </row>
    <row r="62" spans="1:26" ht="13.5">
      <c r="A62" s="39" t="s">
        <v>104</v>
      </c>
      <c r="B62" s="12">
        <f t="shared" si="7"/>
        <v>28.08665111261508</v>
      </c>
      <c r="C62" s="12">
        <f t="shared" si="7"/>
        <v>0</v>
      </c>
      <c r="D62" s="3">
        <f t="shared" si="7"/>
        <v>98.48212352712173</v>
      </c>
      <c r="E62" s="13">
        <f t="shared" si="7"/>
        <v>98.48212352712173</v>
      </c>
      <c r="F62" s="13">
        <f t="shared" si="7"/>
        <v>24.137029476388847</v>
      </c>
      <c r="G62" s="13">
        <f t="shared" si="7"/>
        <v>-2355.609335903852</v>
      </c>
      <c r="H62" s="13">
        <f t="shared" si="7"/>
        <v>12.67621914567936</v>
      </c>
      <c r="I62" s="13">
        <f t="shared" si="7"/>
        <v>28.038278741710943</v>
      </c>
      <c r="J62" s="13">
        <f t="shared" si="7"/>
        <v>16.291882301699307</v>
      </c>
      <c r="K62" s="13">
        <f t="shared" si="7"/>
        <v>22.964806523049933</v>
      </c>
      <c r="L62" s="13">
        <f t="shared" si="7"/>
        <v>4.9946415304035146</v>
      </c>
      <c r="M62" s="13">
        <f t="shared" si="7"/>
        <v>13.29234165804221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18.69331336870325</v>
      </c>
      <c r="W62" s="13">
        <f t="shared" si="7"/>
        <v>97.69028611482456</v>
      </c>
      <c r="X62" s="13">
        <f t="shared" si="7"/>
        <v>0</v>
      </c>
      <c r="Y62" s="13">
        <f t="shared" si="7"/>
        <v>0</v>
      </c>
      <c r="Z62" s="14">
        <f t="shared" si="7"/>
        <v>98.48212352712173</v>
      </c>
    </row>
    <row r="63" spans="1:26" ht="13.5">
      <c r="A63" s="39" t="s">
        <v>105</v>
      </c>
      <c r="B63" s="12">
        <f t="shared" si="7"/>
        <v>43.55165556271807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27.185695256704694</v>
      </c>
      <c r="G63" s="13">
        <f t="shared" si="7"/>
        <v>39.581224856105536</v>
      </c>
      <c r="H63" s="13">
        <f t="shared" si="7"/>
        <v>20.215917597759002</v>
      </c>
      <c r="I63" s="13">
        <f t="shared" si="7"/>
        <v>29.012021527743315</v>
      </c>
      <c r="J63" s="13">
        <f t="shared" si="7"/>
        <v>22.69950793904207</v>
      </c>
      <c r="K63" s="13">
        <f t="shared" si="7"/>
        <v>20.31904687824103</v>
      </c>
      <c r="L63" s="13">
        <f t="shared" si="7"/>
        <v>7.39033542094742</v>
      </c>
      <c r="M63" s="13">
        <f t="shared" si="7"/>
        <v>16.80151375193829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22.899025064513015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42.34871317660399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31.345251563478072</v>
      </c>
      <c r="G64" s="13">
        <f t="shared" si="7"/>
        <v>30.920432632228213</v>
      </c>
      <c r="H64" s="13">
        <f t="shared" si="7"/>
        <v>19.935911556571302</v>
      </c>
      <c r="I64" s="13">
        <f t="shared" si="7"/>
        <v>27.399947600023715</v>
      </c>
      <c r="J64" s="13">
        <f t="shared" si="7"/>
        <v>26.371211584478154</v>
      </c>
      <c r="K64" s="13">
        <f t="shared" si="7"/>
        <v>19.670215558066026</v>
      </c>
      <c r="L64" s="13">
        <f t="shared" si="7"/>
        <v>8.931736147010524</v>
      </c>
      <c r="M64" s="13">
        <f t="shared" si="7"/>
        <v>18.3207666865952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22.848910806626495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7.493777900978883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94.76470588235294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120551022</v>
      </c>
      <c r="C67" s="24"/>
      <c r="D67" s="25">
        <v>131126963</v>
      </c>
      <c r="E67" s="26">
        <v>131126963</v>
      </c>
      <c r="F67" s="26">
        <v>7908295</v>
      </c>
      <c r="G67" s="26">
        <v>15981672</v>
      </c>
      <c r="H67" s="26">
        <v>9486051</v>
      </c>
      <c r="I67" s="26">
        <v>33376018</v>
      </c>
      <c r="J67" s="26">
        <v>9234129</v>
      </c>
      <c r="K67" s="26">
        <v>7897176</v>
      </c>
      <c r="L67" s="26">
        <v>8709863</v>
      </c>
      <c r="M67" s="26">
        <v>25841168</v>
      </c>
      <c r="N67" s="26"/>
      <c r="O67" s="26"/>
      <c r="P67" s="26"/>
      <c r="Q67" s="26"/>
      <c r="R67" s="26"/>
      <c r="S67" s="26"/>
      <c r="T67" s="26"/>
      <c r="U67" s="26"/>
      <c r="V67" s="26">
        <v>59217186</v>
      </c>
      <c r="W67" s="26">
        <v>65563482</v>
      </c>
      <c r="X67" s="26"/>
      <c r="Y67" s="25"/>
      <c r="Z67" s="27">
        <v>131126963</v>
      </c>
    </row>
    <row r="68" spans="1:26" ht="13.5" hidden="1">
      <c r="A68" s="37" t="s">
        <v>31</v>
      </c>
      <c r="B68" s="19">
        <v>11825394</v>
      </c>
      <c r="C68" s="19"/>
      <c r="D68" s="20">
        <v>15172600</v>
      </c>
      <c r="E68" s="21">
        <v>15172600</v>
      </c>
      <c r="F68" s="21">
        <v>-3331</v>
      </c>
      <c r="G68" s="21">
        <v>9390600</v>
      </c>
      <c r="H68" s="21">
        <v>-2871</v>
      </c>
      <c r="I68" s="21">
        <v>9384398</v>
      </c>
      <c r="J68" s="21">
        <v>4912</v>
      </c>
      <c r="K68" s="21">
        <v>-12715</v>
      </c>
      <c r="L68" s="21">
        <v>-2199</v>
      </c>
      <c r="M68" s="21">
        <v>-10002</v>
      </c>
      <c r="N68" s="21"/>
      <c r="O68" s="21"/>
      <c r="P68" s="21"/>
      <c r="Q68" s="21"/>
      <c r="R68" s="21"/>
      <c r="S68" s="21"/>
      <c r="T68" s="21"/>
      <c r="U68" s="21"/>
      <c r="V68" s="21">
        <v>9374396</v>
      </c>
      <c r="W68" s="21">
        <v>7586300</v>
      </c>
      <c r="X68" s="21"/>
      <c r="Y68" s="20"/>
      <c r="Z68" s="23">
        <v>15172600</v>
      </c>
    </row>
    <row r="69" spans="1:26" ht="13.5" hidden="1">
      <c r="A69" s="38" t="s">
        <v>32</v>
      </c>
      <c r="B69" s="19">
        <v>92679596</v>
      </c>
      <c r="C69" s="19"/>
      <c r="D69" s="20">
        <v>98954363</v>
      </c>
      <c r="E69" s="21">
        <v>98954363</v>
      </c>
      <c r="F69" s="21">
        <v>6430370</v>
      </c>
      <c r="G69" s="21">
        <v>5106813</v>
      </c>
      <c r="H69" s="21">
        <v>7950374</v>
      </c>
      <c r="I69" s="21">
        <v>19487557</v>
      </c>
      <c r="J69" s="21">
        <v>7927331</v>
      </c>
      <c r="K69" s="21">
        <v>6349982</v>
      </c>
      <c r="L69" s="21">
        <v>7097691</v>
      </c>
      <c r="M69" s="21">
        <v>21375004</v>
      </c>
      <c r="N69" s="21"/>
      <c r="O69" s="21"/>
      <c r="P69" s="21"/>
      <c r="Q69" s="21"/>
      <c r="R69" s="21"/>
      <c r="S69" s="21"/>
      <c r="T69" s="21"/>
      <c r="U69" s="21"/>
      <c r="V69" s="21">
        <v>40862561</v>
      </c>
      <c r="W69" s="21">
        <v>49477182</v>
      </c>
      <c r="X69" s="21"/>
      <c r="Y69" s="20"/>
      <c r="Z69" s="23">
        <v>98954363</v>
      </c>
    </row>
    <row r="70" spans="1:26" ht="13.5" hidden="1">
      <c r="A70" s="39" t="s">
        <v>103</v>
      </c>
      <c r="B70" s="19">
        <v>29134980</v>
      </c>
      <c r="C70" s="19"/>
      <c r="D70" s="20">
        <v>32581547</v>
      </c>
      <c r="E70" s="21">
        <v>32581547</v>
      </c>
      <c r="F70" s="21">
        <v>2076822</v>
      </c>
      <c r="G70" s="21">
        <v>2714589</v>
      </c>
      <c r="H70" s="21">
        <v>2253851</v>
      </c>
      <c r="I70" s="21">
        <v>7045262</v>
      </c>
      <c r="J70" s="21">
        <v>2069784</v>
      </c>
      <c r="K70" s="21">
        <v>1929169</v>
      </c>
      <c r="L70" s="21">
        <v>1101615</v>
      </c>
      <c r="M70" s="21">
        <v>5100568</v>
      </c>
      <c r="N70" s="21"/>
      <c r="O70" s="21"/>
      <c r="P70" s="21"/>
      <c r="Q70" s="21"/>
      <c r="R70" s="21"/>
      <c r="S70" s="21"/>
      <c r="T70" s="21"/>
      <c r="U70" s="21"/>
      <c r="V70" s="21">
        <v>12145830</v>
      </c>
      <c r="W70" s="21">
        <v>16290774</v>
      </c>
      <c r="X70" s="21"/>
      <c r="Y70" s="20"/>
      <c r="Z70" s="23">
        <v>32581547</v>
      </c>
    </row>
    <row r="71" spans="1:26" ht="13.5" hidden="1">
      <c r="A71" s="39" t="s">
        <v>104</v>
      </c>
      <c r="B71" s="19">
        <v>39742271</v>
      </c>
      <c r="C71" s="19"/>
      <c r="D71" s="20">
        <v>32961312</v>
      </c>
      <c r="E71" s="21">
        <v>32961312</v>
      </c>
      <c r="F71" s="21">
        <v>1950646</v>
      </c>
      <c r="G71" s="21">
        <v>-24379</v>
      </c>
      <c r="H71" s="21">
        <v>3287384</v>
      </c>
      <c r="I71" s="21">
        <v>5213651</v>
      </c>
      <c r="J71" s="21">
        <v>3441579</v>
      </c>
      <c r="K71" s="21">
        <v>2001763</v>
      </c>
      <c r="L71" s="21">
        <v>3577514</v>
      </c>
      <c r="M71" s="21">
        <v>9020856</v>
      </c>
      <c r="N71" s="21"/>
      <c r="O71" s="21"/>
      <c r="P71" s="21"/>
      <c r="Q71" s="21"/>
      <c r="R71" s="21"/>
      <c r="S71" s="21"/>
      <c r="T71" s="21"/>
      <c r="U71" s="21"/>
      <c r="V71" s="21">
        <v>14234507</v>
      </c>
      <c r="W71" s="21">
        <v>16480656</v>
      </c>
      <c r="X71" s="21"/>
      <c r="Y71" s="20"/>
      <c r="Z71" s="23">
        <v>32961312</v>
      </c>
    </row>
    <row r="72" spans="1:26" ht="13.5" hidden="1">
      <c r="A72" s="39" t="s">
        <v>105</v>
      </c>
      <c r="B72" s="19">
        <v>15145213</v>
      </c>
      <c r="C72" s="19"/>
      <c r="D72" s="20">
        <v>21402024</v>
      </c>
      <c r="E72" s="21">
        <v>21402024</v>
      </c>
      <c r="F72" s="21">
        <v>1532247</v>
      </c>
      <c r="G72" s="21">
        <v>1544361</v>
      </c>
      <c r="H72" s="21">
        <v>1537531</v>
      </c>
      <c r="I72" s="21">
        <v>4614139</v>
      </c>
      <c r="J72" s="21">
        <v>1540866</v>
      </c>
      <c r="K72" s="21">
        <v>1542720</v>
      </c>
      <c r="L72" s="21">
        <v>1542271</v>
      </c>
      <c r="M72" s="21">
        <v>4625857</v>
      </c>
      <c r="N72" s="21"/>
      <c r="O72" s="21"/>
      <c r="P72" s="21"/>
      <c r="Q72" s="21"/>
      <c r="R72" s="21"/>
      <c r="S72" s="21"/>
      <c r="T72" s="21"/>
      <c r="U72" s="21"/>
      <c r="V72" s="21">
        <v>9239996</v>
      </c>
      <c r="W72" s="21">
        <v>10701012</v>
      </c>
      <c r="X72" s="21"/>
      <c r="Y72" s="20"/>
      <c r="Z72" s="23">
        <v>21402024</v>
      </c>
    </row>
    <row r="73" spans="1:26" ht="13.5" hidden="1">
      <c r="A73" s="39" t="s">
        <v>106</v>
      </c>
      <c r="B73" s="19">
        <v>8657132</v>
      </c>
      <c r="C73" s="19"/>
      <c r="D73" s="20">
        <v>12009480</v>
      </c>
      <c r="E73" s="21">
        <v>12009480</v>
      </c>
      <c r="F73" s="21">
        <v>870655</v>
      </c>
      <c r="G73" s="21">
        <v>872242</v>
      </c>
      <c r="H73" s="21">
        <v>871608</v>
      </c>
      <c r="I73" s="21">
        <v>2614505</v>
      </c>
      <c r="J73" s="21">
        <v>875102</v>
      </c>
      <c r="K73" s="21">
        <v>876330</v>
      </c>
      <c r="L73" s="21">
        <v>876291</v>
      </c>
      <c r="M73" s="21">
        <v>2627723</v>
      </c>
      <c r="N73" s="21"/>
      <c r="O73" s="21"/>
      <c r="P73" s="21"/>
      <c r="Q73" s="21"/>
      <c r="R73" s="21"/>
      <c r="S73" s="21"/>
      <c r="T73" s="21"/>
      <c r="U73" s="21"/>
      <c r="V73" s="21">
        <v>5242228</v>
      </c>
      <c r="W73" s="21">
        <v>6004740</v>
      </c>
      <c r="X73" s="21"/>
      <c r="Y73" s="20"/>
      <c r="Z73" s="23">
        <v>12009480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16046032</v>
      </c>
      <c r="C75" s="28"/>
      <c r="D75" s="29">
        <v>17000000</v>
      </c>
      <c r="E75" s="30">
        <v>17000000</v>
      </c>
      <c r="F75" s="30">
        <v>1481256</v>
      </c>
      <c r="G75" s="30">
        <v>1484259</v>
      </c>
      <c r="H75" s="30">
        <v>1538548</v>
      </c>
      <c r="I75" s="30">
        <v>4504063</v>
      </c>
      <c r="J75" s="30">
        <v>1301886</v>
      </c>
      <c r="K75" s="30">
        <v>1559909</v>
      </c>
      <c r="L75" s="30">
        <v>1614371</v>
      </c>
      <c r="M75" s="30">
        <v>4476166</v>
      </c>
      <c r="N75" s="30"/>
      <c r="O75" s="30"/>
      <c r="P75" s="30"/>
      <c r="Q75" s="30"/>
      <c r="R75" s="30"/>
      <c r="S75" s="30"/>
      <c r="T75" s="30"/>
      <c r="U75" s="30"/>
      <c r="V75" s="30">
        <v>8980229</v>
      </c>
      <c r="W75" s="30">
        <v>8500000</v>
      </c>
      <c r="X75" s="30"/>
      <c r="Y75" s="29"/>
      <c r="Z75" s="31">
        <v>17000000</v>
      </c>
    </row>
    <row r="76" spans="1:26" ht="13.5" hidden="1">
      <c r="A76" s="42" t="s">
        <v>286</v>
      </c>
      <c r="B76" s="32">
        <v>54932922</v>
      </c>
      <c r="C76" s="32"/>
      <c r="D76" s="33">
        <v>130027100</v>
      </c>
      <c r="E76" s="34">
        <v>130027100</v>
      </c>
      <c r="F76" s="34">
        <v>4017117</v>
      </c>
      <c r="G76" s="34">
        <v>4755494</v>
      </c>
      <c r="H76" s="34">
        <v>3023528</v>
      </c>
      <c r="I76" s="34">
        <v>11796139</v>
      </c>
      <c r="J76" s="34">
        <v>4225577</v>
      </c>
      <c r="K76" s="34">
        <v>3034828</v>
      </c>
      <c r="L76" s="34">
        <v>1388093</v>
      </c>
      <c r="M76" s="34">
        <v>8648498</v>
      </c>
      <c r="N76" s="34"/>
      <c r="O76" s="34"/>
      <c r="P76" s="34"/>
      <c r="Q76" s="34"/>
      <c r="R76" s="34"/>
      <c r="S76" s="34"/>
      <c r="T76" s="34"/>
      <c r="U76" s="34"/>
      <c r="V76" s="34">
        <v>20444637</v>
      </c>
      <c r="W76" s="34">
        <v>63747050</v>
      </c>
      <c r="X76" s="34"/>
      <c r="Y76" s="33"/>
      <c r="Z76" s="35">
        <v>130027100</v>
      </c>
    </row>
    <row r="77" spans="1:26" ht="13.5" hidden="1">
      <c r="A77" s="37" t="s">
        <v>31</v>
      </c>
      <c r="B77" s="19">
        <v>7706433</v>
      </c>
      <c r="C77" s="19"/>
      <c r="D77" s="20">
        <v>15172596</v>
      </c>
      <c r="E77" s="21">
        <v>15172596</v>
      </c>
      <c r="F77" s="21">
        <v>991578</v>
      </c>
      <c r="G77" s="21">
        <v>888762</v>
      </c>
      <c r="H77" s="21">
        <v>540029</v>
      </c>
      <c r="I77" s="21">
        <v>2420369</v>
      </c>
      <c r="J77" s="21">
        <v>697122</v>
      </c>
      <c r="K77" s="21">
        <v>595724</v>
      </c>
      <c r="L77" s="21">
        <v>132164</v>
      </c>
      <c r="M77" s="21">
        <v>1425010</v>
      </c>
      <c r="N77" s="21"/>
      <c r="O77" s="21"/>
      <c r="P77" s="21"/>
      <c r="Q77" s="21"/>
      <c r="R77" s="21"/>
      <c r="S77" s="21"/>
      <c r="T77" s="21"/>
      <c r="U77" s="21"/>
      <c r="V77" s="21">
        <v>3845379</v>
      </c>
      <c r="W77" s="21">
        <v>7586298</v>
      </c>
      <c r="X77" s="21"/>
      <c r="Y77" s="20"/>
      <c r="Z77" s="23">
        <v>15172596</v>
      </c>
    </row>
    <row r="78" spans="1:26" ht="13.5" hidden="1">
      <c r="A78" s="38" t="s">
        <v>32</v>
      </c>
      <c r="B78" s="19">
        <v>46024035</v>
      </c>
      <c r="C78" s="19"/>
      <c r="D78" s="20">
        <v>97854504</v>
      </c>
      <c r="E78" s="21">
        <v>97854504</v>
      </c>
      <c r="F78" s="21">
        <v>3025539</v>
      </c>
      <c r="G78" s="21">
        <v>3866732</v>
      </c>
      <c r="H78" s="21">
        <v>2483499</v>
      </c>
      <c r="I78" s="21">
        <v>9375770</v>
      </c>
      <c r="J78" s="21">
        <v>3528455</v>
      </c>
      <c r="K78" s="21">
        <v>2439104</v>
      </c>
      <c r="L78" s="21">
        <v>1255929</v>
      </c>
      <c r="M78" s="21">
        <v>7223488</v>
      </c>
      <c r="N78" s="21"/>
      <c r="O78" s="21"/>
      <c r="P78" s="21"/>
      <c r="Q78" s="21"/>
      <c r="R78" s="21"/>
      <c r="S78" s="21"/>
      <c r="T78" s="21"/>
      <c r="U78" s="21"/>
      <c r="V78" s="21">
        <v>16599258</v>
      </c>
      <c r="W78" s="21">
        <v>48105752</v>
      </c>
      <c r="X78" s="21"/>
      <c r="Y78" s="20"/>
      <c r="Z78" s="23">
        <v>97854504</v>
      </c>
    </row>
    <row r="79" spans="1:26" ht="13.5" hidden="1">
      <c r="A79" s="39" t="s">
        <v>103</v>
      </c>
      <c r="B79" s="19">
        <v>24573592</v>
      </c>
      <c r="C79" s="19"/>
      <c r="D79" s="20">
        <v>31982000</v>
      </c>
      <c r="E79" s="21">
        <v>31982000</v>
      </c>
      <c r="F79" s="21">
        <v>1865250</v>
      </c>
      <c r="G79" s="21">
        <v>2411480</v>
      </c>
      <c r="H79" s="21">
        <v>1582194</v>
      </c>
      <c r="I79" s="21">
        <v>5858924</v>
      </c>
      <c r="J79" s="21">
        <v>2387213</v>
      </c>
      <c r="K79" s="21">
        <v>1493561</v>
      </c>
      <c r="L79" s="21">
        <v>884998</v>
      </c>
      <c r="M79" s="21">
        <v>4765772</v>
      </c>
      <c r="N79" s="21"/>
      <c r="O79" s="21"/>
      <c r="P79" s="21"/>
      <c r="Q79" s="21"/>
      <c r="R79" s="21"/>
      <c r="S79" s="21"/>
      <c r="T79" s="21"/>
      <c r="U79" s="21"/>
      <c r="V79" s="21">
        <v>10624696</v>
      </c>
      <c r="W79" s="21">
        <v>15300000</v>
      </c>
      <c r="X79" s="21"/>
      <c r="Y79" s="20"/>
      <c r="Z79" s="23">
        <v>31982000</v>
      </c>
    </row>
    <row r="80" spans="1:26" ht="13.5" hidden="1">
      <c r="A80" s="39" t="s">
        <v>104</v>
      </c>
      <c r="B80" s="19">
        <v>11162273</v>
      </c>
      <c r="C80" s="19"/>
      <c r="D80" s="20">
        <v>32461000</v>
      </c>
      <c r="E80" s="21">
        <v>32461000</v>
      </c>
      <c r="F80" s="21">
        <v>470828</v>
      </c>
      <c r="G80" s="21">
        <v>574274</v>
      </c>
      <c r="H80" s="21">
        <v>416716</v>
      </c>
      <c r="I80" s="21">
        <v>1461818</v>
      </c>
      <c r="J80" s="21">
        <v>560698</v>
      </c>
      <c r="K80" s="21">
        <v>459701</v>
      </c>
      <c r="L80" s="21">
        <v>178684</v>
      </c>
      <c r="M80" s="21">
        <v>1199083</v>
      </c>
      <c r="N80" s="21"/>
      <c r="O80" s="21"/>
      <c r="P80" s="21"/>
      <c r="Q80" s="21"/>
      <c r="R80" s="21"/>
      <c r="S80" s="21"/>
      <c r="T80" s="21"/>
      <c r="U80" s="21"/>
      <c r="V80" s="21">
        <v>2660901</v>
      </c>
      <c r="W80" s="21">
        <v>16100000</v>
      </c>
      <c r="X80" s="21"/>
      <c r="Y80" s="20"/>
      <c r="Z80" s="23">
        <v>32461000</v>
      </c>
    </row>
    <row r="81" spans="1:26" ht="13.5" hidden="1">
      <c r="A81" s="39" t="s">
        <v>105</v>
      </c>
      <c r="B81" s="19">
        <v>6595991</v>
      </c>
      <c r="C81" s="19"/>
      <c r="D81" s="20">
        <v>21402024</v>
      </c>
      <c r="E81" s="21">
        <v>21402024</v>
      </c>
      <c r="F81" s="21">
        <v>416552</v>
      </c>
      <c r="G81" s="21">
        <v>611277</v>
      </c>
      <c r="H81" s="21">
        <v>310826</v>
      </c>
      <c r="I81" s="21">
        <v>1338655</v>
      </c>
      <c r="J81" s="21">
        <v>349769</v>
      </c>
      <c r="K81" s="21">
        <v>313466</v>
      </c>
      <c r="L81" s="21">
        <v>113979</v>
      </c>
      <c r="M81" s="21">
        <v>777214</v>
      </c>
      <c r="N81" s="21"/>
      <c r="O81" s="21"/>
      <c r="P81" s="21"/>
      <c r="Q81" s="21"/>
      <c r="R81" s="21"/>
      <c r="S81" s="21"/>
      <c r="T81" s="21"/>
      <c r="U81" s="21"/>
      <c r="V81" s="21">
        <v>2115869</v>
      </c>
      <c r="W81" s="21">
        <v>10701012</v>
      </c>
      <c r="X81" s="21"/>
      <c r="Y81" s="20"/>
      <c r="Z81" s="23">
        <v>21402024</v>
      </c>
    </row>
    <row r="82" spans="1:26" ht="13.5" hidden="1">
      <c r="A82" s="39" t="s">
        <v>106</v>
      </c>
      <c r="B82" s="19">
        <v>3666184</v>
      </c>
      <c r="C82" s="19"/>
      <c r="D82" s="20">
        <v>12009480</v>
      </c>
      <c r="E82" s="21">
        <v>12009480</v>
      </c>
      <c r="F82" s="21">
        <v>272909</v>
      </c>
      <c r="G82" s="21">
        <v>269701</v>
      </c>
      <c r="H82" s="21">
        <v>173763</v>
      </c>
      <c r="I82" s="21">
        <v>716373</v>
      </c>
      <c r="J82" s="21">
        <v>230775</v>
      </c>
      <c r="K82" s="21">
        <v>172376</v>
      </c>
      <c r="L82" s="21">
        <v>78268</v>
      </c>
      <c r="M82" s="21">
        <v>481419</v>
      </c>
      <c r="N82" s="21"/>
      <c r="O82" s="21"/>
      <c r="P82" s="21"/>
      <c r="Q82" s="21"/>
      <c r="R82" s="21"/>
      <c r="S82" s="21"/>
      <c r="T82" s="21"/>
      <c r="U82" s="21"/>
      <c r="V82" s="21">
        <v>1197792</v>
      </c>
      <c r="W82" s="21">
        <v>6004740</v>
      </c>
      <c r="X82" s="21"/>
      <c r="Y82" s="20"/>
      <c r="Z82" s="23">
        <v>12009480</v>
      </c>
    </row>
    <row r="83" spans="1:26" ht="13.5" hidden="1">
      <c r="A83" s="39" t="s">
        <v>107</v>
      </c>
      <c r="B83" s="19">
        <v>25995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1202454</v>
      </c>
      <c r="C84" s="28"/>
      <c r="D84" s="29">
        <v>17000000</v>
      </c>
      <c r="E84" s="30">
        <v>17000000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8055000</v>
      </c>
      <c r="X84" s="30"/>
      <c r="Y84" s="29"/>
      <c r="Z84" s="31">
        <v>17000000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8102500</v>
      </c>
      <c r="F5" s="358">
        <f t="shared" si="0"/>
        <v>8102500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4051250</v>
      </c>
      <c r="Y5" s="358">
        <f t="shared" si="0"/>
        <v>-4051250</v>
      </c>
      <c r="Z5" s="359">
        <f>+IF(X5&lt;&gt;0,+(Y5/X5)*100,0)</f>
        <v>-100</v>
      </c>
      <c r="AA5" s="360">
        <f>+AA6+AA8+AA11+AA13+AA15</f>
        <v>8102500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5690000</v>
      </c>
      <c r="F6" s="59">
        <f t="shared" si="1"/>
        <v>5690000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2845000</v>
      </c>
      <c r="Y6" s="59">
        <f t="shared" si="1"/>
        <v>-2845000</v>
      </c>
      <c r="Z6" s="61">
        <f>+IF(X6&lt;&gt;0,+(Y6/X6)*100,0)</f>
        <v>-100</v>
      </c>
      <c r="AA6" s="62">
        <f t="shared" si="1"/>
        <v>5690000</v>
      </c>
    </row>
    <row r="7" spans="1:27" ht="13.5">
      <c r="A7" s="291" t="s">
        <v>228</v>
      </c>
      <c r="B7" s="142"/>
      <c r="C7" s="60"/>
      <c r="D7" s="340"/>
      <c r="E7" s="60">
        <v>5690000</v>
      </c>
      <c r="F7" s="59">
        <v>5690000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2845000</v>
      </c>
      <c r="Y7" s="59">
        <v>-2845000</v>
      </c>
      <c r="Z7" s="61">
        <v>-100</v>
      </c>
      <c r="AA7" s="62">
        <v>5690000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153000</v>
      </c>
      <c r="F8" s="59">
        <f t="shared" si="2"/>
        <v>153000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76500</v>
      </c>
      <c r="Y8" s="59">
        <f t="shared" si="2"/>
        <v>-76500</v>
      </c>
      <c r="Z8" s="61">
        <f>+IF(X8&lt;&gt;0,+(Y8/X8)*100,0)</f>
        <v>-100</v>
      </c>
      <c r="AA8" s="62">
        <f>SUM(AA9:AA10)</f>
        <v>153000</v>
      </c>
    </row>
    <row r="9" spans="1:27" ht="13.5">
      <c r="A9" s="291" t="s">
        <v>229</v>
      </c>
      <c r="B9" s="142"/>
      <c r="C9" s="60"/>
      <c r="D9" s="340"/>
      <c r="E9" s="60">
        <v>153000</v>
      </c>
      <c r="F9" s="59">
        <v>153000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76500</v>
      </c>
      <c r="Y9" s="59">
        <v>-76500</v>
      </c>
      <c r="Z9" s="61">
        <v>-100</v>
      </c>
      <c r="AA9" s="62">
        <v>153000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746500</v>
      </c>
      <c r="F11" s="364">
        <f t="shared" si="3"/>
        <v>746500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373250</v>
      </c>
      <c r="Y11" s="364">
        <f t="shared" si="3"/>
        <v>-373250</v>
      </c>
      <c r="Z11" s="365">
        <f>+IF(X11&lt;&gt;0,+(Y11/X11)*100,0)</f>
        <v>-100</v>
      </c>
      <c r="AA11" s="366">
        <f t="shared" si="3"/>
        <v>746500</v>
      </c>
    </row>
    <row r="12" spans="1:27" ht="13.5">
      <c r="A12" s="291" t="s">
        <v>231</v>
      </c>
      <c r="B12" s="136"/>
      <c r="C12" s="60"/>
      <c r="D12" s="340"/>
      <c r="E12" s="60">
        <v>746500</v>
      </c>
      <c r="F12" s="59">
        <v>746500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373250</v>
      </c>
      <c r="Y12" s="59">
        <v>-373250</v>
      </c>
      <c r="Z12" s="61">
        <v>-100</v>
      </c>
      <c r="AA12" s="62">
        <v>746500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203000</v>
      </c>
      <c r="F13" s="342">
        <f t="shared" si="4"/>
        <v>203000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101500</v>
      </c>
      <c r="Y13" s="342">
        <f t="shared" si="4"/>
        <v>-101500</v>
      </c>
      <c r="Z13" s="335">
        <f>+IF(X13&lt;&gt;0,+(Y13/X13)*100,0)</f>
        <v>-100</v>
      </c>
      <c r="AA13" s="273">
        <f t="shared" si="4"/>
        <v>203000</v>
      </c>
    </row>
    <row r="14" spans="1:27" ht="13.5">
      <c r="A14" s="291" t="s">
        <v>232</v>
      </c>
      <c r="B14" s="136"/>
      <c r="C14" s="60"/>
      <c r="D14" s="340"/>
      <c r="E14" s="60">
        <v>203000</v>
      </c>
      <c r="F14" s="59">
        <v>203000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101500</v>
      </c>
      <c r="Y14" s="59">
        <v>-101500</v>
      </c>
      <c r="Z14" s="61">
        <v>-100</v>
      </c>
      <c r="AA14" s="62">
        <v>203000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1310000</v>
      </c>
      <c r="F15" s="59">
        <f t="shared" si="5"/>
        <v>1310000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655000</v>
      </c>
      <c r="Y15" s="59">
        <f t="shared" si="5"/>
        <v>-655000</v>
      </c>
      <c r="Z15" s="61">
        <f>+IF(X15&lt;&gt;0,+(Y15/X15)*100,0)</f>
        <v>-100</v>
      </c>
      <c r="AA15" s="62">
        <f>SUM(AA16:AA20)</f>
        <v>1310000</v>
      </c>
    </row>
    <row r="16" spans="1:27" ht="13.5">
      <c r="A16" s="291" t="s">
        <v>233</v>
      </c>
      <c r="B16" s="300"/>
      <c r="C16" s="60"/>
      <c r="D16" s="340"/>
      <c r="E16" s="60">
        <v>1310000</v>
      </c>
      <c r="F16" s="59">
        <v>1310000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655000</v>
      </c>
      <c r="Y16" s="59">
        <v>-655000</v>
      </c>
      <c r="Z16" s="61">
        <v>-100</v>
      </c>
      <c r="AA16" s="62">
        <v>1310000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407250</v>
      </c>
      <c r="F22" s="345">
        <f t="shared" si="6"/>
        <v>407250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203625</v>
      </c>
      <c r="Y22" s="345">
        <f t="shared" si="6"/>
        <v>-203625</v>
      </c>
      <c r="Z22" s="336">
        <f>+IF(X22&lt;&gt;0,+(Y22/X22)*100,0)</f>
        <v>-100</v>
      </c>
      <c r="AA22" s="350">
        <f>SUM(AA23:AA32)</f>
        <v>407250</v>
      </c>
    </row>
    <row r="23" spans="1:27" ht="13.5">
      <c r="A23" s="361" t="s">
        <v>236</v>
      </c>
      <c r="B23" s="142"/>
      <c r="C23" s="60"/>
      <c r="D23" s="340"/>
      <c r="E23" s="60">
        <v>105000</v>
      </c>
      <c r="F23" s="59">
        <v>105000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52500</v>
      </c>
      <c r="Y23" s="59">
        <v>-52500</v>
      </c>
      <c r="Z23" s="61">
        <v>-100</v>
      </c>
      <c r="AA23" s="62">
        <v>105000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95000</v>
      </c>
      <c r="F25" s="59">
        <v>95000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47500</v>
      </c>
      <c r="Y25" s="59">
        <v>-47500</v>
      </c>
      <c r="Z25" s="61">
        <v>-100</v>
      </c>
      <c r="AA25" s="62">
        <v>95000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207250</v>
      </c>
      <c r="F32" s="59">
        <v>207250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103625</v>
      </c>
      <c r="Y32" s="59">
        <v>-103625</v>
      </c>
      <c r="Z32" s="61">
        <v>-100</v>
      </c>
      <c r="AA32" s="62">
        <v>207250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2500</v>
      </c>
      <c r="F37" s="345">
        <f t="shared" si="8"/>
        <v>2500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1250</v>
      </c>
      <c r="Y37" s="345">
        <f t="shared" si="8"/>
        <v>-1250</v>
      </c>
      <c r="Z37" s="336">
        <f>+IF(X37&lt;&gt;0,+(Y37/X37)*100,0)</f>
        <v>-100</v>
      </c>
      <c r="AA37" s="350">
        <f t="shared" si="8"/>
        <v>2500</v>
      </c>
    </row>
    <row r="38" spans="1:27" ht="13.5">
      <c r="A38" s="361" t="s">
        <v>212</v>
      </c>
      <c r="B38" s="142"/>
      <c r="C38" s="60"/>
      <c r="D38" s="340"/>
      <c r="E38" s="60">
        <v>2500</v>
      </c>
      <c r="F38" s="59">
        <v>2500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1250</v>
      </c>
      <c r="Y38" s="59">
        <v>-1250</v>
      </c>
      <c r="Z38" s="61">
        <v>-100</v>
      </c>
      <c r="AA38" s="62">
        <v>2500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3714682</v>
      </c>
      <c r="F40" s="345">
        <f t="shared" si="9"/>
        <v>3714682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1857341</v>
      </c>
      <c r="Y40" s="345">
        <f t="shared" si="9"/>
        <v>-1857341</v>
      </c>
      <c r="Z40" s="336">
        <f>+IF(X40&lt;&gt;0,+(Y40/X40)*100,0)</f>
        <v>-100</v>
      </c>
      <c r="AA40" s="350">
        <f>SUM(AA41:AA49)</f>
        <v>3714682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3714682</v>
      </c>
      <c r="F49" s="53">
        <v>3714682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1857341</v>
      </c>
      <c r="Y49" s="53">
        <v>-1857341</v>
      </c>
      <c r="Z49" s="94">
        <v>-100</v>
      </c>
      <c r="AA49" s="95">
        <v>3714682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12226932</v>
      </c>
      <c r="F60" s="264">
        <f t="shared" si="14"/>
        <v>12226932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6113466</v>
      </c>
      <c r="Y60" s="264">
        <f t="shared" si="14"/>
        <v>-6113466</v>
      </c>
      <c r="Z60" s="337">
        <f>+IF(X60&lt;&gt;0,+(Y60/X60)*100,0)</f>
        <v>-100</v>
      </c>
      <c r="AA60" s="232">
        <f>+AA57+AA54+AA51+AA40+AA37+AA34+AA22+AA5</f>
        <v>12226932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88707177</v>
      </c>
      <c r="D5" s="153">
        <f>SUM(D6:D8)</f>
        <v>0</v>
      </c>
      <c r="E5" s="154">
        <f t="shared" si="0"/>
        <v>99852231</v>
      </c>
      <c r="F5" s="100">
        <f t="shared" si="0"/>
        <v>99852231</v>
      </c>
      <c r="G5" s="100">
        <f t="shared" si="0"/>
        <v>1496771</v>
      </c>
      <c r="H5" s="100">
        <f t="shared" si="0"/>
        <v>11095563</v>
      </c>
      <c r="I5" s="100">
        <f t="shared" si="0"/>
        <v>6420270</v>
      </c>
      <c r="J5" s="100">
        <f t="shared" si="0"/>
        <v>19012604</v>
      </c>
      <c r="K5" s="100">
        <f t="shared" si="0"/>
        <v>1536849</v>
      </c>
      <c r="L5" s="100">
        <f t="shared" si="0"/>
        <v>1765608</v>
      </c>
      <c r="M5" s="100">
        <f t="shared" si="0"/>
        <v>9674797</v>
      </c>
      <c r="N5" s="100">
        <f t="shared" si="0"/>
        <v>12977254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31989858</v>
      </c>
      <c r="X5" s="100">
        <f t="shared" si="0"/>
        <v>49926116</v>
      </c>
      <c r="Y5" s="100">
        <f t="shared" si="0"/>
        <v>-17936258</v>
      </c>
      <c r="Z5" s="137">
        <f>+IF(X5&lt;&gt;0,+(Y5/X5)*100,0)</f>
        <v>-35.92560254436776</v>
      </c>
      <c r="AA5" s="153">
        <f>SUM(AA6:AA8)</f>
        <v>99852231</v>
      </c>
    </row>
    <row r="6" spans="1:27" ht="13.5">
      <c r="A6" s="138" t="s">
        <v>75</v>
      </c>
      <c r="B6" s="136"/>
      <c r="C6" s="155">
        <v>14583945</v>
      </c>
      <c r="D6" s="155"/>
      <c r="E6" s="156">
        <v>17993604</v>
      </c>
      <c r="F6" s="60">
        <v>17993604</v>
      </c>
      <c r="G6" s="60">
        <v>271</v>
      </c>
      <c r="H6" s="60">
        <v>32700</v>
      </c>
      <c r="I6" s="60">
        <v>2983934</v>
      </c>
      <c r="J6" s="60">
        <v>3016905</v>
      </c>
      <c r="K6" s="60"/>
      <c r="L6" s="60">
        <v>29296</v>
      </c>
      <c r="M6" s="60">
        <v>5219249</v>
      </c>
      <c r="N6" s="60">
        <v>5248545</v>
      </c>
      <c r="O6" s="60"/>
      <c r="P6" s="60"/>
      <c r="Q6" s="60"/>
      <c r="R6" s="60"/>
      <c r="S6" s="60"/>
      <c r="T6" s="60"/>
      <c r="U6" s="60"/>
      <c r="V6" s="60"/>
      <c r="W6" s="60">
        <v>8265450</v>
      </c>
      <c r="X6" s="60">
        <v>8996802</v>
      </c>
      <c r="Y6" s="60">
        <v>-731352</v>
      </c>
      <c r="Z6" s="140">
        <v>-8.13</v>
      </c>
      <c r="AA6" s="155">
        <v>17993604</v>
      </c>
    </row>
    <row r="7" spans="1:27" ht="13.5">
      <c r="A7" s="138" t="s">
        <v>76</v>
      </c>
      <c r="B7" s="136"/>
      <c r="C7" s="157">
        <v>66079808</v>
      </c>
      <c r="D7" s="157"/>
      <c r="E7" s="158">
        <v>60170789</v>
      </c>
      <c r="F7" s="159">
        <v>60170789</v>
      </c>
      <c r="G7" s="159">
        <v>1495705</v>
      </c>
      <c r="H7" s="159">
        <v>10934110</v>
      </c>
      <c r="I7" s="159">
        <v>1848935</v>
      </c>
      <c r="J7" s="159">
        <v>14278750</v>
      </c>
      <c r="K7" s="159">
        <v>1482993</v>
      </c>
      <c r="L7" s="159">
        <v>1688335</v>
      </c>
      <c r="M7" s="159">
        <v>1623833</v>
      </c>
      <c r="N7" s="159">
        <v>4795161</v>
      </c>
      <c r="O7" s="159"/>
      <c r="P7" s="159"/>
      <c r="Q7" s="159"/>
      <c r="R7" s="159"/>
      <c r="S7" s="159"/>
      <c r="T7" s="159"/>
      <c r="U7" s="159"/>
      <c r="V7" s="159"/>
      <c r="W7" s="159">
        <v>19073911</v>
      </c>
      <c r="X7" s="159">
        <v>30085395</v>
      </c>
      <c r="Y7" s="159">
        <v>-11011484</v>
      </c>
      <c r="Z7" s="141">
        <v>-36.6</v>
      </c>
      <c r="AA7" s="157">
        <v>60170789</v>
      </c>
    </row>
    <row r="8" spans="1:27" ht="13.5">
      <c r="A8" s="138" t="s">
        <v>77</v>
      </c>
      <c r="B8" s="136"/>
      <c r="C8" s="155">
        <v>8043424</v>
      </c>
      <c r="D8" s="155"/>
      <c r="E8" s="156">
        <v>21687838</v>
      </c>
      <c r="F8" s="60">
        <v>21687838</v>
      </c>
      <c r="G8" s="60">
        <v>795</v>
      </c>
      <c r="H8" s="60">
        <v>128753</v>
      </c>
      <c r="I8" s="60">
        <v>1587401</v>
      </c>
      <c r="J8" s="60">
        <v>1716949</v>
      </c>
      <c r="K8" s="60">
        <v>53856</v>
      </c>
      <c r="L8" s="60">
        <v>47977</v>
      </c>
      <c r="M8" s="60">
        <v>2831715</v>
      </c>
      <c r="N8" s="60">
        <v>2933548</v>
      </c>
      <c r="O8" s="60"/>
      <c r="P8" s="60"/>
      <c r="Q8" s="60"/>
      <c r="R8" s="60"/>
      <c r="S8" s="60"/>
      <c r="T8" s="60"/>
      <c r="U8" s="60"/>
      <c r="V8" s="60"/>
      <c r="W8" s="60">
        <v>4650497</v>
      </c>
      <c r="X8" s="60">
        <v>10843919</v>
      </c>
      <c r="Y8" s="60">
        <v>-6193422</v>
      </c>
      <c r="Z8" s="140">
        <v>-57.11</v>
      </c>
      <c r="AA8" s="155">
        <v>21687838</v>
      </c>
    </row>
    <row r="9" spans="1:27" ht="13.5">
      <c r="A9" s="135" t="s">
        <v>78</v>
      </c>
      <c r="B9" s="136"/>
      <c r="C9" s="153">
        <f aca="true" t="shared" si="1" ref="C9:Y9">SUM(C10:C14)</f>
        <v>9383541</v>
      </c>
      <c r="D9" s="153">
        <f>SUM(D10:D14)</f>
        <v>0</v>
      </c>
      <c r="E9" s="154">
        <f t="shared" si="1"/>
        <v>14096822</v>
      </c>
      <c r="F9" s="100">
        <f t="shared" si="1"/>
        <v>14096822</v>
      </c>
      <c r="G9" s="100">
        <f t="shared" si="1"/>
        <v>188747</v>
      </c>
      <c r="H9" s="100">
        <f t="shared" si="1"/>
        <v>61311</v>
      </c>
      <c r="I9" s="100">
        <f t="shared" si="1"/>
        <v>1479223</v>
      </c>
      <c r="J9" s="100">
        <f t="shared" si="1"/>
        <v>1729281</v>
      </c>
      <c r="K9" s="100">
        <f t="shared" si="1"/>
        <v>71046</v>
      </c>
      <c r="L9" s="100">
        <f t="shared" si="1"/>
        <v>48690</v>
      </c>
      <c r="M9" s="100">
        <f t="shared" si="1"/>
        <v>1398697</v>
      </c>
      <c r="N9" s="100">
        <f t="shared" si="1"/>
        <v>1518433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3247714</v>
      </c>
      <c r="X9" s="100">
        <f t="shared" si="1"/>
        <v>7048412</v>
      </c>
      <c r="Y9" s="100">
        <f t="shared" si="1"/>
        <v>-3800698</v>
      </c>
      <c r="Z9" s="137">
        <f>+IF(X9&lt;&gt;0,+(Y9/X9)*100,0)</f>
        <v>-53.922755934244485</v>
      </c>
      <c r="AA9" s="153">
        <f>SUM(AA10:AA14)</f>
        <v>14096822</v>
      </c>
    </row>
    <row r="10" spans="1:27" ht="13.5">
      <c r="A10" s="138" t="s">
        <v>79</v>
      </c>
      <c r="B10" s="136"/>
      <c r="C10" s="155">
        <v>4826095</v>
      </c>
      <c r="D10" s="155"/>
      <c r="E10" s="156">
        <v>7363143</v>
      </c>
      <c r="F10" s="60">
        <v>7363143</v>
      </c>
      <c r="G10" s="60">
        <v>5387</v>
      </c>
      <c r="H10" s="60">
        <v>6563</v>
      </c>
      <c r="I10" s="60">
        <v>373377</v>
      </c>
      <c r="J10" s="60">
        <v>385327</v>
      </c>
      <c r="K10" s="60">
        <v>17678</v>
      </c>
      <c r="L10" s="60">
        <v>9598</v>
      </c>
      <c r="M10" s="60">
        <v>653631</v>
      </c>
      <c r="N10" s="60">
        <v>680907</v>
      </c>
      <c r="O10" s="60"/>
      <c r="P10" s="60"/>
      <c r="Q10" s="60"/>
      <c r="R10" s="60"/>
      <c r="S10" s="60"/>
      <c r="T10" s="60"/>
      <c r="U10" s="60"/>
      <c r="V10" s="60"/>
      <c r="W10" s="60">
        <v>1066234</v>
      </c>
      <c r="X10" s="60">
        <v>3681572</v>
      </c>
      <c r="Y10" s="60">
        <v>-2615338</v>
      </c>
      <c r="Z10" s="140">
        <v>-71.04</v>
      </c>
      <c r="AA10" s="155">
        <v>7363143</v>
      </c>
    </row>
    <row r="11" spans="1:27" ht="13.5">
      <c r="A11" s="138" t="s">
        <v>80</v>
      </c>
      <c r="B11" s="136"/>
      <c r="C11" s="155">
        <v>1260270</v>
      </c>
      <c r="D11" s="155"/>
      <c r="E11" s="156"/>
      <c r="F11" s="60"/>
      <c r="G11" s="60">
        <v>173460</v>
      </c>
      <c r="H11" s="60">
        <v>48</v>
      </c>
      <c r="I11" s="60">
        <v>1927</v>
      </c>
      <c r="J11" s="60">
        <v>175435</v>
      </c>
      <c r="K11" s="60">
        <v>30568</v>
      </c>
      <c r="L11" s="60">
        <v>26542</v>
      </c>
      <c r="M11" s="60">
        <v>26038</v>
      </c>
      <c r="N11" s="60">
        <v>83148</v>
      </c>
      <c r="O11" s="60"/>
      <c r="P11" s="60"/>
      <c r="Q11" s="60"/>
      <c r="R11" s="60"/>
      <c r="S11" s="60"/>
      <c r="T11" s="60"/>
      <c r="U11" s="60"/>
      <c r="V11" s="60"/>
      <c r="W11" s="60">
        <v>258583</v>
      </c>
      <c r="X11" s="60"/>
      <c r="Y11" s="60">
        <v>258583</v>
      </c>
      <c r="Z11" s="140">
        <v>0</v>
      </c>
      <c r="AA11" s="155"/>
    </row>
    <row r="12" spans="1:27" ht="13.5">
      <c r="A12" s="138" t="s">
        <v>81</v>
      </c>
      <c r="B12" s="136"/>
      <c r="C12" s="155">
        <v>2192297</v>
      </c>
      <c r="D12" s="155"/>
      <c r="E12" s="156">
        <v>4877296</v>
      </c>
      <c r="F12" s="60">
        <v>4877296</v>
      </c>
      <c r="G12" s="60">
        <v>9900</v>
      </c>
      <c r="H12" s="60">
        <v>54700</v>
      </c>
      <c r="I12" s="60">
        <v>794566</v>
      </c>
      <c r="J12" s="60">
        <v>859166</v>
      </c>
      <c r="K12" s="60">
        <v>22800</v>
      </c>
      <c r="L12" s="60">
        <v>12550</v>
      </c>
      <c r="M12" s="60">
        <v>215199</v>
      </c>
      <c r="N12" s="60">
        <v>250549</v>
      </c>
      <c r="O12" s="60"/>
      <c r="P12" s="60"/>
      <c r="Q12" s="60"/>
      <c r="R12" s="60"/>
      <c r="S12" s="60"/>
      <c r="T12" s="60"/>
      <c r="U12" s="60"/>
      <c r="V12" s="60"/>
      <c r="W12" s="60">
        <v>1109715</v>
      </c>
      <c r="X12" s="60">
        <v>2438648</v>
      </c>
      <c r="Y12" s="60">
        <v>-1328933</v>
      </c>
      <c r="Z12" s="140">
        <v>-54.49</v>
      </c>
      <c r="AA12" s="155">
        <v>4877296</v>
      </c>
    </row>
    <row r="13" spans="1:27" ht="13.5">
      <c r="A13" s="138" t="s">
        <v>82</v>
      </c>
      <c r="B13" s="136"/>
      <c r="C13" s="155">
        <v>1104879</v>
      </c>
      <c r="D13" s="155"/>
      <c r="E13" s="156">
        <v>1856383</v>
      </c>
      <c r="F13" s="60">
        <v>1856383</v>
      </c>
      <c r="G13" s="60"/>
      <c r="H13" s="60"/>
      <c r="I13" s="60">
        <v>309353</v>
      </c>
      <c r="J13" s="60">
        <v>309353</v>
      </c>
      <c r="K13" s="60"/>
      <c r="L13" s="60"/>
      <c r="M13" s="60">
        <v>503829</v>
      </c>
      <c r="N13" s="60">
        <v>503829</v>
      </c>
      <c r="O13" s="60"/>
      <c r="P13" s="60"/>
      <c r="Q13" s="60"/>
      <c r="R13" s="60"/>
      <c r="S13" s="60"/>
      <c r="T13" s="60"/>
      <c r="U13" s="60"/>
      <c r="V13" s="60"/>
      <c r="W13" s="60">
        <v>813182</v>
      </c>
      <c r="X13" s="60">
        <v>928192</v>
      </c>
      <c r="Y13" s="60">
        <v>-115010</v>
      </c>
      <c r="Z13" s="140">
        <v>-12.39</v>
      </c>
      <c r="AA13" s="155">
        <v>1856383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10873621</v>
      </c>
      <c r="D15" s="153">
        <f>SUM(D16:D18)</f>
        <v>0</v>
      </c>
      <c r="E15" s="154">
        <f t="shared" si="2"/>
        <v>8744791</v>
      </c>
      <c r="F15" s="100">
        <f t="shared" si="2"/>
        <v>8744791</v>
      </c>
      <c r="G15" s="100">
        <f t="shared" si="2"/>
        <v>0</v>
      </c>
      <c r="H15" s="100">
        <f t="shared" si="2"/>
        <v>0</v>
      </c>
      <c r="I15" s="100">
        <f t="shared" si="2"/>
        <v>1345833</v>
      </c>
      <c r="J15" s="100">
        <f t="shared" si="2"/>
        <v>1345833</v>
      </c>
      <c r="K15" s="100">
        <f t="shared" si="2"/>
        <v>912858</v>
      </c>
      <c r="L15" s="100">
        <f t="shared" si="2"/>
        <v>3620</v>
      </c>
      <c r="M15" s="100">
        <f t="shared" si="2"/>
        <v>1084312</v>
      </c>
      <c r="N15" s="100">
        <f t="shared" si="2"/>
        <v>2000790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3346623</v>
      </c>
      <c r="X15" s="100">
        <f t="shared" si="2"/>
        <v>4372396</v>
      </c>
      <c r="Y15" s="100">
        <f t="shared" si="2"/>
        <v>-1025773</v>
      </c>
      <c r="Z15" s="137">
        <f>+IF(X15&lt;&gt;0,+(Y15/X15)*100,0)</f>
        <v>-23.460203513131013</v>
      </c>
      <c r="AA15" s="153">
        <f>SUM(AA16:AA18)</f>
        <v>8744791</v>
      </c>
    </row>
    <row r="16" spans="1:27" ht="13.5">
      <c r="A16" s="138" t="s">
        <v>85</v>
      </c>
      <c r="B16" s="136"/>
      <c r="C16" s="155">
        <v>2699935</v>
      </c>
      <c r="D16" s="155"/>
      <c r="E16" s="156">
        <v>3500054</v>
      </c>
      <c r="F16" s="60">
        <v>3500054</v>
      </c>
      <c r="G16" s="60"/>
      <c r="H16" s="60"/>
      <c r="I16" s="60">
        <v>491709</v>
      </c>
      <c r="J16" s="60">
        <v>491709</v>
      </c>
      <c r="K16" s="60">
        <v>178237</v>
      </c>
      <c r="L16" s="60">
        <v>3620</v>
      </c>
      <c r="M16" s="60">
        <v>-178237</v>
      </c>
      <c r="N16" s="60">
        <v>3620</v>
      </c>
      <c r="O16" s="60"/>
      <c r="P16" s="60"/>
      <c r="Q16" s="60"/>
      <c r="R16" s="60"/>
      <c r="S16" s="60"/>
      <c r="T16" s="60"/>
      <c r="U16" s="60"/>
      <c r="V16" s="60"/>
      <c r="W16" s="60">
        <v>495329</v>
      </c>
      <c r="X16" s="60">
        <v>1750027</v>
      </c>
      <c r="Y16" s="60">
        <v>-1254698</v>
      </c>
      <c r="Z16" s="140">
        <v>-71.7</v>
      </c>
      <c r="AA16" s="155">
        <v>3500054</v>
      </c>
    </row>
    <row r="17" spans="1:27" ht="13.5">
      <c r="A17" s="138" t="s">
        <v>86</v>
      </c>
      <c r="B17" s="136"/>
      <c r="C17" s="155">
        <v>7570788</v>
      </c>
      <c r="D17" s="155"/>
      <c r="E17" s="156">
        <v>4000000</v>
      </c>
      <c r="F17" s="60">
        <v>4000000</v>
      </c>
      <c r="G17" s="60"/>
      <c r="H17" s="60"/>
      <c r="I17" s="60">
        <v>854124</v>
      </c>
      <c r="J17" s="60">
        <v>854124</v>
      </c>
      <c r="K17" s="60">
        <v>734621</v>
      </c>
      <c r="L17" s="60"/>
      <c r="M17" s="60">
        <v>1262549</v>
      </c>
      <c r="N17" s="60">
        <v>1997170</v>
      </c>
      <c r="O17" s="60"/>
      <c r="P17" s="60"/>
      <c r="Q17" s="60"/>
      <c r="R17" s="60"/>
      <c r="S17" s="60"/>
      <c r="T17" s="60"/>
      <c r="U17" s="60"/>
      <c r="V17" s="60"/>
      <c r="W17" s="60">
        <v>2851294</v>
      </c>
      <c r="X17" s="60">
        <v>2000000</v>
      </c>
      <c r="Y17" s="60">
        <v>851294</v>
      </c>
      <c r="Z17" s="140">
        <v>42.56</v>
      </c>
      <c r="AA17" s="155">
        <v>4000000</v>
      </c>
    </row>
    <row r="18" spans="1:27" ht="13.5">
      <c r="A18" s="138" t="s">
        <v>87</v>
      </c>
      <c r="B18" s="136"/>
      <c r="C18" s="155">
        <v>602898</v>
      </c>
      <c r="D18" s="155"/>
      <c r="E18" s="156">
        <v>1244737</v>
      </c>
      <c r="F18" s="60">
        <v>1244737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622369</v>
      </c>
      <c r="Y18" s="60">
        <v>-622369</v>
      </c>
      <c r="Z18" s="140">
        <v>-100</v>
      </c>
      <c r="AA18" s="155">
        <v>1244737</v>
      </c>
    </row>
    <row r="19" spans="1:27" ht="13.5">
      <c r="A19" s="135" t="s">
        <v>88</v>
      </c>
      <c r="B19" s="142"/>
      <c r="C19" s="153">
        <f aca="true" t="shared" si="3" ref="C19:Y19">SUM(C20:C23)</f>
        <v>126183044</v>
      </c>
      <c r="D19" s="153">
        <f>SUM(D20:D23)</f>
        <v>0</v>
      </c>
      <c r="E19" s="154">
        <f t="shared" si="3"/>
        <v>126063753</v>
      </c>
      <c r="F19" s="100">
        <f t="shared" si="3"/>
        <v>126063753</v>
      </c>
      <c r="G19" s="100">
        <f t="shared" si="3"/>
        <v>6431847</v>
      </c>
      <c r="H19" s="100">
        <f t="shared" si="3"/>
        <v>7312449</v>
      </c>
      <c r="I19" s="100">
        <f t="shared" si="3"/>
        <v>11692488</v>
      </c>
      <c r="J19" s="100">
        <f t="shared" si="3"/>
        <v>25436784</v>
      </c>
      <c r="K19" s="100">
        <f t="shared" si="3"/>
        <v>10280263</v>
      </c>
      <c r="L19" s="100">
        <f t="shared" si="3"/>
        <v>6357963</v>
      </c>
      <c r="M19" s="100">
        <f t="shared" si="3"/>
        <v>6959785</v>
      </c>
      <c r="N19" s="100">
        <f t="shared" si="3"/>
        <v>23598011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49034795</v>
      </c>
      <c r="X19" s="100">
        <f t="shared" si="3"/>
        <v>63031877</v>
      </c>
      <c r="Y19" s="100">
        <f t="shared" si="3"/>
        <v>-13997082</v>
      </c>
      <c r="Z19" s="137">
        <f>+IF(X19&lt;&gt;0,+(Y19/X19)*100,0)</f>
        <v>-22.206354413339145</v>
      </c>
      <c r="AA19" s="153">
        <f>SUM(AA20:AA23)</f>
        <v>126063753</v>
      </c>
    </row>
    <row r="20" spans="1:27" ht="13.5">
      <c r="A20" s="138" t="s">
        <v>89</v>
      </c>
      <c r="B20" s="136"/>
      <c r="C20" s="155">
        <v>39117067</v>
      </c>
      <c r="D20" s="155"/>
      <c r="E20" s="156">
        <v>37786807</v>
      </c>
      <c r="F20" s="60">
        <v>37786807</v>
      </c>
      <c r="G20" s="60">
        <v>2076822</v>
      </c>
      <c r="H20" s="60">
        <v>2716549</v>
      </c>
      <c r="I20" s="60">
        <v>2255691</v>
      </c>
      <c r="J20" s="60">
        <v>7049062</v>
      </c>
      <c r="K20" s="60">
        <v>2079782</v>
      </c>
      <c r="L20" s="60">
        <v>1936123</v>
      </c>
      <c r="M20" s="60">
        <v>1104304</v>
      </c>
      <c r="N20" s="60">
        <v>5120209</v>
      </c>
      <c r="O20" s="60"/>
      <c r="P20" s="60"/>
      <c r="Q20" s="60"/>
      <c r="R20" s="60"/>
      <c r="S20" s="60"/>
      <c r="T20" s="60"/>
      <c r="U20" s="60"/>
      <c r="V20" s="60"/>
      <c r="W20" s="60">
        <v>12169271</v>
      </c>
      <c r="X20" s="60">
        <v>18893404</v>
      </c>
      <c r="Y20" s="60">
        <v>-6724133</v>
      </c>
      <c r="Z20" s="140">
        <v>-35.59</v>
      </c>
      <c r="AA20" s="155">
        <v>37786807</v>
      </c>
    </row>
    <row r="21" spans="1:27" ht="13.5">
      <c r="A21" s="138" t="s">
        <v>90</v>
      </c>
      <c r="B21" s="136"/>
      <c r="C21" s="155">
        <v>41676437</v>
      </c>
      <c r="D21" s="155"/>
      <c r="E21" s="156">
        <v>33006312</v>
      </c>
      <c r="F21" s="60">
        <v>33006312</v>
      </c>
      <c r="G21" s="60">
        <v>1950646</v>
      </c>
      <c r="H21" s="60">
        <v>58264</v>
      </c>
      <c r="I21" s="60">
        <v>3287384</v>
      </c>
      <c r="J21" s="60">
        <v>5296294</v>
      </c>
      <c r="K21" s="60">
        <v>3441579</v>
      </c>
      <c r="L21" s="60">
        <v>2001763</v>
      </c>
      <c r="M21" s="60">
        <v>3577514</v>
      </c>
      <c r="N21" s="60">
        <v>9020856</v>
      </c>
      <c r="O21" s="60"/>
      <c r="P21" s="60"/>
      <c r="Q21" s="60"/>
      <c r="R21" s="60"/>
      <c r="S21" s="60"/>
      <c r="T21" s="60"/>
      <c r="U21" s="60"/>
      <c r="V21" s="60"/>
      <c r="W21" s="60">
        <v>14317150</v>
      </c>
      <c r="X21" s="60">
        <v>16503156</v>
      </c>
      <c r="Y21" s="60">
        <v>-2186006</v>
      </c>
      <c r="Z21" s="140">
        <v>-13.25</v>
      </c>
      <c r="AA21" s="155">
        <v>33006312</v>
      </c>
    </row>
    <row r="22" spans="1:27" ht="13.5">
      <c r="A22" s="138" t="s">
        <v>91</v>
      </c>
      <c r="B22" s="136"/>
      <c r="C22" s="157">
        <v>33722583</v>
      </c>
      <c r="D22" s="157"/>
      <c r="E22" s="158">
        <v>42394624</v>
      </c>
      <c r="F22" s="159">
        <v>42394624</v>
      </c>
      <c r="G22" s="159">
        <v>1532247</v>
      </c>
      <c r="H22" s="159">
        <v>3664067</v>
      </c>
      <c r="I22" s="159">
        <v>5276628</v>
      </c>
      <c r="J22" s="159">
        <v>10472942</v>
      </c>
      <c r="K22" s="159">
        <v>3882773</v>
      </c>
      <c r="L22" s="159">
        <v>1542720</v>
      </c>
      <c r="M22" s="159">
        <v>1400349</v>
      </c>
      <c r="N22" s="159">
        <v>6825842</v>
      </c>
      <c r="O22" s="159"/>
      <c r="P22" s="159"/>
      <c r="Q22" s="159"/>
      <c r="R22" s="159"/>
      <c r="S22" s="159"/>
      <c r="T22" s="159"/>
      <c r="U22" s="159"/>
      <c r="V22" s="159"/>
      <c r="W22" s="159">
        <v>17298784</v>
      </c>
      <c r="X22" s="159">
        <v>21197312</v>
      </c>
      <c r="Y22" s="159">
        <v>-3898528</v>
      </c>
      <c r="Z22" s="141">
        <v>-18.39</v>
      </c>
      <c r="AA22" s="157">
        <v>42394624</v>
      </c>
    </row>
    <row r="23" spans="1:27" ht="13.5">
      <c r="A23" s="138" t="s">
        <v>92</v>
      </c>
      <c r="B23" s="136"/>
      <c r="C23" s="155">
        <v>11666957</v>
      </c>
      <c r="D23" s="155"/>
      <c r="E23" s="156">
        <v>12876010</v>
      </c>
      <c r="F23" s="60">
        <v>12876010</v>
      </c>
      <c r="G23" s="60">
        <v>872132</v>
      </c>
      <c r="H23" s="60">
        <v>873569</v>
      </c>
      <c r="I23" s="60">
        <v>872785</v>
      </c>
      <c r="J23" s="60">
        <v>2618486</v>
      </c>
      <c r="K23" s="60">
        <v>876129</v>
      </c>
      <c r="L23" s="60">
        <v>877357</v>
      </c>
      <c r="M23" s="60">
        <v>877618</v>
      </c>
      <c r="N23" s="60">
        <v>2631104</v>
      </c>
      <c r="O23" s="60"/>
      <c r="P23" s="60"/>
      <c r="Q23" s="60"/>
      <c r="R23" s="60"/>
      <c r="S23" s="60"/>
      <c r="T23" s="60"/>
      <c r="U23" s="60"/>
      <c r="V23" s="60"/>
      <c r="W23" s="60">
        <v>5249590</v>
      </c>
      <c r="X23" s="60">
        <v>6438005</v>
      </c>
      <c r="Y23" s="60">
        <v>-1188415</v>
      </c>
      <c r="Z23" s="140">
        <v>-18.46</v>
      </c>
      <c r="AA23" s="155">
        <v>12876010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235147383</v>
      </c>
      <c r="D25" s="168">
        <f>+D5+D9+D15+D19+D24</f>
        <v>0</v>
      </c>
      <c r="E25" s="169">
        <f t="shared" si="4"/>
        <v>248757597</v>
      </c>
      <c r="F25" s="73">
        <f t="shared" si="4"/>
        <v>248757597</v>
      </c>
      <c r="G25" s="73">
        <f t="shared" si="4"/>
        <v>8117365</v>
      </c>
      <c r="H25" s="73">
        <f t="shared" si="4"/>
        <v>18469323</v>
      </c>
      <c r="I25" s="73">
        <f t="shared" si="4"/>
        <v>20937814</v>
      </c>
      <c r="J25" s="73">
        <f t="shared" si="4"/>
        <v>47524502</v>
      </c>
      <c r="K25" s="73">
        <f t="shared" si="4"/>
        <v>12801016</v>
      </c>
      <c r="L25" s="73">
        <f t="shared" si="4"/>
        <v>8175881</v>
      </c>
      <c r="M25" s="73">
        <f t="shared" si="4"/>
        <v>19117591</v>
      </c>
      <c r="N25" s="73">
        <f t="shared" si="4"/>
        <v>40094488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87618990</v>
      </c>
      <c r="X25" s="73">
        <f t="shared" si="4"/>
        <v>124378801</v>
      </c>
      <c r="Y25" s="73">
        <f t="shared" si="4"/>
        <v>-36759811</v>
      </c>
      <c r="Z25" s="170">
        <f>+IF(X25&lt;&gt;0,+(Y25/X25)*100,0)</f>
        <v>-29.554723718553937</v>
      </c>
      <c r="AA25" s="168">
        <f>+AA5+AA9+AA15+AA19+AA24</f>
        <v>248757597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82066414</v>
      </c>
      <c r="D28" s="153">
        <f>SUM(D29:D31)</f>
        <v>0</v>
      </c>
      <c r="E28" s="154">
        <f t="shared" si="5"/>
        <v>89059562</v>
      </c>
      <c r="F28" s="100">
        <f t="shared" si="5"/>
        <v>89059562</v>
      </c>
      <c r="G28" s="100">
        <f t="shared" si="5"/>
        <v>3115009</v>
      </c>
      <c r="H28" s="100">
        <f t="shared" si="5"/>
        <v>4063088</v>
      </c>
      <c r="I28" s="100">
        <f t="shared" si="5"/>
        <v>3423871</v>
      </c>
      <c r="J28" s="100">
        <f t="shared" si="5"/>
        <v>10601968</v>
      </c>
      <c r="K28" s="100">
        <f t="shared" si="5"/>
        <v>3680795</v>
      </c>
      <c r="L28" s="100">
        <f t="shared" si="5"/>
        <v>4937203</v>
      </c>
      <c r="M28" s="100">
        <f t="shared" si="5"/>
        <v>4917441</v>
      </c>
      <c r="N28" s="100">
        <f t="shared" si="5"/>
        <v>13535439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24137407</v>
      </c>
      <c r="X28" s="100">
        <f t="shared" si="5"/>
        <v>44529781</v>
      </c>
      <c r="Y28" s="100">
        <f t="shared" si="5"/>
        <v>-20392374</v>
      </c>
      <c r="Z28" s="137">
        <f>+IF(X28&lt;&gt;0,+(Y28/X28)*100,0)</f>
        <v>-45.794911948926945</v>
      </c>
      <c r="AA28" s="153">
        <f>SUM(AA29:AA31)</f>
        <v>89059562</v>
      </c>
    </row>
    <row r="29" spans="1:27" ht="13.5">
      <c r="A29" s="138" t="s">
        <v>75</v>
      </c>
      <c r="B29" s="136"/>
      <c r="C29" s="155">
        <v>16192248</v>
      </c>
      <c r="D29" s="155"/>
      <c r="E29" s="156">
        <v>17993604</v>
      </c>
      <c r="F29" s="60">
        <v>17993604</v>
      </c>
      <c r="G29" s="60">
        <v>1418745</v>
      </c>
      <c r="H29" s="60">
        <v>1931625</v>
      </c>
      <c r="I29" s="60">
        <v>1320444</v>
      </c>
      <c r="J29" s="60">
        <v>4670814</v>
      </c>
      <c r="K29" s="60">
        <v>1181549</v>
      </c>
      <c r="L29" s="60">
        <v>1510610</v>
      </c>
      <c r="M29" s="60">
        <v>1436442</v>
      </c>
      <c r="N29" s="60">
        <v>4128601</v>
      </c>
      <c r="O29" s="60"/>
      <c r="P29" s="60"/>
      <c r="Q29" s="60"/>
      <c r="R29" s="60"/>
      <c r="S29" s="60"/>
      <c r="T29" s="60"/>
      <c r="U29" s="60"/>
      <c r="V29" s="60"/>
      <c r="W29" s="60">
        <v>8799415</v>
      </c>
      <c r="X29" s="60">
        <v>8996802</v>
      </c>
      <c r="Y29" s="60">
        <v>-197387</v>
      </c>
      <c r="Z29" s="140">
        <v>-2.19</v>
      </c>
      <c r="AA29" s="155">
        <v>17993604</v>
      </c>
    </row>
    <row r="30" spans="1:27" ht="13.5">
      <c r="A30" s="138" t="s">
        <v>76</v>
      </c>
      <c r="B30" s="136"/>
      <c r="C30" s="157">
        <v>57129448</v>
      </c>
      <c r="D30" s="157"/>
      <c r="E30" s="158">
        <v>47918072</v>
      </c>
      <c r="F30" s="159">
        <v>47918072</v>
      </c>
      <c r="G30" s="159">
        <v>972907</v>
      </c>
      <c r="H30" s="159">
        <v>1392752</v>
      </c>
      <c r="I30" s="159">
        <v>1599462</v>
      </c>
      <c r="J30" s="159">
        <v>3965121</v>
      </c>
      <c r="K30" s="159">
        <v>1954336</v>
      </c>
      <c r="L30" s="159">
        <v>2616251</v>
      </c>
      <c r="M30" s="159">
        <v>1095206</v>
      </c>
      <c r="N30" s="159">
        <v>5665793</v>
      </c>
      <c r="O30" s="159"/>
      <c r="P30" s="159"/>
      <c r="Q30" s="159"/>
      <c r="R30" s="159"/>
      <c r="S30" s="159"/>
      <c r="T30" s="159"/>
      <c r="U30" s="159"/>
      <c r="V30" s="159"/>
      <c r="W30" s="159">
        <v>9630914</v>
      </c>
      <c r="X30" s="159">
        <v>23959036</v>
      </c>
      <c r="Y30" s="159">
        <v>-14328122</v>
      </c>
      <c r="Z30" s="141">
        <v>-59.8</v>
      </c>
      <c r="AA30" s="157">
        <v>47918072</v>
      </c>
    </row>
    <row r="31" spans="1:27" ht="13.5">
      <c r="A31" s="138" t="s">
        <v>77</v>
      </c>
      <c r="B31" s="136"/>
      <c r="C31" s="155">
        <v>8744718</v>
      </c>
      <c r="D31" s="155"/>
      <c r="E31" s="156">
        <v>23147886</v>
      </c>
      <c r="F31" s="60">
        <v>23147886</v>
      </c>
      <c r="G31" s="60">
        <v>723357</v>
      </c>
      <c r="H31" s="60">
        <v>738711</v>
      </c>
      <c r="I31" s="60">
        <v>503965</v>
      </c>
      <c r="J31" s="60">
        <v>1966033</v>
      </c>
      <c r="K31" s="60">
        <v>544910</v>
      </c>
      <c r="L31" s="60">
        <v>810342</v>
      </c>
      <c r="M31" s="60">
        <v>2385793</v>
      </c>
      <c r="N31" s="60">
        <v>3741045</v>
      </c>
      <c r="O31" s="60"/>
      <c r="P31" s="60"/>
      <c r="Q31" s="60"/>
      <c r="R31" s="60"/>
      <c r="S31" s="60"/>
      <c r="T31" s="60"/>
      <c r="U31" s="60"/>
      <c r="V31" s="60"/>
      <c r="W31" s="60">
        <v>5707078</v>
      </c>
      <c r="X31" s="60">
        <v>11573943</v>
      </c>
      <c r="Y31" s="60">
        <v>-5866865</v>
      </c>
      <c r="Z31" s="140">
        <v>-50.69</v>
      </c>
      <c r="AA31" s="155">
        <v>23147886</v>
      </c>
    </row>
    <row r="32" spans="1:27" ht="13.5">
      <c r="A32" s="135" t="s">
        <v>78</v>
      </c>
      <c r="B32" s="136"/>
      <c r="C32" s="153">
        <f aca="true" t="shared" si="6" ref="C32:Y32">SUM(C33:C37)</f>
        <v>11217068</v>
      </c>
      <c r="D32" s="153">
        <f>SUM(D33:D37)</f>
        <v>0</v>
      </c>
      <c r="E32" s="154">
        <f t="shared" si="6"/>
        <v>17340025</v>
      </c>
      <c r="F32" s="100">
        <f t="shared" si="6"/>
        <v>17340025</v>
      </c>
      <c r="G32" s="100">
        <f t="shared" si="6"/>
        <v>430547</v>
      </c>
      <c r="H32" s="100">
        <f t="shared" si="6"/>
        <v>690161</v>
      </c>
      <c r="I32" s="100">
        <f t="shared" si="6"/>
        <v>1073129</v>
      </c>
      <c r="J32" s="100">
        <f t="shared" si="6"/>
        <v>2193837</v>
      </c>
      <c r="K32" s="100">
        <f t="shared" si="6"/>
        <v>776953</v>
      </c>
      <c r="L32" s="100">
        <f t="shared" si="6"/>
        <v>1039835</v>
      </c>
      <c r="M32" s="100">
        <f t="shared" si="6"/>
        <v>850257</v>
      </c>
      <c r="N32" s="100">
        <f t="shared" si="6"/>
        <v>2667045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4860882</v>
      </c>
      <c r="X32" s="100">
        <f t="shared" si="6"/>
        <v>8670013</v>
      </c>
      <c r="Y32" s="100">
        <f t="shared" si="6"/>
        <v>-3809131</v>
      </c>
      <c r="Z32" s="137">
        <f>+IF(X32&lt;&gt;0,+(Y32/X32)*100,0)</f>
        <v>-43.934547733665454</v>
      </c>
      <c r="AA32" s="153">
        <f>SUM(AA33:AA37)</f>
        <v>17340025</v>
      </c>
    </row>
    <row r="33" spans="1:27" ht="13.5">
      <c r="A33" s="138" t="s">
        <v>79</v>
      </c>
      <c r="B33" s="136"/>
      <c r="C33" s="155">
        <v>3539866</v>
      </c>
      <c r="D33" s="155"/>
      <c r="E33" s="156">
        <v>6004389</v>
      </c>
      <c r="F33" s="60">
        <v>6004389</v>
      </c>
      <c r="G33" s="60">
        <v>94182</v>
      </c>
      <c r="H33" s="60">
        <v>78883</v>
      </c>
      <c r="I33" s="60">
        <v>457972</v>
      </c>
      <c r="J33" s="60">
        <v>631037</v>
      </c>
      <c r="K33" s="60">
        <v>218220</v>
      </c>
      <c r="L33" s="60">
        <v>296920</v>
      </c>
      <c r="M33" s="60">
        <v>274092</v>
      </c>
      <c r="N33" s="60">
        <v>789232</v>
      </c>
      <c r="O33" s="60"/>
      <c r="P33" s="60"/>
      <c r="Q33" s="60"/>
      <c r="R33" s="60"/>
      <c r="S33" s="60"/>
      <c r="T33" s="60"/>
      <c r="U33" s="60"/>
      <c r="V33" s="60"/>
      <c r="W33" s="60">
        <v>1420269</v>
      </c>
      <c r="X33" s="60">
        <v>3002195</v>
      </c>
      <c r="Y33" s="60">
        <v>-1581926</v>
      </c>
      <c r="Z33" s="140">
        <v>-52.69</v>
      </c>
      <c r="AA33" s="155">
        <v>6004389</v>
      </c>
    </row>
    <row r="34" spans="1:27" ht="13.5">
      <c r="A34" s="138" t="s">
        <v>80</v>
      </c>
      <c r="B34" s="136"/>
      <c r="C34" s="155">
        <v>4154474</v>
      </c>
      <c r="D34" s="155"/>
      <c r="E34" s="156">
        <v>4014840</v>
      </c>
      <c r="F34" s="60">
        <v>4014840</v>
      </c>
      <c r="G34" s="60">
        <v>76210</v>
      </c>
      <c r="H34" s="60">
        <v>283686</v>
      </c>
      <c r="I34" s="60">
        <v>242343</v>
      </c>
      <c r="J34" s="60">
        <v>602239</v>
      </c>
      <c r="K34" s="60">
        <v>277239</v>
      </c>
      <c r="L34" s="60">
        <v>428794</v>
      </c>
      <c r="M34" s="60">
        <v>243395</v>
      </c>
      <c r="N34" s="60">
        <v>949428</v>
      </c>
      <c r="O34" s="60"/>
      <c r="P34" s="60"/>
      <c r="Q34" s="60"/>
      <c r="R34" s="60"/>
      <c r="S34" s="60"/>
      <c r="T34" s="60"/>
      <c r="U34" s="60"/>
      <c r="V34" s="60"/>
      <c r="W34" s="60">
        <v>1551667</v>
      </c>
      <c r="X34" s="60">
        <v>2007420</v>
      </c>
      <c r="Y34" s="60">
        <v>-455753</v>
      </c>
      <c r="Z34" s="140">
        <v>-22.7</v>
      </c>
      <c r="AA34" s="155">
        <v>4014840</v>
      </c>
    </row>
    <row r="35" spans="1:27" ht="13.5">
      <c r="A35" s="138" t="s">
        <v>81</v>
      </c>
      <c r="B35" s="136"/>
      <c r="C35" s="155">
        <v>2324131</v>
      </c>
      <c r="D35" s="155"/>
      <c r="E35" s="156">
        <v>5464414</v>
      </c>
      <c r="F35" s="60">
        <v>5464414</v>
      </c>
      <c r="G35" s="60">
        <v>158636</v>
      </c>
      <c r="H35" s="60">
        <v>195491</v>
      </c>
      <c r="I35" s="60">
        <v>155282</v>
      </c>
      <c r="J35" s="60">
        <v>509409</v>
      </c>
      <c r="K35" s="60">
        <v>172547</v>
      </c>
      <c r="L35" s="60">
        <v>193495</v>
      </c>
      <c r="M35" s="60">
        <v>200314</v>
      </c>
      <c r="N35" s="60">
        <v>566356</v>
      </c>
      <c r="O35" s="60"/>
      <c r="P35" s="60"/>
      <c r="Q35" s="60"/>
      <c r="R35" s="60"/>
      <c r="S35" s="60"/>
      <c r="T35" s="60"/>
      <c r="U35" s="60"/>
      <c r="V35" s="60"/>
      <c r="W35" s="60">
        <v>1075765</v>
      </c>
      <c r="X35" s="60">
        <v>2732207</v>
      </c>
      <c r="Y35" s="60">
        <v>-1656442</v>
      </c>
      <c r="Z35" s="140">
        <v>-60.63</v>
      </c>
      <c r="AA35" s="155">
        <v>5464414</v>
      </c>
    </row>
    <row r="36" spans="1:27" ht="13.5">
      <c r="A36" s="138" t="s">
        <v>82</v>
      </c>
      <c r="B36" s="136"/>
      <c r="C36" s="155">
        <v>1198597</v>
      </c>
      <c r="D36" s="155"/>
      <c r="E36" s="156">
        <v>1856382</v>
      </c>
      <c r="F36" s="60">
        <v>1856382</v>
      </c>
      <c r="G36" s="60">
        <v>101519</v>
      </c>
      <c r="H36" s="60">
        <v>132101</v>
      </c>
      <c r="I36" s="60">
        <v>217532</v>
      </c>
      <c r="J36" s="60">
        <v>451152</v>
      </c>
      <c r="K36" s="60">
        <v>108947</v>
      </c>
      <c r="L36" s="60">
        <v>120626</v>
      </c>
      <c r="M36" s="60">
        <v>132456</v>
      </c>
      <c r="N36" s="60">
        <v>362029</v>
      </c>
      <c r="O36" s="60"/>
      <c r="P36" s="60"/>
      <c r="Q36" s="60"/>
      <c r="R36" s="60"/>
      <c r="S36" s="60"/>
      <c r="T36" s="60"/>
      <c r="U36" s="60"/>
      <c r="V36" s="60"/>
      <c r="W36" s="60">
        <v>813181</v>
      </c>
      <c r="X36" s="60">
        <v>928191</v>
      </c>
      <c r="Y36" s="60">
        <v>-115010</v>
      </c>
      <c r="Z36" s="140">
        <v>-12.39</v>
      </c>
      <c r="AA36" s="155">
        <v>1856382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20909381</v>
      </c>
      <c r="D38" s="153">
        <f>SUM(D39:D41)</f>
        <v>0</v>
      </c>
      <c r="E38" s="154">
        <f t="shared" si="7"/>
        <v>17612356</v>
      </c>
      <c r="F38" s="100">
        <f t="shared" si="7"/>
        <v>17612356</v>
      </c>
      <c r="G38" s="100">
        <f t="shared" si="7"/>
        <v>495850</v>
      </c>
      <c r="H38" s="100">
        <f t="shared" si="7"/>
        <v>899411</v>
      </c>
      <c r="I38" s="100">
        <f t="shared" si="7"/>
        <v>631545</v>
      </c>
      <c r="J38" s="100">
        <f t="shared" si="7"/>
        <v>2026806</v>
      </c>
      <c r="K38" s="100">
        <f t="shared" si="7"/>
        <v>760218</v>
      </c>
      <c r="L38" s="100">
        <f t="shared" si="7"/>
        <v>672532</v>
      </c>
      <c r="M38" s="100">
        <f t="shared" si="7"/>
        <v>1600332</v>
      </c>
      <c r="N38" s="100">
        <f t="shared" si="7"/>
        <v>3033082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5059888</v>
      </c>
      <c r="X38" s="100">
        <f t="shared" si="7"/>
        <v>8806179</v>
      </c>
      <c r="Y38" s="100">
        <f t="shared" si="7"/>
        <v>-3746291</v>
      </c>
      <c r="Z38" s="137">
        <f>+IF(X38&lt;&gt;0,+(Y38/X38)*100,0)</f>
        <v>-42.541617652786755</v>
      </c>
      <c r="AA38" s="153">
        <f>SUM(AA39:AA41)</f>
        <v>17612356</v>
      </c>
    </row>
    <row r="39" spans="1:27" ht="13.5">
      <c r="A39" s="138" t="s">
        <v>85</v>
      </c>
      <c r="B39" s="136"/>
      <c r="C39" s="155">
        <v>2960011</v>
      </c>
      <c r="D39" s="155"/>
      <c r="E39" s="156">
        <v>4180381</v>
      </c>
      <c r="F39" s="60">
        <v>4180381</v>
      </c>
      <c r="G39" s="60">
        <v>219594</v>
      </c>
      <c r="H39" s="60">
        <v>221898</v>
      </c>
      <c r="I39" s="60">
        <v>255121</v>
      </c>
      <c r="J39" s="60">
        <v>696613</v>
      </c>
      <c r="K39" s="60">
        <v>226636</v>
      </c>
      <c r="L39" s="60">
        <v>232839</v>
      </c>
      <c r="M39" s="60">
        <v>220292</v>
      </c>
      <c r="N39" s="60">
        <v>679767</v>
      </c>
      <c r="O39" s="60"/>
      <c r="P39" s="60"/>
      <c r="Q39" s="60"/>
      <c r="R39" s="60"/>
      <c r="S39" s="60"/>
      <c r="T39" s="60"/>
      <c r="U39" s="60"/>
      <c r="V39" s="60"/>
      <c r="W39" s="60">
        <v>1376380</v>
      </c>
      <c r="X39" s="60">
        <v>2090191</v>
      </c>
      <c r="Y39" s="60">
        <v>-713811</v>
      </c>
      <c r="Z39" s="140">
        <v>-34.15</v>
      </c>
      <c r="AA39" s="155">
        <v>4180381</v>
      </c>
    </row>
    <row r="40" spans="1:27" ht="13.5">
      <c r="A40" s="138" t="s">
        <v>86</v>
      </c>
      <c r="B40" s="136"/>
      <c r="C40" s="155">
        <v>17245651</v>
      </c>
      <c r="D40" s="155"/>
      <c r="E40" s="156">
        <v>12187238</v>
      </c>
      <c r="F40" s="60">
        <v>12187238</v>
      </c>
      <c r="G40" s="60">
        <v>276256</v>
      </c>
      <c r="H40" s="60">
        <v>677513</v>
      </c>
      <c r="I40" s="60">
        <v>376424</v>
      </c>
      <c r="J40" s="60">
        <v>1330193</v>
      </c>
      <c r="K40" s="60">
        <v>533582</v>
      </c>
      <c r="L40" s="60">
        <v>439693</v>
      </c>
      <c r="M40" s="60">
        <v>1380040</v>
      </c>
      <c r="N40" s="60">
        <v>2353315</v>
      </c>
      <c r="O40" s="60"/>
      <c r="P40" s="60"/>
      <c r="Q40" s="60"/>
      <c r="R40" s="60"/>
      <c r="S40" s="60"/>
      <c r="T40" s="60"/>
      <c r="U40" s="60"/>
      <c r="V40" s="60"/>
      <c r="W40" s="60">
        <v>3683508</v>
      </c>
      <c r="X40" s="60">
        <v>6093619</v>
      </c>
      <c r="Y40" s="60">
        <v>-2410111</v>
      </c>
      <c r="Z40" s="140">
        <v>-39.55</v>
      </c>
      <c r="AA40" s="155">
        <v>12187238</v>
      </c>
    </row>
    <row r="41" spans="1:27" ht="13.5">
      <c r="A41" s="138" t="s">
        <v>87</v>
      </c>
      <c r="B41" s="136"/>
      <c r="C41" s="155">
        <v>703719</v>
      </c>
      <c r="D41" s="155"/>
      <c r="E41" s="156">
        <v>1244737</v>
      </c>
      <c r="F41" s="60">
        <v>1244737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622369</v>
      </c>
      <c r="Y41" s="60">
        <v>-622369</v>
      </c>
      <c r="Z41" s="140">
        <v>-100</v>
      </c>
      <c r="AA41" s="155">
        <v>1244737</v>
      </c>
    </row>
    <row r="42" spans="1:27" ht="13.5">
      <c r="A42" s="135" t="s">
        <v>88</v>
      </c>
      <c r="B42" s="142"/>
      <c r="C42" s="153">
        <f aca="true" t="shared" si="8" ref="C42:Y42">SUM(C43:C46)</f>
        <v>166046371</v>
      </c>
      <c r="D42" s="153">
        <f>SUM(D43:D46)</f>
        <v>0</v>
      </c>
      <c r="E42" s="154">
        <f t="shared" si="8"/>
        <v>93096492</v>
      </c>
      <c r="F42" s="100">
        <f t="shared" si="8"/>
        <v>93096492</v>
      </c>
      <c r="G42" s="100">
        <f t="shared" si="8"/>
        <v>2087213</v>
      </c>
      <c r="H42" s="100">
        <f t="shared" si="8"/>
        <v>6550891</v>
      </c>
      <c r="I42" s="100">
        <f t="shared" si="8"/>
        <v>6151592</v>
      </c>
      <c r="J42" s="100">
        <f t="shared" si="8"/>
        <v>14789696</v>
      </c>
      <c r="K42" s="100">
        <f t="shared" si="8"/>
        <v>4813536</v>
      </c>
      <c r="L42" s="100">
        <f t="shared" si="8"/>
        <v>4753779</v>
      </c>
      <c r="M42" s="100">
        <f t="shared" si="8"/>
        <v>4111941</v>
      </c>
      <c r="N42" s="100">
        <f t="shared" si="8"/>
        <v>13679256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28468952</v>
      </c>
      <c r="X42" s="100">
        <f t="shared" si="8"/>
        <v>46548247</v>
      </c>
      <c r="Y42" s="100">
        <f t="shared" si="8"/>
        <v>-18079295</v>
      </c>
      <c r="Z42" s="137">
        <f>+IF(X42&lt;&gt;0,+(Y42/X42)*100,0)</f>
        <v>-38.83990518482898</v>
      </c>
      <c r="AA42" s="153">
        <f>SUM(AA43:AA46)</f>
        <v>93096492</v>
      </c>
    </row>
    <row r="43" spans="1:27" ht="13.5">
      <c r="A43" s="138" t="s">
        <v>89</v>
      </c>
      <c r="B43" s="136"/>
      <c r="C43" s="155">
        <v>36451500</v>
      </c>
      <c r="D43" s="155"/>
      <c r="E43" s="156">
        <v>36748752</v>
      </c>
      <c r="F43" s="60">
        <v>36748752</v>
      </c>
      <c r="G43" s="60">
        <v>170008</v>
      </c>
      <c r="H43" s="60">
        <v>4333638</v>
      </c>
      <c r="I43" s="60">
        <v>4198383</v>
      </c>
      <c r="J43" s="60">
        <v>8702029</v>
      </c>
      <c r="K43" s="60">
        <v>2346368</v>
      </c>
      <c r="L43" s="60">
        <v>2287683</v>
      </c>
      <c r="M43" s="60">
        <v>2162997</v>
      </c>
      <c r="N43" s="60">
        <v>6797048</v>
      </c>
      <c r="O43" s="60"/>
      <c r="P43" s="60"/>
      <c r="Q43" s="60"/>
      <c r="R43" s="60"/>
      <c r="S43" s="60"/>
      <c r="T43" s="60"/>
      <c r="U43" s="60"/>
      <c r="V43" s="60"/>
      <c r="W43" s="60">
        <v>15499077</v>
      </c>
      <c r="X43" s="60">
        <v>18374376</v>
      </c>
      <c r="Y43" s="60">
        <v>-2875299</v>
      </c>
      <c r="Z43" s="140">
        <v>-15.65</v>
      </c>
      <c r="AA43" s="155">
        <v>36748752</v>
      </c>
    </row>
    <row r="44" spans="1:27" ht="13.5">
      <c r="A44" s="138" t="s">
        <v>90</v>
      </c>
      <c r="B44" s="136"/>
      <c r="C44" s="155">
        <v>56802204</v>
      </c>
      <c r="D44" s="155"/>
      <c r="E44" s="156">
        <v>31643195</v>
      </c>
      <c r="F44" s="60">
        <v>31643195</v>
      </c>
      <c r="G44" s="60">
        <v>734224</v>
      </c>
      <c r="H44" s="60">
        <v>844740</v>
      </c>
      <c r="I44" s="60">
        <v>723982</v>
      </c>
      <c r="J44" s="60">
        <v>2302946</v>
      </c>
      <c r="K44" s="60">
        <v>1177079</v>
      </c>
      <c r="L44" s="60">
        <v>1048915</v>
      </c>
      <c r="M44" s="60">
        <v>633675</v>
      </c>
      <c r="N44" s="60">
        <v>2859669</v>
      </c>
      <c r="O44" s="60"/>
      <c r="P44" s="60"/>
      <c r="Q44" s="60"/>
      <c r="R44" s="60"/>
      <c r="S44" s="60"/>
      <c r="T44" s="60"/>
      <c r="U44" s="60"/>
      <c r="V44" s="60"/>
      <c r="W44" s="60">
        <v>5162615</v>
      </c>
      <c r="X44" s="60">
        <v>15821598</v>
      </c>
      <c r="Y44" s="60">
        <v>-10658983</v>
      </c>
      <c r="Z44" s="140">
        <v>-67.37</v>
      </c>
      <c r="AA44" s="155">
        <v>31643195</v>
      </c>
    </row>
    <row r="45" spans="1:27" ht="13.5">
      <c r="A45" s="138" t="s">
        <v>91</v>
      </c>
      <c r="B45" s="136"/>
      <c r="C45" s="157">
        <v>42402078</v>
      </c>
      <c r="D45" s="157"/>
      <c r="E45" s="158">
        <v>11812162</v>
      </c>
      <c r="F45" s="159">
        <v>11812162</v>
      </c>
      <c r="G45" s="159">
        <v>610613</v>
      </c>
      <c r="H45" s="159">
        <v>701272</v>
      </c>
      <c r="I45" s="159">
        <v>659422</v>
      </c>
      <c r="J45" s="159">
        <v>1971307</v>
      </c>
      <c r="K45" s="159">
        <v>730500</v>
      </c>
      <c r="L45" s="159">
        <v>735522</v>
      </c>
      <c r="M45" s="159">
        <v>659610</v>
      </c>
      <c r="N45" s="159">
        <v>2125632</v>
      </c>
      <c r="O45" s="159"/>
      <c r="P45" s="159"/>
      <c r="Q45" s="159"/>
      <c r="R45" s="159"/>
      <c r="S45" s="159"/>
      <c r="T45" s="159"/>
      <c r="U45" s="159"/>
      <c r="V45" s="159"/>
      <c r="W45" s="159">
        <v>4096939</v>
      </c>
      <c r="X45" s="159">
        <v>5906081</v>
      </c>
      <c r="Y45" s="159">
        <v>-1809142</v>
      </c>
      <c r="Z45" s="141">
        <v>-30.63</v>
      </c>
      <c r="AA45" s="157">
        <v>11812162</v>
      </c>
    </row>
    <row r="46" spans="1:27" ht="13.5">
      <c r="A46" s="138" t="s">
        <v>92</v>
      </c>
      <c r="B46" s="136"/>
      <c r="C46" s="155">
        <v>30390589</v>
      </c>
      <c r="D46" s="155"/>
      <c r="E46" s="156">
        <v>12892383</v>
      </c>
      <c r="F46" s="60">
        <v>12892383</v>
      </c>
      <c r="G46" s="60">
        <v>572368</v>
      </c>
      <c r="H46" s="60">
        <v>671241</v>
      </c>
      <c r="I46" s="60">
        <v>569805</v>
      </c>
      <c r="J46" s="60">
        <v>1813414</v>
      </c>
      <c r="K46" s="60">
        <v>559589</v>
      </c>
      <c r="L46" s="60">
        <v>681659</v>
      </c>
      <c r="M46" s="60">
        <v>655659</v>
      </c>
      <c r="N46" s="60">
        <v>1896907</v>
      </c>
      <c r="O46" s="60"/>
      <c r="P46" s="60"/>
      <c r="Q46" s="60"/>
      <c r="R46" s="60"/>
      <c r="S46" s="60"/>
      <c r="T46" s="60"/>
      <c r="U46" s="60"/>
      <c r="V46" s="60"/>
      <c r="W46" s="60">
        <v>3710321</v>
      </c>
      <c r="X46" s="60">
        <v>6446192</v>
      </c>
      <c r="Y46" s="60">
        <v>-2735871</v>
      </c>
      <c r="Z46" s="140">
        <v>-42.44</v>
      </c>
      <c r="AA46" s="155">
        <v>12892383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280239234</v>
      </c>
      <c r="D48" s="168">
        <f>+D28+D32+D38+D42+D47</f>
        <v>0</v>
      </c>
      <c r="E48" s="169">
        <f t="shared" si="9"/>
        <v>217108435</v>
      </c>
      <c r="F48" s="73">
        <f t="shared" si="9"/>
        <v>217108435</v>
      </c>
      <c r="G48" s="73">
        <f t="shared" si="9"/>
        <v>6128619</v>
      </c>
      <c r="H48" s="73">
        <f t="shared" si="9"/>
        <v>12203551</v>
      </c>
      <c r="I48" s="73">
        <f t="shared" si="9"/>
        <v>11280137</v>
      </c>
      <c r="J48" s="73">
        <f t="shared" si="9"/>
        <v>29612307</v>
      </c>
      <c r="K48" s="73">
        <f t="shared" si="9"/>
        <v>10031502</v>
      </c>
      <c r="L48" s="73">
        <f t="shared" si="9"/>
        <v>11403349</v>
      </c>
      <c r="M48" s="73">
        <f t="shared" si="9"/>
        <v>11479971</v>
      </c>
      <c r="N48" s="73">
        <f t="shared" si="9"/>
        <v>32914822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62527129</v>
      </c>
      <c r="X48" s="73">
        <f t="shared" si="9"/>
        <v>108554220</v>
      </c>
      <c r="Y48" s="73">
        <f t="shared" si="9"/>
        <v>-46027091</v>
      </c>
      <c r="Z48" s="170">
        <f>+IF(X48&lt;&gt;0,+(Y48/X48)*100,0)</f>
        <v>-42.40009370432582</v>
      </c>
      <c r="AA48" s="168">
        <f>+AA28+AA32+AA38+AA42+AA47</f>
        <v>217108435</v>
      </c>
    </row>
    <row r="49" spans="1:27" ht="13.5">
      <c r="A49" s="148" t="s">
        <v>49</v>
      </c>
      <c r="B49" s="149"/>
      <c r="C49" s="171">
        <f aca="true" t="shared" si="10" ref="C49:Y49">+C25-C48</f>
        <v>-45091851</v>
      </c>
      <c r="D49" s="171">
        <f>+D25-D48</f>
        <v>0</v>
      </c>
      <c r="E49" s="172">
        <f t="shared" si="10"/>
        <v>31649162</v>
      </c>
      <c r="F49" s="173">
        <f t="shared" si="10"/>
        <v>31649162</v>
      </c>
      <c r="G49" s="173">
        <f t="shared" si="10"/>
        <v>1988746</v>
      </c>
      <c r="H49" s="173">
        <f t="shared" si="10"/>
        <v>6265772</v>
      </c>
      <c r="I49" s="173">
        <f t="shared" si="10"/>
        <v>9657677</v>
      </c>
      <c r="J49" s="173">
        <f t="shared" si="10"/>
        <v>17912195</v>
      </c>
      <c r="K49" s="173">
        <f t="shared" si="10"/>
        <v>2769514</v>
      </c>
      <c r="L49" s="173">
        <f t="shared" si="10"/>
        <v>-3227468</v>
      </c>
      <c r="M49" s="173">
        <f t="shared" si="10"/>
        <v>7637620</v>
      </c>
      <c r="N49" s="173">
        <f t="shared" si="10"/>
        <v>7179666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25091861</v>
      </c>
      <c r="X49" s="173">
        <f>IF(F25=F48,0,X25-X48)</f>
        <v>15824581</v>
      </c>
      <c r="Y49" s="173">
        <f t="shared" si="10"/>
        <v>9267280</v>
      </c>
      <c r="Z49" s="174">
        <f>+IF(X49&lt;&gt;0,+(Y49/X49)*100,0)</f>
        <v>58.56256162485439</v>
      </c>
      <c r="AA49" s="171">
        <f>+AA25-AA48</f>
        <v>31649162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11825394</v>
      </c>
      <c r="D5" s="155">
        <v>0</v>
      </c>
      <c r="E5" s="156">
        <v>15172600</v>
      </c>
      <c r="F5" s="60">
        <v>15172600</v>
      </c>
      <c r="G5" s="60">
        <v>-3331</v>
      </c>
      <c r="H5" s="60">
        <v>9390600</v>
      </c>
      <c r="I5" s="60">
        <v>-2871</v>
      </c>
      <c r="J5" s="60">
        <v>9384398</v>
      </c>
      <c r="K5" s="60">
        <v>4912</v>
      </c>
      <c r="L5" s="60">
        <v>-12715</v>
      </c>
      <c r="M5" s="60">
        <v>-2199</v>
      </c>
      <c r="N5" s="60">
        <v>-10002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9374396</v>
      </c>
      <c r="X5" s="60">
        <v>7586300</v>
      </c>
      <c r="Y5" s="60">
        <v>1788096</v>
      </c>
      <c r="Z5" s="140">
        <v>23.57</v>
      </c>
      <c r="AA5" s="155">
        <v>15172600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29134980</v>
      </c>
      <c r="D7" s="155">
        <v>0</v>
      </c>
      <c r="E7" s="156">
        <v>32581547</v>
      </c>
      <c r="F7" s="60">
        <v>32581547</v>
      </c>
      <c r="G7" s="60">
        <v>2076822</v>
      </c>
      <c r="H7" s="60">
        <v>2714589</v>
      </c>
      <c r="I7" s="60">
        <v>2253851</v>
      </c>
      <c r="J7" s="60">
        <v>7045262</v>
      </c>
      <c r="K7" s="60">
        <v>2069784</v>
      </c>
      <c r="L7" s="60">
        <v>1929169</v>
      </c>
      <c r="M7" s="60">
        <v>1101615</v>
      </c>
      <c r="N7" s="60">
        <v>5100568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12145830</v>
      </c>
      <c r="X7" s="60">
        <v>16290774</v>
      </c>
      <c r="Y7" s="60">
        <v>-4144944</v>
      </c>
      <c r="Z7" s="140">
        <v>-25.44</v>
      </c>
      <c r="AA7" s="155">
        <v>32581547</v>
      </c>
    </row>
    <row r="8" spans="1:27" ht="13.5">
      <c r="A8" s="183" t="s">
        <v>104</v>
      </c>
      <c r="B8" s="182"/>
      <c r="C8" s="155">
        <v>39742271</v>
      </c>
      <c r="D8" s="155">
        <v>0</v>
      </c>
      <c r="E8" s="156">
        <v>32961312</v>
      </c>
      <c r="F8" s="60">
        <v>32961312</v>
      </c>
      <c r="G8" s="60">
        <v>1950646</v>
      </c>
      <c r="H8" s="60">
        <v>-24379</v>
      </c>
      <c r="I8" s="60">
        <v>3287384</v>
      </c>
      <c r="J8" s="60">
        <v>5213651</v>
      </c>
      <c r="K8" s="60">
        <v>3441579</v>
      </c>
      <c r="L8" s="60">
        <v>2001763</v>
      </c>
      <c r="M8" s="60">
        <v>3577514</v>
      </c>
      <c r="N8" s="60">
        <v>9020856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14234507</v>
      </c>
      <c r="X8" s="60">
        <v>16480656</v>
      </c>
      <c r="Y8" s="60">
        <v>-2246149</v>
      </c>
      <c r="Z8" s="140">
        <v>-13.63</v>
      </c>
      <c r="AA8" s="155">
        <v>32961312</v>
      </c>
    </row>
    <row r="9" spans="1:27" ht="13.5">
      <c r="A9" s="183" t="s">
        <v>105</v>
      </c>
      <c r="B9" s="182"/>
      <c r="C9" s="155">
        <v>15145213</v>
      </c>
      <c r="D9" s="155">
        <v>0</v>
      </c>
      <c r="E9" s="156">
        <v>21402024</v>
      </c>
      <c r="F9" s="60">
        <v>21402024</v>
      </c>
      <c r="G9" s="60">
        <v>1532247</v>
      </c>
      <c r="H9" s="60">
        <v>1544361</v>
      </c>
      <c r="I9" s="60">
        <v>1537531</v>
      </c>
      <c r="J9" s="60">
        <v>4614139</v>
      </c>
      <c r="K9" s="60">
        <v>1540866</v>
      </c>
      <c r="L9" s="60">
        <v>1542720</v>
      </c>
      <c r="M9" s="60">
        <v>1542271</v>
      </c>
      <c r="N9" s="60">
        <v>4625857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9239996</v>
      </c>
      <c r="X9" s="60">
        <v>10701012</v>
      </c>
      <c r="Y9" s="60">
        <v>-1461016</v>
      </c>
      <c r="Z9" s="140">
        <v>-13.65</v>
      </c>
      <c r="AA9" s="155">
        <v>21402024</v>
      </c>
    </row>
    <row r="10" spans="1:27" ht="13.5">
      <c r="A10" s="183" t="s">
        <v>106</v>
      </c>
      <c r="B10" s="182"/>
      <c r="C10" s="155">
        <v>8657132</v>
      </c>
      <c r="D10" s="155">
        <v>0</v>
      </c>
      <c r="E10" s="156">
        <v>12009480</v>
      </c>
      <c r="F10" s="54">
        <v>12009480</v>
      </c>
      <c r="G10" s="54">
        <v>870655</v>
      </c>
      <c r="H10" s="54">
        <v>872242</v>
      </c>
      <c r="I10" s="54">
        <v>871608</v>
      </c>
      <c r="J10" s="54">
        <v>2614505</v>
      </c>
      <c r="K10" s="54">
        <v>875102</v>
      </c>
      <c r="L10" s="54">
        <v>876330</v>
      </c>
      <c r="M10" s="54">
        <v>876291</v>
      </c>
      <c r="N10" s="54">
        <v>2627723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5242228</v>
      </c>
      <c r="X10" s="54">
        <v>6004740</v>
      </c>
      <c r="Y10" s="54">
        <v>-762512</v>
      </c>
      <c r="Z10" s="184">
        <v>-12.7</v>
      </c>
      <c r="AA10" s="130">
        <v>12009480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969898</v>
      </c>
      <c r="D12" s="155">
        <v>0</v>
      </c>
      <c r="E12" s="156">
        <v>1063917</v>
      </c>
      <c r="F12" s="60">
        <v>1063917</v>
      </c>
      <c r="G12" s="60">
        <v>170315</v>
      </c>
      <c r="H12" s="60">
        <v>74072</v>
      </c>
      <c r="I12" s="60">
        <v>67786</v>
      </c>
      <c r="J12" s="60">
        <v>312173</v>
      </c>
      <c r="K12" s="60">
        <v>78931</v>
      </c>
      <c r="L12" s="60">
        <v>71768</v>
      </c>
      <c r="M12" s="60">
        <v>70662</v>
      </c>
      <c r="N12" s="60">
        <v>221361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533534</v>
      </c>
      <c r="X12" s="60">
        <v>531959</v>
      </c>
      <c r="Y12" s="60">
        <v>1575</v>
      </c>
      <c r="Z12" s="140">
        <v>0.3</v>
      </c>
      <c r="AA12" s="155">
        <v>1063917</v>
      </c>
    </row>
    <row r="13" spans="1:27" ht="13.5">
      <c r="A13" s="181" t="s">
        <v>109</v>
      </c>
      <c r="B13" s="185"/>
      <c r="C13" s="155">
        <v>302080</v>
      </c>
      <c r="D13" s="155">
        <v>0</v>
      </c>
      <c r="E13" s="156">
        <v>191000</v>
      </c>
      <c r="F13" s="60">
        <v>191000</v>
      </c>
      <c r="G13" s="60">
        <v>2997</v>
      </c>
      <c r="H13" s="60">
        <v>37662</v>
      </c>
      <c r="I13" s="60">
        <v>24765</v>
      </c>
      <c r="J13" s="60">
        <v>65424</v>
      </c>
      <c r="K13" s="60">
        <v>110</v>
      </c>
      <c r="L13" s="60">
        <v>61963</v>
      </c>
      <c r="M13" s="60">
        <v>0</v>
      </c>
      <c r="N13" s="60">
        <v>62073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127497</v>
      </c>
      <c r="X13" s="60">
        <v>95500</v>
      </c>
      <c r="Y13" s="60">
        <v>31997</v>
      </c>
      <c r="Z13" s="140">
        <v>33.5</v>
      </c>
      <c r="AA13" s="155">
        <v>191000</v>
      </c>
    </row>
    <row r="14" spans="1:27" ht="13.5">
      <c r="A14" s="181" t="s">
        <v>110</v>
      </c>
      <c r="B14" s="185"/>
      <c r="C14" s="155">
        <v>16046032</v>
      </c>
      <c r="D14" s="155">
        <v>0</v>
      </c>
      <c r="E14" s="156">
        <v>17000000</v>
      </c>
      <c r="F14" s="60">
        <v>17000000</v>
      </c>
      <c r="G14" s="60">
        <v>1481256</v>
      </c>
      <c r="H14" s="60">
        <v>1484259</v>
      </c>
      <c r="I14" s="60">
        <v>1538548</v>
      </c>
      <c r="J14" s="60">
        <v>4504063</v>
      </c>
      <c r="K14" s="60">
        <v>1301886</v>
      </c>
      <c r="L14" s="60">
        <v>1559909</v>
      </c>
      <c r="M14" s="60">
        <v>1614371</v>
      </c>
      <c r="N14" s="60">
        <v>4476166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8980229</v>
      </c>
      <c r="X14" s="60">
        <v>8500000</v>
      </c>
      <c r="Y14" s="60">
        <v>480229</v>
      </c>
      <c r="Z14" s="140">
        <v>5.65</v>
      </c>
      <c r="AA14" s="155">
        <v>17000000</v>
      </c>
    </row>
    <row r="15" spans="1:27" ht="13.5">
      <c r="A15" s="181" t="s">
        <v>111</v>
      </c>
      <c r="B15" s="185"/>
      <c r="C15" s="155">
        <v>39591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614</v>
      </c>
      <c r="M15" s="60">
        <v>0</v>
      </c>
      <c r="N15" s="60">
        <v>614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614</v>
      </c>
      <c r="X15" s="60">
        <v>10000</v>
      </c>
      <c r="Y15" s="60">
        <v>-9386</v>
      </c>
      <c r="Z15" s="140">
        <v>-93.86</v>
      </c>
      <c r="AA15" s="155">
        <v>20000</v>
      </c>
    </row>
    <row r="16" spans="1:27" ht="13.5">
      <c r="A16" s="181" t="s">
        <v>112</v>
      </c>
      <c r="B16" s="185"/>
      <c r="C16" s="155">
        <v>130540</v>
      </c>
      <c r="D16" s="155">
        <v>0</v>
      </c>
      <c r="E16" s="156">
        <v>115000</v>
      </c>
      <c r="F16" s="60">
        <v>115000</v>
      </c>
      <c r="G16" s="60">
        <v>10250</v>
      </c>
      <c r="H16" s="60">
        <v>54700</v>
      </c>
      <c r="I16" s="60">
        <v>900</v>
      </c>
      <c r="J16" s="60">
        <v>65850</v>
      </c>
      <c r="K16" s="60">
        <v>35250</v>
      </c>
      <c r="L16" s="60">
        <v>12550</v>
      </c>
      <c r="M16" s="60">
        <v>350</v>
      </c>
      <c r="N16" s="60">
        <v>48150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114000</v>
      </c>
      <c r="X16" s="60">
        <v>57500</v>
      </c>
      <c r="Y16" s="60">
        <v>56500</v>
      </c>
      <c r="Z16" s="140">
        <v>98.26</v>
      </c>
      <c r="AA16" s="155">
        <v>115000</v>
      </c>
    </row>
    <row r="17" spans="1:27" ht="13.5">
      <c r="A17" s="181" t="s">
        <v>113</v>
      </c>
      <c r="B17" s="185"/>
      <c r="C17" s="155">
        <v>276</v>
      </c>
      <c r="D17" s="155">
        <v>0</v>
      </c>
      <c r="E17" s="156">
        <v>0</v>
      </c>
      <c r="F17" s="60">
        <v>0</v>
      </c>
      <c r="G17" s="60">
        <v>46</v>
      </c>
      <c r="H17" s="60">
        <v>340</v>
      </c>
      <c r="I17" s="60">
        <v>0</v>
      </c>
      <c r="J17" s="60">
        <v>386</v>
      </c>
      <c r="K17" s="60">
        <v>50</v>
      </c>
      <c r="L17" s="60">
        <v>0</v>
      </c>
      <c r="M17" s="60">
        <v>40</v>
      </c>
      <c r="N17" s="60">
        <v>90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476</v>
      </c>
      <c r="X17" s="60">
        <v>0</v>
      </c>
      <c r="Y17" s="60">
        <v>476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74224691</v>
      </c>
      <c r="D19" s="155">
        <v>0</v>
      </c>
      <c r="E19" s="156">
        <v>85637923</v>
      </c>
      <c r="F19" s="60">
        <v>85637923</v>
      </c>
      <c r="G19" s="60">
        <v>271</v>
      </c>
      <c r="H19" s="60">
        <v>0</v>
      </c>
      <c r="I19" s="60">
        <v>7612181</v>
      </c>
      <c r="J19" s="60">
        <v>7612452</v>
      </c>
      <c r="K19" s="60">
        <v>1074696</v>
      </c>
      <c r="L19" s="60">
        <v>650</v>
      </c>
      <c r="M19" s="60">
        <v>10315688</v>
      </c>
      <c r="N19" s="60">
        <v>11391034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19003486</v>
      </c>
      <c r="X19" s="60">
        <v>42818962</v>
      </c>
      <c r="Y19" s="60">
        <v>-23815476</v>
      </c>
      <c r="Z19" s="140">
        <v>-55.62</v>
      </c>
      <c r="AA19" s="155">
        <v>85637923</v>
      </c>
    </row>
    <row r="20" spans="1:27" ht="13.5">
      <c r="A20" s="181" t="s">
        <v>35</v>
      </c>
      <c r="B20" s="185"/>
      <c r="C20" s="155">
        <v>6911945</v>
      </c>
      <c r="D20" s="155">
        <v>0</v>
      </c>
      <c r="E20" s="156">
        <v>595144</v>
      </c>
      <c r="F20" s="54">
        <v>595144</v>
      </c>
      <c r="G20" s="54">
        <v>25191</v>
      </c>
      <c r="H20" s="54">
        <v>65938</v>
      </c>
      <c r="I20" s="54">
        <v>25481</v>
      </c>
      <c r="J20" s="54">
        <v>116610</v>
      </c>
      <c r="K20" s="54">
        <v>35943</v>
      </c>
      <c r="L20" s="54">
        <v>127540</v>
      </c>
      <c r="M20" s="54">
        <v>20988</v>
      </c>
      <c r="N20" s="54">
        <v>184471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301081</v>
      </c>
      <c r="X20" s="54">
        <v>297572</v>
      </c>
      <c r="Y20" s="54">
        <v>3509</v>
      </c>
      <c r="Z20" s="184">
        <v>1.18</v>
      </c>
      <c r="AA20" s="130">
        <v>595144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203130043</v>
      </c>
      <c r="D22" s="188">
        <f>SUM(D5:D21)</f>
        <v>0</v>
      </c>
      <c r="E22" s="189">
        <f t="shared" si="0"/>
        <v>218749947</v>
      </c>
      <c r="F22" s="190">
        <f t="shared" si="0"/>
        <v>218749947</v>
      </c>
      <c r="G22" s="190">
        <f t="shared" si="0"/>
        <v>8117365</v>
      </c>
      <c r="H22" s="190">
        <f t="shared" si="0"/>
        <v>16214384</v>
      </c>
      <c r="I22" s="190">
        <f t="shared" si="0"/>
        <v>17217164</v>
      </c>
      <c r="J22" s="190">
        <f t="shared" si="0"/>
        <v>41548913</v>
      </c>
      <c r="K22" s="190">
        <f t="shared" si="0"/>
        <v>10459109</v>
      </c>
      <c r="L22" s="190">
        <f t="shared" si="0"/>
        <v>8172261</v>
      </c>
      <c r="M22" s="190">
        <f t="shared" si="0"/>
        <v>19117591</v>
      </c>
      <c r="N22" s="190">
        <f t="shared" si="0"/>
        <v>37748961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79297874</v>
      </c>
      <c r="X22" s="190">
        <f t="shared" si="0"/>
        <v>109374975</v>
      </c>
      <c r="Y22" s="190">
        <f t="shared" si="0"/>
        <v>-30077101</v>
      </c>
      <c r="Z22" s="191">
        <f>+IF(X22&lt;&gt;0,+(Y22/X22)*100,0)</f>
        <v>-27.499070056930297</v>
      </c>
      <c r="AA22" s="188">
        <f>SUM(AA5:AA21)</f>
        <v>218749947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50473403</v>
      </c>
      <c r="D25" s="155">
        <v>0</v>
      </c>
      <c r="E25" s="156">
        <v>65541078</v>
      </c>
      <c r="F25" s="60">
        <v>65541078</v>
      </c>
      <c r="G25" s="60">
        <v>4933031</v>
      </c>
      <c r="H25" s="60">
        <v>4861089</v>
      </c>
      <c r="I25" s="60">
        <v>4628580</v>
      </c>
      <c r="J25" s="60">
        <v>14422700</v>
      </c>
      <c r="K25" s="60">
        <v>4768233</v>
      </c>
      <c r="L25" s="60">
        <v>5256258</v>
      </c>
      <c r="M25" s="60">
        <v>6394608</v>
      </c>
      <c r="N25" s="60">
        <v>16419099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30841799</v>
      </c>
      <c r="X25" s="60">
        <v>32770539</v>
      </c>
      <c r="Y25" s="60">
        <v>-1928740</v>
      </c>
      <c r="Z25" s="140">
        <v>-5.89</v>
      </c>
      <c r="AA25" s="155">
        <v>65541078</v>
      </c>
    </row>
    <row r="26" spans="1:27" ht="13.5">
      <c r="A26" s="183" t="s">
        <v>38</v>
      </c>
      <c r="B26" s="182"/>
      <c r="C26" s="155">
        <v>4889440</v>
      </c>
      <c r="D26" s="155">
        <v>0</v>
      </c>
      <c r="E26" s="156">
        <v>4226806</v>
      </c>
      <c r="F26" s="60">
        <v>4226806</v>
      </c>
      <c r="G26" s="60">
        <v>323419</v>
      </c>
      <c r="H26" s="60">
        <v>323419</v>
      </c>
      <c r="I26" s="60">
        <v>323419</v>
      </c>
      <c r="J26" s="60">
        <v>970257</v>
      </c>
      <c r="K26" s="60">
        <v>323419</v>
      </c>
      <c r="L26" s="60">
        <v>319099</v>
      </c>
      <c r="M26" s="60">
        <v>301927</v>
      </c>
      <c r="N26" s="60">
        <v>944445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1914702</v>
      </c>
      <c r="X26" s="60">
        <v>2113403</v>
      </c>
      <c r="Y26" s="60">
        <v>-198701</v>
      </c>
      <c r="Z26" s="140">
        <v>-9.4</v>
      </c>
      <c r="AA26" s="155">
        <v>4226806</v>
      </c>
    </row>
    <row r="27" spans="1:27" ht="13.5">
      <c r="A27" s="183" t="s">
        <v>118</v>
      </c>
      <c r="B27" s="182"/>
      <c r="C27" s="155">
        <v>95996677</v>
      </c>
      <c r="D27" s="155">
        <v>0</v>
      </c>
      <c r="E27" s="156">
        <v>18627543</v>
      </c>
      <c r="F27" s="60">
        <v>18627543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9313772</v>
      </c>
      <c r="Y27" s="60">
        <v>-9313772</v>
      </c>
      <c r="Z27" s="140">
        <v>-100</v>
      </c>
      <c r="AA27" s="155">
        <v>18627543</v>
      </c>
    </row>
    <row r="28" spans="1:27" ht="13.5">
      <c r="A28" s="183" t="s">
        <v>39</v>
      </c>
      <c r="B28" s="182"/>
      <c r="C28" s="155">
        <v>30003844</v>
      </c>
      <c r="D28" s="155">
        <v>0</v>
      </c>
      <c r="E28" s="156">
        <v>13210100</v>
      </c>
      <c r="F28" s="60">
        <v>13210100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6605050</v>
      </c>
      <c r="Y28" s="60">
        <v>-6605050</v>
      </c>
      <c r="Z28" s="140">
        <v>-100</v>
      </c>
      <c r="AA28" s="155">
        <v>13210100</v>
      </c>
    </row>
    <row r="29" spans="1:27" ht="13.5">
      <c r="A29" s="183" t="s">
        <v>40</v>
      </c>
      <c r="B29" s="182"/>
      <c r="C29" s="155">
        <v>813946</v>
      </c>
      <c r="D29" s="155">
        <v>0</v>
      </c>
      <c r="E29" s="156">
        <v>791500</v>
      </c>
      <c r="F29" s="60">
        <v>791500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395750</v>
      </c>
      <c r="Y29" s="60">
        <v>-395750</v>
      </c>
      <c r="Z29" s="140">
        <v>-100</v>
      </c>
      <c r="AA29" s="155">
        <v>791500</v>
      </c>
    </row>
    <row r="30" spans="1:27" ht="13.5">
      <c r="A30" s="183" t="s">
        <v>119</v>
      </c>
      <c r="B30" s="182"/>
      <c r="C30" s="155">
        <v>29953727</v>
      </c>
      <c r="D30" s="155">
        <v>0</v>
      </c>
      <c r="E30" s="156">
        <v>31126335</v>
      </c>
      <c r="F30" s="60">
        <v>31126335</v>
      </c>
      <c r="G30" s="60">
        <v>42751</v>
      </c>
      <c r="H30" s="60">
        <v>4123379</v>
      </c>
      <c r="I30" s="60">
        <v>4026154</v>
      </c>
      <c r="J30" s="60">
        <v>8192284</v>
      </c>
      <c r="K30" s="60">
        <v>2222923</v>
      </c>
      <c r="L30" s="60">
        <v>2157129</v>
      </c>
      <c r="M30" s="60">
        <v>1956316</v>
      </c>
      <c r="N30" s="60">
        <v>6336368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14528652</v>
      </c>
      <c r="X30" s="60">
        <v>15563168</v>
      </c>
      <c r="Y30" s="60">
        <v>-1034516</v>
      </c>
      <c r="Z30" s="140">
        <v>-6.65</v>
      </c>
      <c r="AA30" s="155">
        <v>31126335</v>
      </c>
    </row>
    <row r="31" spans="1:27" ht="13.5">
      <c r="A31" s="183" t="s">
        <v>120</v>
      </c>
      <c r="B31" s="182"/>
      <c r="C31" s="155">
        <v>6410452</v>
      </c>
      <c r="D31" s="155">
        <v>0</v>
      </c>
      <c r="E31" s="156">
        <v>12226932</v>
      </c>
      <c r="F31" s="60">
        <v>12226932</v>
      </c>
      <c r="G31" s="60">
        <v>50600</v>
      </c>
      <c r="H31" s="60">
        <v>611980</v>
      </c>
      <c r="I31" s="60">
        <v>334879</v>
      </c>
      <c r="J31" s="60">
        <v>997459</v>
      </c>
      <c r="K31" s="60">
        <v>568895</v>
      </c>
      <c r="L31" s="60">
        <v>473603</v>
      </c>
      <c r="M31" s="60">
        <v>618980</v>
      </c>
      <c r="N31" s="60">
        <v>1661478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2658937</v>
      </c>
      <c r="X31" s="60">
        <v>6113466</v>
      </c>
      <c r="Y31" s="60">
        <v>-3454529</v>
      </c>
      <c r="Z31" s="140">
        <v>-56.51</v>
      </c>
      <c r="AA31" s="155">
        <v>12226932</v>
      </c>
    </row>
    <row r="32" spans="1:27" ht="13.5">
      <c r="A32" s="183" t="s">
        <v>121</v>
      </c>
      <c r="B32" s="182"/>
      <c r="C32" s="155">
        <v>10025581</v>
      </c>
      <c r="D32" s="155">
        <v>0</v>
      </c>
      <c r="E32" s="156">
        <v>0</v>
      </c>
      <c r="F32" s="60">
        <v>0</v>
      </c>
      <c r="G32" s="60">
        <v>124135</v>
      </c>
      <c r="H32" s="60">
        <v>410519</v>
      </c>
      <c r="I32" s="60">
        <v>633001</v>
      </c>
      <c r="J32" s="60">
        <v>1167655</v>
      </c>
      <c r="K32" s="60">
        <v>898304</v>
      </c>
      <c r="L32" s="60">
        <v>1868980</v>
      </c>
      <c r="M32" s="60">
        <v>337502</v>
      </c>
      <c r="N32" s="60">
        <v>3104786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4272441</v>
      </c>
      <c r="X32" s="60">
        <v>0</v>
      </c>
      <c r="Y32" s="60">
        <v>4272441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28163995</v>
      </c>
      <c r="D33" s="155">
        <v>0</v>
      </c>
      <c r="E33" s="156">
        <v>0</v>
      </c>
      <c r="F33" s="60">
        <v>0</v>
      </c>
      <c r="G33" s="60">
        <v>117555</v>
      </c>
      <c r="H33" s="60">
        <v>65</v>
      </c>
      <c r="I33" s="60">
        <v>172435</v>
      </c>
      <c r="J33" s="60">
        <v>290055</v>
      </c>
      <c r="K33" s="60">
        <v>65</v>
      </c>
      <c r="L33" s="60">
        <v>63132</v>
      </c>
      <c r="M33" s="60">
        <v>75101</v>
      </c>
      <c r="N33" s="60">
        <v>138298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428353</v>
      </c>
      <c r="X33" s="60">
        <v>0</v>
      </c>
      <c r="Y33" s="60">
        <v>428353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23508169</v>
      </c>
      <c r="D34" s="155">
        <v>0</v>
      </c>
      <c r="E34" s="156">
        <v>71358141</v>
      </c>
      <c r="F34" s="60">
        <v>71358141</v>
      </c>
      <c r="G34" s="60">
        <v>537128</v>
      </c>
      <c r="H34" s="60">
        <v>1873100</v>
      </c>
      <c r="I34" s="60">
        <v>1161669</v>
      </c>
      <c r="J34" s="60">
        <v>3571897</v>
      </c>
      <c r="K34" s="60">
        <v>1249663</v>
      </c>
      <c r="L34" s="60">
        <v>1265148</v>
      </c>
      <c r="M34" s="60">
        <v>1795537</v>
      </c>
      <c r="N34" s="60">
        <v>4310348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7882245</v>
      </c>
      <c r="X34" s="60">
        <v>35679071</v>
      </c>
      <c r="Y34" s="60">
        <v>-27796826</v>
      </c>
      <c r="Z34" s="140">
        <v>-77.91</v>
      </c>
      <c r="AA34" s="155">
        <v>71358141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280239234</v>
      </c>
      <c r="D36" s="188">
        <f>SUM(D25:D35)</f>
        <v>0</v>
      </c>
      <c r="E36" s="189">
        <f t="shared" si="1"/>
        <v>217108435</v>
      </c>
      <c r="F36" s="190">
        <f t="shared" si="1"/>
        <v>217108435</v>
      </c>
      <c r="G36" s="190">
        <f t="shared" si="1"/>
        <v>6128619</v>
      </c>
      <c r="H36" s="190">
        <f t="shared" si="1"/>
        <v>12203551</v>
      </c>
      <c r="I36" s="190">
        <f t="shared" si="1"/>
        <v>11280137</v>
      </c>
      <c r="J36" s="190">
        <f t="shared" si="1"/>
        <v>29612307</v>
      </c>
      <c r="K36" s="190">
        <f t="shared" si="1"/>
        <v>10031502</v>
      </c>
      <c r="L36" s="190">
        <f t="shared" si="1"/>
        <v>11403349</v>
      </c>
      <c r="M36" s="190">
        <f t="shared" si="1"/>
        <v>11479971</v>
      </c>
      <c r="N36" s="190">
        <f t="shared" si="1"/>
        <v>32914822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62527129</v>
      </c>
      <c r="X36" s="190">
        <f t="shared" si="1"/>
        <v>108554219</v>
      </c>
      <c r="Y36" s="190">
        <f t="shared" si="1"/>
        <v>-46027090</v>
      </c>
      <c r="Z36" s="191">
        <f>+IF(X36&lt;&gt;0,+(Y36/X36)*100,0)</f>
        <v>-42.40009317371626</v>
      </c>
      <c r="AA36" s="188">
        <f>SUM(AA25:AA35)</f>
        <v>217108435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-77109191</v>
      </c>
      <c r="D38" s="199">
        <f>+D22-D36</f>
        <v>0</v>
      </c>
      <c r="E38" s="200">
        <f t="shared" si="2"/>
        <v>1641512</v>
      </c>
      <c r="F38" s="106">
        <f t="shared" si="2"/>
        <v>1641512</v>
      </c>
      <c r="G38" s="106">
        <f t="shared" si="2"/>
        <v>1988746</v>
      </c>
      <c r="H38" s="106">
        <f t="shared" si="2"/>
        <v>4010833</v>
      </c>
      <c r="I38" s="106">
        <f t="shared" si="2"/>
        <v>5937027</v>
      </c>
      <c r="J38" s="106">
        <f t="shared" si="2"/>
        <v>11936606</v>
      </c>
      <c r="K38" s="106">
        <f t="shared" si="2"/>
        <v>427607</v>
      </c>
      <c r="L38" s="106">
        <f t="shared" si="2"/>
        <v>-3231088</v>
      </c>
      <c r="M38" s="106">
        <f t="shared" si="2"/>
        <v>7637620</v>
      </c>
      <c r="N38" s="106">
        <f t="shared" si="2"/>
        <v>4834139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16770745</v>
      </c>
      <c r="X38" s="106">
        <f>IF(F22=F36,0,X22-X36)</f>
        <v>820756</v>
      </c>
      <c r="Y38" s="106">
        <f t="shared" si="2"/>
        <v>15949989</v>
      </c>
      <c r="Z38" s="201">
        <f>+IF(X38&lt;&gt;0,+(Y38/X38)*100,0)</f>
        <v>1943.328955255886</v>
      </c>
      <c r="AA38" s="199">
        <f>+AA22-AA36</f>
        <v>1641512</v>
      </c>
    </row>
    <row r="39" spans="1:27" ht="13.5">
      <c r="A39" s="181" t="s">
        <v>46</v>
      </c>
      <c r="B39" s="185"/>
      <c r="C39" s="155">
        <v>32017340</v>
      </c>
      <c r="D39" s="155">
        <v>0</v>
      </c>
      <c r="E39" s="156">
        <v>30007650</v>
      </c>
      <c r="F39" s="60">
        <v>30007650</v>
      </c>
      <c r="G39" s="60">
        <v>0</v>
      </c>
      <c r="H39" s="60">
        <v>2254939</v>
      </c>
      <c r="I39" s="60">
        <v>3720650</v>
      </c>
      <c r="J39" s="60">
        <v>5975589</v>
      </c>
      <c r="K39" s="60">
        <v>2341907</v>
      </c>
      <c r="L39" s="60">
        <v>3620</v>
      </c>
      <c r="M39" s="60">
        <v>0</v>
      </c>
      <c r="N39" s="60">
        <v>2345527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8321116</v>
      </c>
      <c r="X39" s="60">
        <v>15003825</v>
      </c>
      <c r="Y39" s="60">
        <v>-6682709</v>
      </c>
      <c r="Z39" s="140">
        <v>-44.54</v>
      </c>
      <c r="AA39" s="155">
        <v>30007650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-45091851</v>
      </c>
      <c r="D42" s="206">
        <f>SUM(D38:D41)</f>
        <v>0</v>
      </c>
      <c r="E42" s="207">
        <f t="shared" si="3"/>
        <v>31649162</v>
      </c>
      <c r="F42" s="88">
        <f t="shared" si="3"/>
        <v>31649162</v>
      </c>
      <c r="G42" s="88">
        <f t="shared" si="3"/>
        <v>1988746</v>
      </c>
      <c r="H42" s="88">
        <f t="shared" si="3"/>
        <v>6265772</v>
      </c>
      <c r="I42" s="88">
        <f t="shared" si="3"/>
        <v>9657677</v>
      </c>
      <c r="J42" s="88">
        <f t="shared" si="3"/>
        <v>17912195</v>
      </c>
      <c r="K42" s="88">
        <f t="shared" si="3"/>
        <v>2769514</v>
      </c>
      <c r="L42" s="88">
        <f t="shared" si="3"/>
        <v>-3227468</v>
      </c>
      <c r="M42" s="88">
        <f t="shared" si="3"/>
        <v>7637620</v>
      </c>
      <c r="N42" s="88">
        <f t="shared" si="3"/>
        <v>7179666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25091861</v>
      </c>
      <c r="X42" s="88">
        <f t="shared" si="3"/>
        <v>15824581</v>
      </c>
      <c r="Y42" s="88">
        <f t="shared" si="3"/>
        <v>9267280</v>
      </c>
      <c r="Z42" s="208">
        <f>+IF(X42&lt;&gt;0,+(Y42/X42)*100,0)</f>
        <v>58.56256162485439</v>
      </c>
      <c r="AA42" s="206">
        <f>SUM(AA38:AA41)</f>
        <v>31649162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-45091851</v>
      </c>
      <c r="D44" s="210">
        <f>+D42-D43</f>
        <v>0</v>
      </c>
      <c r="E44" s="211">
        <f t="shared" si="4"/>
        <v>31649162</v>
      </c>
      <c r="F44" s="77">
        <f t="shared" si="4"/>
        <v>31649162</v>
      </c>
      <c r="G44" s="77">
        <f t="shared" si="4"/>
        <v>1988746</v>
      </c>
      <c r="H44" s="77">
        <f t="shared" si="4"/>
        <v>6265772</v>
      </c>
      <c r="I44" s="77">
        <f t="shared" si="4"/>
        <v>9657677</v>
      </c>
      <c r="J44" s="77">
        <f t="shared" si="4"/>
        <v>17912195</v>
      </c>
      <c r="K44" s="77">
        <f t="shared" si="4"/>
        <v>2769514</v>
      </c>
      <c r="L44" s="77">
        <f t="shared" si="4"/>
        <v>-3227468</v>
      </c>
      <c r="M44" s="77">
        <f t="shared" si="4"/>
        <v>7637620</v>
      </c>
      <c r="N44" s="77">
        <f t="shared" si="4"/>
        <v>7179666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25091861</v>
      </c>
      <c r="X44" s="77">
        <f t="shared" si="4"/>
        <v>15824581</v>
      </c>
      <c r="Y44" s="77">
        <f t="shared" si="4"/>
        <v>9267280</v>
      </c>
      <c r="Z44" s="212">
        <f>+IF(X44&lt;&gt;0,+(Y44/X44)*100,0)</f>
        <v>58.56256162485439</v>
      </c>
      <c r="AA44" s="210">
        <f>+AA42-AA43</f>
        <v>31649162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-45091851</v>
      </c>
      <c r="D46" s="206">
        <f>SUM(D44:D45)</f>
        <v>0</v>
      </c>
      <c r="E46" s="207">
        <f t="shared" si="5"/>
        <v>31649162</v>
      </c>
      <c r="F46" s="88">
        <f t="shared" si="5"/>
        <v>31649162</v>
      </c>
      <c r="G46" s="88">
        <f t="shared" si="5"/>
        <v>1988746</v>
      </c>
      <c r="H46" s="88">
        <f t="shared" si="5"/>
        <v>6265772</v>
      </c>
      <c r="I46" s="88">
        <f t="shared" si="5"/>
        <v>9657677</v>
      </c>
      <c r="J46" s="88">
        <f t="shared" si="5"/>
        <v>17912195</v>
      </c>
      <c r="K46" s="88">
        <f t="shared" si="5"/>
        <v>2769514</v>
      </c>
      <c r="L46" s="88">
        <f t="shared" si="5"/>
        <v>-3227468</v>
      </c>
      <c r="M46" s="88">
        <f t="shared" si="5"/>
        <v>7637620</v>
      </c>
      <c r="N46" s="88">
        <f t="shared" si="5"/>
        <v>7179666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25091861</v>
      </c>
      <c r="X46" s="88">
        <f t="shared" si="5"/>
        <v>15824581</v>
      </c>
      <c r="Y46" s="88">
        <f t="shared" si="5"/>
        <v>9267280</v>
      </c>
      <c r="Z46" s="208">
        <f>+IF(X46&lt;&gt;0,+(Y46/X46)*100,0)</f>
        <v>58.56256162485439</v>
      </c>
      <c r="AA46" s="206">
        <f>SUM(AA44:AA45)</f>
        <v>31649162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-45091851</v>
      </c>
      <c r="D48" s="217">
        <f>SUM(D46:D47)</f>
        <v>0</v>
      </c>
      <c r="E48" s="218">
        <f t="shared" si="6"/>
        <v>31649162</v>
      </c>
      <c r="F48" s="219">
        <f t="shared" si="6"/>
        <v>31649162</v>
      </c>
      <c r="G48" s="219">
        <f t="shared" si="6"/>
        <v>1988746</v>
      </c>
      <c r="H48" s="220">
        <f t="shared" si="6"/>
        <v>6265772</v>
      </c>
      <c r="I48" s="220">
        <f t="shared" si="6"/>
        <v>9657677</v>
      </c>
      <c r="J48" s="220">
        <f t="shared" si="6"/>
        <v>17912195</v>
      </c>
      <c r="K48" s="220">
        <f t="shared" si="6"/>
        <v>2769514</v>
      </c>
      <c r="L48" s="220">
        <f t="shared" si="6"/>
        <v>-3227468</v>
      </c>
      <c r="M48" s="219">
        <f t="shared" si="6"/>
        <v>7637620</v>
      </c>
      <c r="N48" s="219">
        <f t="shared" si="6"/>
        <v>7179666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25091861</v>
      </c>
      <c r="X48" s="220">
        <f t="shared" si="6"/>
        <v>15824581</v>
      </c>
      <c r="Y48" s="220">
        <f t="shared" si="6"/>
        <v>9267280</v>
      </c>
      <c r="Z48" s="221">
        <f>+IF(X48&lt;&gt;0,+(Y48/X48)*100,0)</f>
        <v>58.56256162485439</v>
      </c>
      <c r="AA48" s="222">
        <f>SUM(AA46:AA47)</f>
        <v>31649162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233894</v>
      </c>
      <c r="D5" s="153">
        <f>SUM(D6:D8)</f>
        <v>0</v>
      </c>
      <c r="E5" s="154">
        <f t="shared" si="0"/>
        <v>740400</v>
      </c>
      <c r="F5" s="100">
        <f t="shared" si="0"/>
        <v>740400</v>
      </c>
      <c r="G5" s="100">
        <f t="shared" si="0"/>
        <v>0</v>
      </c>
      <c r="H5" s="100">
        <f t="shared" si="0"/>
        <v>9148</v>
      </c>
      <c r="I5" s="100">
        <f t="shared" si="0"/>
        <v>5873</v>
      </c>
      <c r="J5" s="100">
        <f t="shared" si="0"/>
        <v>15021</v>
      </c>
      <c r="K5" s="100">
        <f t="shared" si="0"/>
        <v>0</v>
      </c>
      <c r="L5" s="100">
        <f t="shared" si="0"/>
        <v>410444</v>
      </c>
      <c r="M5" s="100">
        <f t="shared" si="0"/>
        <v>23940</v>
      </c>
      <c r="N5" s="100">
        <f t="shared" si="0"/>
        <v>434384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449405</v>
      </c>
      <c r="X5" s="100">
        <f t="shared" si="0"/>
        <v>370200</v>
      </c>
      <c r="Y5" s="100">
        <f t="shared" si="0"/>
        <v>79205</v>
      </c>
      <c r="Z5" s="137">
        <f>+IF(X5&lt;&gt;0,+(Y5/X5)*100,0)</f>
        <v>21.395191788222583</v>
      </c>
      <c r="AA5" s="153">
        <f>SUM(AA6:AA8)</f>
        <v>740400</v>
      </c>
    </row>
    <row r="6" spans="1:27" ht="13.5">
      <c r="A6" s="138" t="s">
        <v>75</v>
      </c>
      <c r="B6" s="136"/>
      <c r="C6" s="155">
        <v>153685</v>
      </c>
      <c r="D6" s="155"/>
      <c r="E6" s="156">
        <v>187500</v>
      </c>
      <c r="F6" s="60">
        <v>187500</v>
      </c>
      <c r="G6" s="60"/>
      <c r="H6" s="60">
        <v>9148</v>
      </c>
      <c r="I6" s="60">
        <v>5873</v>
      </c>
      <c r="J6" s="60">
        <v>15021</v>
      </c>
      <c r="K6" s="60"/>
      <c r="L6" s="60">
        <v>407436</v>
      </c>
      <c r="M6" s="60">
        <v>23940</v>
      </c>
      <c r="N6" s="60">
        <v>431376</v>
      </c>
      <c r="O6" s="60"/>
      <c r="P6" s="60"/>
      <c r="Q6" s="60"/>
      <c r="R6" s="60"/>
      <c r="S6" s="60"/>
      <c r="T6" s="60"/>
      <c r="U6" s="60"/>
      <c r="V6" s="60"/>
      <c r="W6" s="60">
        <v>446397</v>
      </c>
      <c r="X6" s="60">
        <v>93750</v>
      </c>
      <c r="Y6" s="60">
        <v>352647</v>
      </c>
      <c r="Z6" s="140">
        <v>376.16</v>
      </c>
      <c r="AA6" s="62">
        <v>187500</v>
      </c>
    </row>
    <row r="7" spans="1:27" ht="13.5">
      <c r="A7" s="138" t="s">
        <v>76</v>
      </c>
      <c r="B7" s="136"/>
      <c r="C7" s="157">
        <v>79086</v>
      </c>
      <c r="D7" s="157"/>
      <c r="E7" s="158"/>
      <c r="F7" s="159"/>
      <c r="G7" s="159"/>
      <c r="H7" s="159"/>
      <c r="I7" s="159"/>
      <c r="J7" s="159"/>
      <c r="K7" s="159"/>
      <c r="L7" s="159">
        <v>956</v>
      </c>
      <c r="M7" s="159"/>
      <c r="N7" s="159">
        <v>956</v>
      </c>
      <c r="O7" s="159"/>
      <c r="P7" s="159"/>
      <c r="Q7" s="159"/>
      <c r="R7" s="159"/>
      <c r="S7" s="159"/>
      <c r="T7" s="159"/>
      <c r="U7" s="159"/>
      <c r="V7" s="159"/>
      <c r="W7" s="159">
        <v>956</v>
      </c>
      <c r="X7" s="159"/>
      <c r="Y7" s="159">
        <v>956</v>
      </c>
      <c r="Z7" s="141"/>
      <c r="AA7" s="225"/>
    </row>
    <row r="8" spans="1:27" ht="13.5">
      <c r="A8" s="138" t="s">
        <v>77</v>
      </c>
      <c r="B8" s="136"/>
      <c r="C8" s="155">
        <v>1123</v>
      </c>
      <c r="D8" s="155"/>
      <c r="E8" s="156">
        <v>552900</v>
      </c>
      <c r="F8" s="60">
        <v>552900</v>
      </c>
      <c r="G8" s="60"/>
      <c r="H8" s="60"/>
      <c r="I8" s="60"/>
      <c r="J8" s="60"/>
      <c r="K8" s="60"/>
      <c r="L8" s="60">
        <v>2052</v>
      </c>
      <c r="M8" s="60"/>
      <c r="N8" s="60">
        <v>2052</v>
      </c>
      <c r="O8" s="60"/>
      <c r="P8" s="60"/>
      <c r="Q8" s="60"/>
      <c r="R8" s="60"/>
      <c r="S8" s="60"/>
      <c r="T8" s="60"/>
      <c r="U8" s="60"/>
      <c r="V8" s="60"/>
      <c r="W8" s="60">
        <v>2052</v>
      </c>
      <c r="X8" s="60">
        <v>276450</v>
      </c>
      <c r="Y8" s="60">
        <v>-274398</v>
      </c>
      <c r="Z8" s="140">
        <v>-99.26</v>
      </c>
      <c r="AA8" s="62">
        <v>552900</v>
      </c>
    </row>
    <row r="9" spans="1:27" ht="13.5">
      <c r="A9" s="135" t="s">
        <v>78</v>
      </c>
      <c r="B9" s="136"/>
      <c r="C9" s="153">
        <f aca="true" t="shared" si="1" ref="C9:Y9">SUM(C10:C14)</f>
        <v>3913046</v>
      </c>
      <c r="D9" s="153">
        <f>SUM(D10:D14)</f>
        <v>0</v>
      </c>
      <c r="E9" s="154">
        <f t="shared" si="1"/>
        <v>482960</v>
      </c>
      <c r="F9" s="100">
        <f t="shared" si="1"/>
        <v>482960</v>
      </c>
      <c r="G9" s="100">
        <f t="shared" si="1"/>
        <v>0</v>
      </c>
      <c r="H9" s="100">
        <f t="shared" si="1"/>
        <v>88480</v>
      </c>
      <c r="I9" s="100">
        <f t="shared" si="1"/>
        <v>107448</v>
      </c>
      <c r="J9" s="100">
        <f t="shared" si="1"/>
        <v>195928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195928</v>
      </c>
      <c r="X9" s="100">
        <f t="shared" si="1"/>
        <v>241480</v>
      </c>
      <c r="Y9" s="100">
        <f t="shared" si="1"/>
        <v>-45552</v>
      </c>
      <c r="Z9" s="137">
        <f>+IF(X9&lt;&gt;0,+(Y9/X9)*100,0)</f>
        <v>-18.86367401027</v>
      </c>
      <c r="AA9" s="102">
        <f>SUM(AA10:AA14)</f>
        <v>482960</v>
      </c>
    </row>
    <row r="10" spans="1:27" ht="13.5">
      <c r="A10" s="138" t="s">
        <v>79</v>
      </c>
      <c r="B10" s="136"/>
      <c r="C10" s="155">
        <v>2600646</v>
      </c>
      <c r="D10" s="155"/>
      <c r="E10" s="156"/>
      <c r="F10" s="60"/>
      <c r="G10" s="60"/>
      <c r="H10" s="60"/>
      <c r="I10" s="60">
        <v>107448</v>
      </c>
      <c r="J10" s="60">
        <v>107448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107448</v>
      </c>
      <c r="X10" s="60"/>
      <c r="Y10" s="60">
        <v>107448</v>
      </c>
      <c r="Z10" s="140"/>
      <c r="AA10" s="62"/>
    </row>
    <row r="11" spans="1:27" ht="13.5">
      <c r="A11" s="138" t="s">
        <v>80</v>
      </c>
      <c r="B11" s="136"/>
      <c r="C11" s="155">
        <v>1297183</v>
      </c>
      <c r="D11" s="155"/>
      <c r="E11" s="156"/>
      <c r="F11" s="60"/>
      <c r="G11" s="60"/>
      <c r="H11" s="60">
        <v>88480</v>
      </c>
      <c r="I11" s="60"/>
      <c r="J11" s="60">
        <v>88480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88480</v>
      </c>
      <c r="X11" s="60"/>
      <c r="Y11" s="60">
        <v>88480</v>
      </c>
      <c r="Z11" s="140"/>
      <c r="AA11" s="62"/>
    </row>
    <row r="12" spans="1:27" ht="13.5">
      <c r="A12" s="138" t="s">
        <v>81</v>
      </c>
      <c r="B12" s="136"/>
      <c r="C12" s="155">
        <v>15217</v>
      </c>
      <c r="D12" s="155"/>
      <c r="E12" s="156">
        <v>395000</v>
      </c>
      <c r="F12" s="60">
        <v>395000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197500</v>
      </c>
      <c r="Y12" s="60">
        <v>-197500</v>
      </c>
      <c r="Z12" s="140">
        <v>-100</v>
      </c>
      <c r="AA12" s="62">
        <v>395000</v>
      </c>
    </row>
    <row r="13" spans="1:27" ht="13.5">
      <c r="A13" s="138" t="s">
        <v>82</v>
      </c>
      <c r="B13" s="136"/>
      <c r="C13" s="155"/>
      <c r="D13" s="155"/>
      <c r="E13" s="156">
        <v>87960</v>
      </c>
      <c r="F13" s="60">
        <v>87960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43980</v>
      </c>
      <c r="Y13" s="60">
        <v>-43980</v>
      </c>
      <c r="Z13" s="140">
        <v>-100</v>
      </c>
      <c r="AA13" s="62">
        <v>87960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3995814</v>
      </c>
      <c r="D15" s="153">
        <f>SUM(D16:D18)</f>
        <v>0</v>
      </c>
      <c r="E15" s="154">
        <f t="shared" si="2"/>
        <v>3940550</v>
      </c>
      <c r="F15" s="100">
        <f t="shared" si="2"/>
        <v>3940550</v>
      </c>
      <c r="G15" s="100">
        <f t="shared" si="2"/>
        <v>354124</v>
      </c>
      <c r="H15" s="100">
        <f t="shared" si="2"/>
        <v>150941</v>
      </c>
      <c r="I15" s="100">
        <f t="shared" si="2"/>
        <v>644405</v>
      </c>
      <c r="J15" s="100">
        <f t="shared" si="2"/>
        <v>1149470</v>
      </c>
      <c r="K15" s="100">
        <f t="shared" si="2"/>
        <v>0</v>
      </c>
      <c r="L15" s="100">
        <f t="shared" si="2"/>
        <v>971592</v>
      </c>
      <c r="M15" s="100">
        <f t="shared" si="2"/>
        <v>404653</v>
      </c>
      <c r="N15" s="100">
        <f t="shared" si="2"/>
        <v>1376245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2525715</v>
      </c>
      <c r="X15" s="100">
        <f t="shared" si="2"/>
        <v>1970275</v>
      </c>
      <c r="Y15" s="100">
        <f t="shared" si="2"/>
        <v>555440</v>
      </c>
      <c r="Z15" s="137">
        <f>+IF(X15&lt;&gt;0,+(Y15/X15)*100,0)</f>
        <v>28.190988567585745</v>
      </c>
      <c r="AA15" s="102">
        <f>SUM(AA16:AA18)</f>
        <v>3940550</v>
      </c>
    </row>
    <row r="16" spans="1:27" ht="13.5">
      <c r="A16" s="138" t="s">
        <v>85</v>
      </c>
      <c r="B16" s="136"/>
      <c r="C16" s="155"/>
      <c r="D16" s="155"/>
      <c r="E16" s="156">
        <v>3940550</v>
      </c>
      <c r="F16" s="60">
        <v>3940550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1970275</v>
      </c>
      <c r="Y16" s="60">
        <v>-1970275</v>
      </c>
      <c r="Z16" s="140">
        <v>-100</v>
      </c>
      <c r="AA16" s="62">
        <v>3940550</v>
      </c>
    </row>
    <row r="17" spans="1:27" ht="13.5">
      <c r="A17" s="138" t="s">
        <v>86</v>
      </c>
      <c r="B17" s="136"/>
      <c r="C17" s="155">
        <v>3995814</v>
      </c>
      <c r="D17" s="155"/>
      <c r="E17" s="156"/>
      <c r="F17" s="60"/>
      <c r="G17" s="60">
        <v>354124</v>
      </c>
      <c r="H17" s="60">
        <v>150941</v>
      </c>
      <c r="I17" s="60">
        <v>644405</v>
      </c>
      <c r="J17" s="60">
        <v>1149470</v>
      </c>
      <c r="K17" s="60"/>
      <c r="L17" s="60">
        <v>971592</v>
      </c>
      <c r="M17" s="60">
        <v>404653</v>
      </c>
      <c r="N17" s="60">
        <v>1376245</v>
      </c>
      <c r="O17" s="60"/>
      <c r="P17" s="60"/>
      <c r="Q17" s="60"/>
      <c r="R17" s="60"/>
      <c r="S17" s="60"/>
      <c r="T17" s="60"/>
      <c r="U17" s="60"/>
      <c r="V17" s="60"/>
      <c r="W17" s="60">
        <v>2525715</v>
      </c>
      <c r="X17" s="60"/>
      <c r="Y17" s="60">
        <v>2525715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27861263</v>
      </c>
      <c r="D19" s="153">
        <f>SUM(D20:D23)</f>
        <v>0</v>
      </c>
      <c r="E19" s="154">
        <f t="shared" si="3"/>
        <v>26473600</v>
      </c>
      <c r="F19" s="100">
        <f t="shared" si="3"/>
        <v>26473600</v>
      </c>
      <c r="G19" s="100">
        <f t="shared" si="3"/>
        <v>2324906</v>
      </c>
      <c r="H19" s="100">
        <f t="shared" si="3"/>
        <v>6414988</v>
      </c>
      <c r="I19" s="100">
        <f t="shared" si="3"/>
        <v>2054305</v>
      </c>
      <c r="J19" s="100">
        <f t="shared" si="3"/>
        <v>10794199</v>
      </c>
      <c r="K19" s="100">
        <f t="shared" si="3"/>
        <v>0</v>
      </c>
      <c r="L19" s="100">
        <f t="shared" si="3"/>
        <v>6567642</v>
      </c>
      <c r="M19" s="100">
        <f t="shared" si="3"/>
        <v>2242747</v>
      </c>
      <c r="N19" s="100">
        <f t="shared" si="3"/>
        <v>8810389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19604588</v>
      </c>
      <c r="X19" s="100">
        <f t="shared" si="3"/>
        <v>13236800</v>
      </c>
      <c r="Y19" s="100">
        <f t="shared" si="3"/>
        <v>6367788</v>
      </c>
      <c r="Z19" s="137">
        <f>+IF(X19&lt;&gt;0,+(Y19/X19)*100,0)</f>
        <v>48.10670252629034</v>
      </c>
      <c r="AA19" s="102">
        <f>SUM(AA20:AA23)</f>
        <v>26473600</v>
      </c>
    </row>
    <row r="20" spans="1:27" ht="13.5">
      <c r="A20" s="138" t="s">
        <v>89</v>
      </c>
      <c r="B20" s="136"/>
      <c r="C20" s="155">
        <v>6391162</v>
      </c>
      <c r="D20" s="155"/>
      <c r="E20" s="156">
        <v>5092000</v>
      </c>
      <c r="F20" s="60">
        <v>5092000</v>
      </c>
      <c r="G20" s="60"/>
      <c r="H20" s="60">
        <v>1221166</v>
      </c>
      <c r="I20" s="60"/>
      <c r="J20" s="60">
        <v>1221166</v>
      </c>
      <c r="K20" s="60"/>
      <c r="L20" s="60">
        <v>455001</v>
      </c>
      <c r="M20" s="60"/>
      <c r="N20" s="60">
        <v>455001</v>
      </c>
      <c r="O20" s="60"/>
      <c r="P20" s="60"/>
      <c r="Q20" s="60"/>
      <c r="R20" s="60"/>
      <c r="S20" s="60"/>
      <c r="T20" s="60"/>
      <c r="U20" s="60"/>
      <c r="V20" s="60"/>
      <c r="W20" s="60">
        <v>1676167</v>
      </c>
      <c r="X20" s="60">
        <v>2546000</v>
      </c>
      <c r="Y20" s="60">
        <v>-869833</v>
      </c>
      <c r="Z20" s="140">
        <v>-34.16</v>
      </c>
      <c r="AA20" s="62">
        <v>5092000</v>
      </c>
    </row>
    <row r="21" spans="1:27" ht="13.5">
      <c r="A21" s="138" t="s">
        <v>90</v>
      </c>
      <c r="B21" s="136"/>
      <c r="C21" s="155">
        <v>2427640</v>
      </c>
      <c r="D21" s="155"/>
      <c r="E21" s="156">
        <v>400000</v>
      </c>
      <c r="F21" s="60">
        <v>400000</v>
      </c>
      <c r="G21" s="60"/>
      <c r="H21" s="60">
        <v>2040</v>
      </c>
      <c r="I21" s="60"/>
      <c r="J21" s="60">
        <v>2040</v>
      </c>
      <c r="K21" s="60"/>
      <c r="L21" s="60"/>
      <c r="M21" s="60">
        <v>1593440</v>
      </c>
      <c r="N21" s="60">
        <v>1593440</v>
      </c>
      <c r="O21" s="60"/>
      <c r="P21" s="60"/>
      <c r="Q21" s="60"/>
      <c r="R21" s="60"/>
      <c r="S21" s="60"/>
      <c r="T21" s="60"/>
      <c r="U21" s="60"/>
      <c r="V21" s="60"/>
      <c r="W21" s="60">
        <v>1595480</v>
      </c>
      <c r="X21" s="60">
        <v>200000</v>
      </c>
      <c r="Y21" s="60">
        <v>1395480</v>
      </c>
      <c r="Z21" s="140">
        <v>697.74</v>
      </c>
      <c r="AA21" s="62">
        <v>400000</v>
      </c>
    </row>
    <row r="22" spans="1:27" ht="13.5">
      <c r="A22" s="138" t="s">
        <v>91</v>
      </c>
      <c r="B22" s="136"/>
      <c r="C22" s="157">
        <v>15887461</v>
      </c>
      <c r="D22" s="157"/>
      <c r="E22" s="158">
        <v>20981600</v>
      </c>
      <c r="F22" s="159">
        <v>20981600</v>
      </c>
      <c r="G22" s="159">
        <v>2119706</v>
      </c>
      <c r="H22" s="159">
        <v>5011782</v>
      </c>
      <c r="I22" s="159">
        <v>2054305</v>
      </c>
      <c r="J22" s="159">
        <v>9185793</v>
      </c>
      <c r="K22" s="159"/>
      <c r="L22" s="159">
        <v>6112641</v>
      </c>
      <c r="M22" s="159">
        <v>649307</v>
      </c>
      <c r="N22" s="159">
        <v>6761948</v>
      </c>
      <c r="O22" s="159"/>
      <c r="P22" s="159"/>
      <c r="Q22" s="159"/>
      <c r="R22" s="159"/>
      <c r="S22" s="159"/>
      <c r="T22" s="159"/>
      <c r="U22" s="159"/>
      <c r="V22" s="159"/>
      <c r="W22" s="159">
        <v>15947741</v>
      </c>
      <c r="X22" s="159">
        <v>10490800</v>
      </c>
      <c r="Y22" s="159">
        <v>5456941</v>
      </c>
      <c r="Z22" s="141">
        <v>52.02</v>
      </c>
      <c r="AA22" s="225">
        <v>20981600</v>
      </c>
    </row>
    <row r="23" spans="1:27" ht="13.5">
      <c r="A23" s="138" t="s">
        <v>92</v>
      </c>
      <c r="B23" s="136"/>
      <c r="C23" s="155">
        <v>3155000</v>
      </c>
      <c r="D23" s="155"/>
      <c r="E23" s="156"/>
      <c r="F23" s="60"/>
      <c r="G23" s="60">
        <v>205200</v>
      </c>
      <c r="H23" s="60">
        <v>180000</v>
      </c>
      <c r="I23" s="60"/>
      <c r="J23" s="60">
        <v>385200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385200</v>
      </c>
      <c r="X23" s="60"/>
      <c r="Y23" s="60">
        <v>385200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36004017</v>
      </c>
      <c r="D25" s="217">
        <f>+D5+D9+D15+D19+D24</f>
        <v>0</v>
      </c>
      <c r="E25" s="230">
        <f t="shared" si="4"/>
        <v>31637510</v>
      </c>
      <c r="F25" s="219">
        <f t="shared" si="4"/>
        <v>31637510</v>
      </c>
      <c r="G25" s="219">
        <f t="shared" si="4"/>
        <v>2679030</v>
      </c>
      <c r="H25" s="219">
        <f t="shared" si="4"/>
        <v>6663557</v>
      </c>
      <c r="I25" s="219">
        <f t="shared" si="4"/>
        <v>2812031</v>
      </c>
      <c r="J25" s="219">
        <f t="shared" si="4"/>
        <v>12154618</v>
      </c>
      <c r="K25" s="219">
        <f t="shared" si="4"/>
        <v>0</v>
      </c>
      <c r="L25" s="219">
        <f t="shared" si="4"/>
        <v>7949678</v>
      </c>
      <c r="M25" s="219">
        <f t="shared" si="4"/>
        <v>2671340</v>
      </c>
      <c r="N25" s="219">
        <f t="shared" si="4"/>
        <v>10621018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22775636</v>
      </c>
      <c r="X25" s="219">
        <f t="shared" si="4"/>
        <v>15818755</v>
      </c>
      <c r="Y25" s="219">
        <f t="shared" si="4"/>
        <v>6956881</v>
      </c>
      <c r="Z25" s="231">
        <f>+IF(X25&lt;&gt;0,+(Y25/X25)*100,0)</f>
        <v>43.978688588324424</v>
      </c>
      <c r="AA25" s="232">
        <f>+AA5+AA9+AA15+AA19+AA24</f>
        <v>31637510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27829849</v>
      </c>
      <c r="D28" s="155"/>
      <c r="E28" s="156">
        <v>24922150</v>
      </c>
      <c r="F28" s="60">
        <v>24922150</v>
      </c>
      <c r="G28" s="60">
        <v>2119706</v>
      </c>
      <c r="H28" s="60">
        <v>6232948</v>
      </c>
      <c r="I28" s="60">
        <v>2698710</v>
      </c>
      <c r="J28" s="60">
        <v>11051364</v>
      </c>
      <c r="K28" s="60"/>
      <c r="L28" s="60">
        <v>7539234</v>
      </c>
      <c r="M28" s="60">
        <v>1053960</v>
      </c>
      <c r="N28" s="60">
        <v>8593194</v>
      </c>
      <c r="O28" s="60"/>
      <c r="P28" s="60"/>
      <c r="Q28" s="60"/>
      <c r="R28" s="60"/>
      <c r="S28" s="60"/>
      <c r="T28" s="60"/>
      <c r="U28" s="60"/>
      <c r="V28" s="60"/>
      <c r="W28" s="60">
        <v>19644558</v>
      </c>
      <c r="X28" s="60">
        <v>12461075</v>
      </c>
      <c r="Y28" s="60">
        <v>7183483</v>
      </c>
      <c r="Z28" s="140">
        <v>57.65</v>
      </c>
      <c r="AA28" s="155">
        <v>24922150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175000</v>
      </c>
      <c r="F30" s="159">
        <v>175000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87500</v>
      </c>
      <c r="Y30" s="159">
        <v>-87500</v>
      </c>
      <c r="Z30" s="141">
        <v>-100</v>
      </c>
      <c r="AA30" s="225">
        <v>175000</v>
      </c>
    </row>
    <row r="31" spans="1:27" ht="13.5">
      <c r="A31" s="235" t="s">
        <v>136</v>
      </c>
      <c r="B31" s="136"/>
      <c r="C31" s="155"/>
      <c r="D31" s="155"/>
      <c r="E31" s="156">
        <v>5092000</v>
      </c>
      <c r="F31" s="60">
        <v>5092000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2546000</v>
      </c>
      <c r="Y31" s="60">
        <v>-2546000</v>
      </c>
      <c r="Z31" s="140">
        <v>-100</v>
      </c>
      <c r="AA31" s="62">
        <v>5092000</v>
      </c>
    </row>
    <row r="32" spans="1:27" ht="13.5">
      <c r="A32" s="236" t="s">
        <v>46</v>
      </c>
      <c r="B32" s="136"/>
      <c r="C32" s="210">
        <f aca="true" t="shared" si="5" ref="C32:Y32">SUM(C28:C31)</f>
        <v>27829849</v>
      </c>
      <c r="D32" s="210">
        <f>SUM(D28:D31)</f>
        <v>0</v>
      </c>
      <c r="E32" s="211">
        <f t="shared" si="5"/>
        <v>30189150</v>
      </c>
      <c r="F32" s="77">
        <f t="shared" si="5"/>
        <v>30189150</v>
      </c>
      <c r="G32" s="77">
        <f t="shared" si="5"/>
        <v>2119706</v>
      </c>
      <c r="H32" s="77">
        <f t="shared" si="5"/>
        <v>6232948</v>
      </c>
      <c r="I32" s="77">
        <f t="shared" si="5"/>
        <v>2698710</v>
      </c>
      <c r="J32" s="77">
        <f t="shared" si="5"/>
        <v>11051364</v>
      </c>
      <c r="K32" s="77">
        <f t="shared" si="5"/>
        <v>0</v>
      </c>
      <c r="L32" s="77">
        <f t="shared" si="5"/>
        <v>7539234</v>
      </c>
      <c r="M32" s="77">
        <f t="shared" si="5"/>
        <v>1053960</v>
      </c>
      <c r="N32" s="77">
        <f t="shared" si="5"/>
        <v>8593194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19644558</v>
      </c>
      <c r="X32" s="77">
        <f t="shared" si="5"/>
        <v>15094575</v>
      </c>
      <c r="Y32" s="77">
        <f t="shared" si="5"/>
        <v>4549983</v>
      </c>
      <c r="Z32" s="212">
        <f>+IF(X32&lt;&gt;0,+(Y32/X32)*100,0)</f>
        <v>30.14316732998445</v>
      </c>
      <c r="AA32" s="79">
        <f>SUM(AA28:AA31)</f>
        <v>30189150</v>
      </c>
    </row>
    <row r="33" spans="1:27" ht="13.5">
      <c r="A33" s="237" t="s">
        <v>51</v>
      </c>
      <c r="B33" s="136" t="s">
        <v>137</v>
      </c>
      <c r="C33" s="155">
        <v>6052270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2121898</v>
      </c>
      <c r="D35" s="155"/>
      <c r="E35" s="156">
        <v>1448360</v>
      </c>
      <c r="F35" s="60">
        <v>1448360</v>
      </c>
      <c r="G35" s="60">
        <v>559324</v>
      </c>
      <c r="H35" s="60">
        <v>430609</v>
      </c>
      <c r="I35" s="60">
        <v>113321</v>
      </c>
      <c r="J35" s="60">
        <v>1103254</v>
      </c>
      <c r="K35" s="60"/>
      <c r="L35" s="60">
        <v>410444</v>
      </c>
      <c r="M35" s="60">
        <v>1617380</v>
      </c>
      <c r="N35" s="60">
        <v>2027824</v>
      </c>
      <c r="O35" s="60"/>
      <c r="P35" s="60"/>
      <c r="Q35" s="60"/>
      <c r="R35" s="60"/>
      <c r="S35" s="60"/>
      <c r="T35" s="60"/>
      <c r="U35" s="60"/>
      <c r="V35" s="60"/>
      <c r="W35" s="60">
        <v>3131078</v>
      </c>
      <c r="X35" s="60">
        <v>724180</v>
      </c>
      <c r="Y35" s="60">
        <v>2406898</v>
      </c>
      <c r="Z35" s="140">
        <v>332.36</v>
      </c>
      <c r="AA35" s="62">
        <v>1448360</v>
      </c>
    </row>
    <row r="36" spans="1:27" ht="13.5">
      <c r="A36" s="238" t="s">
        <v>139</v>
      </c>
      <c r="B36" s="149"/>
      <c r="C36" s="222">
        <f aca="true" t="shared" si="6" ref="C36:Y36">SUM(C32:C35)</f>
        <v>36004017</v>
      </c>
      <c r="D36" s="222">
        <f>SUM(D32:D35)</f>
        <v>0</v>
      </c>
      <c r="E36" s="218">
        <f t="shared" si="6"/>
        <v>31637510</v>
      </c>
      <c r="F36" s="220">
        <f t="shared" si="6"/>
        <v>31637510</v>
      </c>
      <c r="G36" s="220">
        <f t="shared" si="6"/>
        <v>2679030</v>
      </c>
      <c r="H36" s="220">
        <f t="shared" si="6"/>
        <v>6663557</v>
      </c>
      <c r="I36" s="220">
        <f t="shared" si="6"/>
        <v>2812031</v>
      </c>
      <c r="J36" s="220">
        <f t="shared" si="6"/>
        <v>12154618</v>
      </c>
      <c r="K36" s="220">
        <f t="shared" si="6"/>
        <v>0</v>
      </c>
      <c r="L36" s="220">
        <f t="shared" si="6"/>
        <v>7949678</v>
      </c>
      <c r="M36" s="220">
        <f t="shared" si="6"/>
        <v>2671340</v>
      </c>
      <c r="N36" s="220">
        <f t="shared" si="6"/>
        <v>10621018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22775636</v>
      </c>
      <c r="X36" s="220">
        <f t="shared" si="6"/>
        <v>15818755</v>
      </c>
      <c r="Y36" s="220">
        <f t="shared" si="6"/>
        <v>6956881</v>
      </c>
      <c r="Z36" s="221">
        <f>+IF(X36&lt;&gt;0,+(Y36/X36)*100,0)</f>
        <v>43.978688588324424</v>
      </c>
      <c r="AA36" s="239">
        <f>SUM(AA32:AA35)</f>
        <v>31637510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193315</v>
      </c>
      <c r="D6" s="155"/>
      <c r="E6" s="59">
        <v>87000</v>
      </c>
      <c r="F6" s="60">
        <v>87000</v>
      </c>
      <c r="G6" s="60">
        <v>2755</v>
      </c>
      <c r="H6" s="60">
        <v>18877847</v>
      </c>
      <c r="I6" s="60">
        <v>18877847</v>
      </c>
      <c r="J6" s="60">
        <v>18877847</v>
      </c>
      <c r="K6" s="60"/>
      <c r="L6" s="60">
        <v>18877847</v>
      </c>
      <c r="M6" s="60">
        <v>2452594</v>
      </c>
      <c r="N6" s="60">
        <v>2452594</v>
      </c>
      <c r="O6" s="60"/>
      <c r="P6" s="60"/>
      <c r="Q6" s="60"/>
      <c r="R6" s="60"/>
      <c r="S6" s="60"/>
      <c r="T6" s="60"/>
      <c r="U6" s="60"/>
      <c r="V6" s="60"/>
      <c r="W6" s="60">
        <v>2452594</v>
      </c>
      <c r="X6" s="60">
        <v>43500</v>
      </c>
      <c r="Y6" s="60">
        <v>2409094</v>
      </c>
      <c r="Z6" s="140">
        <v>5538.15</v>
      </c>
      <c r="AA6" s="62">
        <v>87000</v>
      </c>
    </row>
    <row r="7" spans="1:27" ht="13.5">
      <c r="A7" s="249" t="s">
        <v>144</v>
      </c>
      <c r="B7" s="182"/>
      <c r="C7" s="155">
        <v>7832476</v>
      </c>
      <c r="D7" s="155"/>
      <c r="E7" s="59">
        <v>594000</v>
      </c>
      <c r="F7" s="60">
        <v>594000</v>
      </c>
      <c r="G7" s="60">
        <v>9743354</v>
      </c>
      <c r="H7" s="60">
        <v>9743354</v>
      </c>
      <c r="I7" s="60">
        <v>9743354</v>
      </c>
      <c r="J7" s="60">
        <v>9743354</v>
      </c>
      <c r="K7" s="60"/>
      <c r="L7" s="60">
        <v>9743354</v>
      </c>
      <c r="M7" s="60">
        <v>947136</v>
      </c>
      <c r="N7" s="60">
        <v>947136</v>
      </c>
      <c r="O7" s="60"/>
      <c r="P7" s="60"/>
      <c r="Q7" s="60"/>
      <c r="R7" s="60"/>
      <c r="S7" s="60"/>
      <c r="T7" s="60"/>
      <c r="U7" s="60"/>
      <c r="V7" s="60"/>
      <c r="W7" s="60">
        <v>947136</v>
      </c>
      <c r="X7" s="60">
        <v>297000</v>
      </c>
      <c r="Y7" s="60">
        <v>650136</v>
      </c>
      <c r="Z7" s="140">
        <v>218.9</v>
      </c>
      <c r="AA7" s="62">
        <v>594000</v>
      </c>
    </row>
    <row r="8" spans="1:27" ht="13.5">
      <c r="A8" s="249" t="s">
        <v>145</v>
      </c>
      <c r="B8" s="182"/>
      <c r="C8" s="155">
        <v>56204122</v>
      </c>
      <c r="D8" s="155"/>
      <c r="E8" s="59">
        <v>124509904</v>
      </c>
      <c r="F8" s="60">
        <v>124509904</v>
      </c>
      <c r="G8" s="60">
        <v>152883257</v>
      </c>
      <c r="H8" s="60">
        <v>168344319</v>
      </c>
      <c r="I8" s="60">
        <v>168344319</v>
      </c>
      <c r="J8" s="60">
        <v>168344319</v>
      </c>
      <c r="K8" s="60"/>
      <c r="L8" s="60">
        <v>168344319</v>
      </c>
      <c r="M8" s="60">
        <v>93610836</v>
      </c>
      <c r="N8" s="60">
        <v>93610836</v>
      </c>
      <c r="O8" s="60"/>
      <c r="P8" s="60"/>
      <c r="Q8" s="60"/>
      <c r="R8" s="60"/>
      <c r="S8" s="60"/>
      <c r="T8" s="60"/>
      <c r="U8" s="60"/>
      <c r="V8" s="60"/>
      <c r="W8" s="60">
        <v>93610836</v>
      </c>
      <c r="X8" s="60">
        <v>62254952</v>
      </c>
      <c r="Y8" s="60">
        <v>31355884</v>
      </c>
      <c r="Z8" s="140">
        <v>50.37</v>
      </c>
      <c r="AA8" s="62">
        <v>124509904</v>
      </c>
    </row>
    <row r="9" spans="1:27" ht="13.5">
      <c r="A9" s="249" t="s">
        <v>146</v>
      </c>
      <c r="B9" s="182"/>
      <c r="C9" s="155">
        <v>5045282</v>
      </c>
      <c r="D9" s="155"/>
      <c r="E9" s="59">
        <v>108000</v>
      </c>
      <c r="F9" s="60">
        <v>108000</v>
      </c>
      <c r="G9" s="60">
        <v>638</v>
      </c>
      <c r="H9" s="60">
        <v>1324829</v>
      </c>
      <c r="I9" s="60">
        <v>1324829</v>
      </c>
      <c r="J9" s="60">
        <v>1324829</v>
      </c>
      <c r="K9" s="60"/>
      <c r="L9" s="60">
        <v>1324829</v>
      </c>
      <c r="M9" s="60">
        <v>5838</v>
      </c>
      <c r="N9" s="60">
        <v>5838</v>
      </c>
      <c r="O9" s="60"/>
      <c r="P9" s="60"/>
      <c r="Q9" s="60"/>
      <c r="R9" s="60"/>
      <c r="S9" s="60"/>
      <c r="T9" s="60"/>
      <c r="U9" s="60"/>
      <c r="V9" s="60"/>
      <c r="W9" s="60">
        <v>5838</v>
      </c>
      <c r="X9" s="60">
        <v>54000</v>
      </c>
      <c r="Y9" s="60">
        <v>-48162</v>
      </c>
      <c r="Z9" s="140">
        <v>-89.19</v>
      </c>
      <c r="AA9" s="62">
        <v>108000</v>
      </c>
    </row>
    <row r="10" spans="1:27" ht="13.5">
      <c r="A10" s="249" t="s">
        <v>147</v>
      </c>
      <c r="B10" s="182"/>
      <c r="C10" s="155">
        <v>5896</v>
      </c>
      <c r="D10" s="155"/>
      <c r="E10" s="59">
        <v>5838</v>
      </c>
      <c r="F10" s="60">
        <v>5838</v>
      </c>
      <c r="G10" s="159">
        <v>5170</v>
      </c>
      <c r="H10" s="159">
        <v>5170</v>
      </c>
      <c r="I10" s="159">
        <v>5170</v>
      </c>
      <c r="J10" s="60">
        <v>5170</v>
      </c>
      <c r="K10" s="159"/>
      <c r="L10" s="159">
        <v>5170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2919</v>
      </c>
      <c r="Y10" s="159">
        <v>-2919</v>
      </c>
      <c r="Z10" s="141">
        <v>-100</v>
      </c>
      <c r="AA10" s="225">
        <v>5838</v>
      </c>
    </row>
    <row r="11" spans="1:27" ht="13.5">
      <c r="A11" s="249" t="s">
        <v>148</v>
      </c>
      <c r="B11" s="182"/>
      <c r="C11" s="155">
        <v>496629</v>
      </c>
      <c r="D11" s="155"/>
      <c r="E11" s="59">
        <v>1092000</v>
      </c>
      <c r="F11" s="60">
        <v>1092000</v>
      </c>
      <c r="G11" s="60">
        <v>1171700</v>
      </c>
      <c r="H11" s="60">
        <v>1171700</v>
      </c>
      <c r="I11" s="60">
        <v>1171700</v>
      </c>
      <c r="J11" s="60">
        <v>1171700</v>
      </c>
      <c r="K11" s="60"/>
      <c r="L11" s="60">
        <v>1171700</v>
      </c>
      <c r="M11" s="60">
        <v>1230903</v>
      </c>
      <c r="N11" s="60">
        <v>1230903</v>
      </c>
      <c r="O11" s="60"/>
      <c r="P11" s="60"/>
      <c r="Q11" s="60"/>
      <c r="R11" s="60"/>
      <c r="S11" s="60"/>
      <c r="T11" s="60"/>
      <c r="U11" s="60"/>
      <c r="V11" s="60"/>
      <c r="W11" s="60">
        <v>1230903</v>
      </c>
      <c r="X11" s="60">
        <v>546000</v>
      </c>
      <c r="Y11" s="60">
        <v>684903</v>
      </c>
      <c r="Z11" s="140">
        <v>125.44</v>
      </c>
      <c r="AA11" s="62">
        <v>1092000</v>
      </c>
    </row>
    <row r="12" spans="1:27" ht="13.5">
      <c r="A12" s="250" t="s">
        <v>56</v>
      </c>
      <c r="B12" s="251"/>
      <c r="C12" s="168">
        <f aca="true" t="shared" si="0" ref="C12:Y12">SUM(C6:C11)</f>
        <v>69777720</v>
      </c>
      <c r="D12" s="168">
        <f>SUM(D6:D11)</f>
        <v>0</v>
      </c>
      <c r="E12" s="72">
        <f t="shared" si="0"/>
        <v>126396742</v>
      </c>
      <c r="F12" s="73">
        <f t="shared" si="0"/>
        <v>126396742</v>
      </c>
      <c r="G12" s="73">
        <f t="shared" si="0"/>
        <v>163806874</v>
      </c>
      <c r="H12" s="73">
        <f t="shared" si="0"/>
        <v>199467219</v>
      </c>
      <c r="I12" s="73">
        <f t="shared" si="0"/>
        <v>199467219</v>
      </c>
      <c r="J12" s="73">
        <f t="shared" si="0"/>
        <v>199467219</v>
      </c>
      <c r="K12" s="73">
        <f t="shared" si="0"/>
        <v>0</v>
      </c>
      <c r="L12" s="73">
        <f t="shared" si="0"/>
        <v>199467219</v>
      </c>
      <c r="M12" s="73">
        <f t="shared" si="0"/>
        <v>98247307</v>
      </c>
      <c r="N12" s="73">
        <f t="shared" si="0"/>
        <v>98247307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98247307</v>
      </c>
      <c r="X12" s="73">
        <f t="shared" si="0"/>
        <v>63198371</v>
      </c>
      <c r="Y12" s="73">
        <f t="shared" si="0"/>
        <v>35048936</v>
      </c>
      <c r="Z12" s="170">
        <f>+IF(X12&lt;&gt;0,+(Y12/X12)*100,0)</f>
        <v>55.45860667832721</v>
      </c>
      <c r="AA12" s="74">
        <f>SUM(AA6:AA11)</f>
        <v>126396742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208536</v>
      </c>
      <c r="D15" s="155"/>
      <c r="E15" s="59">
        <v>232000</v>
      </c>
      <c r="F15" s="60">
        <v>232000</v>
      </c>
      <c r="G15" s="60">
        <v>208422</v>
      </c>
      <c r="H15" s="60">
        <v>10477769</v>
      </c>
      <c r="I15" s="60">
        <v>10477769</v>
      </c>
      <c r="J15" s="60">
        <v>10477769</v>
      </c>
      <c r="K15" s="60"/>
      <c r="L15" s="60">
        <v>10477769</v>
      </c>
      <c r="M15" s="60">
        <v>198691</v>
      </c>
      <c r="N15" s="60">
        <v>198691</v>
      </c>
      <c r="O15" s="60"/>
      <c r="P15" s="60"/>
      <c r="Q15" s="60"/>
      <c r="R15" s="60"/>
      <c r="S15" s="60"/>
      <c r="T15" s="60"/>
      <c r="U15" s="60"/>
      <c r="V15" s="60"/>
      <c r="W15" s="60">
        <v>198691</v>
      </c>
      <c r="X15" s="60">
        <v>116000</v>
      </c>
      <c r="Y15" s="60">
        <v>82691</v>
      </c>
      <c r="Z15" s="140">
        <v>71.29</v>
      </c>
      <c r="AA15" s="62">
        <v>232000</v>
      </c>
    </row>
    <row r="16" spans="1:27" ht="13.5">
      <c r="A16" s="249" t="s">
        <v>151</v>
      </c>
      <c r="B16" s="182"/>
      <c r="C16" s="155">
        <v>947137</v>
      </c>
      <c r="D16" s="155"/>
      <c r="E16" s="59"/>
      <c r="F16" s="60"/>
      <c r="G16" s="159">
        <v>788906</v>
      </c>
      <c r="H16" s="159">
        <v>788906</v>
      </c>
      <c r="I16" s="159">
        <v>788906</v>
      </c>
      <c r="J16" s="60">
        <v>788906</v>
      </c>
      <c r="K16" s="159"/>
      <c r="L16" s="159">
        <v>788906</v>
      </c>
      <c r="M16" s="60">
        <v>8586904</v>
      </c>
      <c r="N16" s="159">
        <v>8586904</v>
      </c>
      <c r="O16" s="159"/>
      <c r="P16" s="159"/>
      <c r="Q16" s="60"/>
      <c r="R16" s="159"/>
      <c r="S16" s="159"/>
      <c r="T16" s="60"/>
      <c r="U16" s="159"/>
      <c r="V16" s="159"/>
      <c r="W16" s="159">
        <v>8586904</v>
      </c>
      <c r="X16" s="60"/>
      <c r="Y16" s="159">
        <v>8586904</v>
      </c>
      <c r="Z16" s="141"/>
      <c r="AA16" s="225"/>
    </row>
    <row r="17" spans="1:27" ht="13.5">
      <c r="A17" s="249" t="s">
        <v>152</v>
      </c>
      <c r="B17" s="182"/>
      <c r="C17" s="155">
        <v>27271000</v>
      </c>
      <c r="D17" s="155"/>
      <c r="E17" s="59">
        <v>27271000</v>
      </c>
      <c r="F17" s="60">
        <v>27271000</v>
      </c>
      <c r="G17" s="60">
        <v>27271000</v>
      </c>
      <c r="H17" s="60">
        <v>27271000</v>
      </c>
      <c r="I17" s="60">
        <v>27271000</v>
      </c>
      <c r="J17" s="60">
        <v>27271000</v>
      </c>
      <c r="K17" s="60"/>
      <c r="L17" s="60">
        <v>27271000</v>
      </c>
      <c r="M17" s="60">
        <v>27271000</v>
      </c>
      <c r="N17" s="60">
        <v>27271000</v>
      </c>
      <c r="O17" s="60"/>
      <c r="P17" s="60"/>
      <c r="Q17" s="60"/>
      <c r="R17" s="60"/>
      <c r="S17" s="60"/>
      <c r="T17" s="60"/>
      <c r="U17" s="60"/>
      <c r="V17" s="60"/>
      <c r="W17" s="60">
        <v>27271000</v>
      </c>
      <c r="X17" s="60">
        <v>13635500</v>
      </c>
      <c r="Y17" s="60">
        <v>13635500</v>
      </c>
      <c r="Z17" s="140">
        <v>100</v>
      </c>
      <c r="AA17" s="62">
        <v>27271000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713952839</v>
      </c>
      <c r="D19" s="155"/>
      <c r="E19" s="59">
        <v>296970945</v>
      </c>
      <c r="F19" s="60">
        <v>296970945</v>
      </c>
      <c r="G19" s="60">
        <v>735447421</v>
      </c>
      <c r="H19" s="60">
        <v>742304916</v>
      </c>
      <c r="I19" s="60">
        <v>742304916</v>
      </c>
      <c r="J19" s="60">
        <v>742304916</v>
      </c>
      <c r="K19" s="60"/>
      <c r="L19" s="60">
        <v>742304916</v>
      </c>
      <c r="M19" s="60">
        <v>733498718</v>
      </c>
      <c r="N19" s="60">
        <v>733498718</v>
      </c>
      <c r="O19" s="60"/>
      <c r="P19" s="60"/>
      <c r="Q19" s="60"/>
      <c r="R19" s="60"/>
      <c r="S19" s="60"/>
      <c r="T19" s="60"/>
      <c r="U19" s="60"/>
      <c r="V19" s="60"/>
      <c r="W19" s="60">
        <v>733498718</v>
      </c>
      <c r="X19" s="60">
        <v>148485473</v>
      </c>
      <c r="Y19" s="60">
        <v>585013245</v>
      </c>
      <c r="Z19" s="140">
        <v>393.99</v>
      </c>
      <c r="AA19" s="62">
        <v>296970945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30000</v>
      </c>
      <c r="D22" s="155"/>
      <c r="E22" s="59"/>
      <c r="F22" s="60"/>
      <c r="G22" s="60"/>
      <c r="H22" s="60"/>
      <c r="I22" s="60"/>
      <c r="J22" s="60"/>
      <c r="K22" s="60"/>
      <c r="L22" s="60"/>
      <c r="M22" s="60">
        <v>30000</v>
      </c>
      <c r="N22" s="60">
        <v>30000</v>
      </c>
      <c r="O22" s="60"/>
      <c r="P22" s="60"/>
      <c r="Q22" s="60"/>
      <c r="R22" s="60"/>
      <c r="S22" s="60"/>
      <c r="T22" s="60"/>
      <c r="U22" s="60"/>
      <c r="V22" s="60"/>
      <c r="W22" s="60">
        <v>30000</v>
      </c>
      <c r="X22" s="60"/>
      <c r="Y22" s="60">
        <v>30000</v>
      </c>
      <c r="Z22" s="140"/>
      <c r="AA22" s="62"/>
    </row>
    <row r="23" spans="1:27" ht="13.5">
      <c r="A23" s="249" t="s">
        <v>158</v>
      </c>
      <c r="B23" s="182"/>
      <c r="C23" s="155">
        <v>684450</v>
      </c>
      <c r="D23" s="155"/>
      <c r="E23" s="59">
        <v>19841000</v>
      </c>
      <c r="F23" s="60">
        <v>19841000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9920500</v>
      </c>
      <c r="Y23" s="159">
        <v>-9920500</v>
      </c>
      <c r="Z23" s="141">
        <v>-100</v>
      </c>
      <c r="AA23" s="225">
        <v>19841000</v>
      </c>
    </row>
    <row r="24" spans="1:27" ht="13.5">
      <c r="A24" s="250" t="s">
        <v>57</v>
      </c>
      <c r="B24" s="253"/>
      <c r="C24" s="168">
        <f aca="true" t="shared" si="1" ref="C24:Y24">SUM(C15:C23)</f>
        <v>743093962</v>
      </c>
      <c r="D24" s="168">
        <f>SUM(D15:D23)</f>
        <v>0</v>
      </c>
      <c r="E24" s="76">
        <f t="shared" si="1"/>
        <v>344314945</v>
      </c>
      <c r="F24" s="77">
        <f t="shared" si="1"/>
        <v>344314945</v>
      </c>
      <c r="G24" s="77">
        <f t="shared" si="1"/>
        <v>763715749</v>
      </c>
      <c r="H24" s="77">
        <f t="shared" si="1"/>
        <v>780842591</v>
      </c>
      <c r="I24" s="77">
        <f t="shared" si="1"/>
        <v>780842591</v>
      </c>
      <c r="J24" s="77">
        <f t="shared" si="1"/>
        <v>780842591</v>
      </c>
      <c r="K24" s="77">
        <f t="shared" si="1"/>
        <v>0</v>
      </c>
      <c r="L24" s="77">
        <f t="shared" si="1"/>
        <v>780842591</v>
      </c>
      <c r="M24" s="77">
        <f t="shared" si="1"/>
        <v>769585313</v>
      </c>
      <c r="N24" s="77">
        <f t="shared" si="1"/>
        <v>769585313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769585313</v>
      </c>
      <c r="X24" s="77">
        <f t="shared" si="1"/>
        <v>172157473</v>
      </c>
      <c r="Y24" s="77">
        <f t="shared" si="1"/>
        <v>597427840</v>
      </c>
      <c r="Z24" s="212">
        <f>+IF(X24&lt;&gt;0,+(Y24/X24)*100,0)</f>
        <v>347.0240527984516</v>
      </c>
      <c r="AA24" s="79">
        <f>SUM(AA15:AA23)</f>
        <v>344314945</v>
      </c>
    </row>
    <row r="25" spans="1:27" ht="13.5">
      <c r="A25" s="250" t="s">
        <v>159</v>
      </c>
      <c r="B25" s="251"/>
      <c r="C25" s="168">
        <f aca="true" t="shared" si="2" ref="C25:Y25">+C12+C24</f>
        <v>812871682</v>
      </c>
      <c r="D25" s="168">
        <f>+D12+D24</f>
        <v>0</v>
      </c>
      <c r="E25" s="72">
        <f t="shared" si="2"/>
        <v>470711687</v>
      </c>
      <c r="F25" s="73">
        <f t="shared" si="2"/>
        <v>470711687</v>
      </c>
      <c r="G25" s="73">
        <f t="shared" si="2"/>
        <v>927522623</v>
      </c>
      <c r="H25" s="73">
        <f t="shared" si="2"/>
        <v>980309810</v>
      </c>
      <c r="I25" s="73">
        <f t="shared" si="2"/>
        <v>980309810</v>
      </c>
      <c r="J25" s="73">
        <f t="shared" si="2"/>
        <v>980309810</v>
      </c>
      <c r="K25" s="73">
        <f t="shared" si="2"/>
        <v>0</v>
      </c>
      <c r="L25" s="73">
        <f t="shared" si="2"/>
        <v>980309810</v>
      </c>
      <c r="M25" s="73">
        <f t="shared" si="2"/>
        <v>867832620</v>
      </c>
      <c r="N25" s="73">
        <f t="shared" si="2"/>
        <v>867832620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867832620</v>
      </c>
      <c r="X25" s="73">
        <f t="shared" si="2"/>
        <v>235355844</v>
      </c>
      <c r="Y25" s="73">
        <f t="shared" si="2"/>
        <v>632476776</v>
      </c>
      <c r="Z25" s="170">
        <f>+IF(X25&lt;&gt;0,+(Y25/X25)*100,0)</f>
        <v>268.73213141883997</v>
      </c>
      <c r="AA25" s="74">
        <f>+AA12+AA24</f>
        <v>470711687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12049639</v>
      </c>
      <c r="H29" s="60">
        <v>12049639</v>
      </c>
      <c r="I29" s="60">
        <v>12049639</v>
      </c>
      <c r="J29" s="60">
        <v>12049639</v>
      </c>
      <c r="K29" s="60"/>
      <c r="L29" s="60">
        <v>12049639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1337627</v>
      </c>
      <c r="D30" s="155"/>
      <c r="E30" s="59">
        <v>1484751</v>
      </c>
      <c r="F30" s="60">
        <v>1484751</v>
      </c>
      <c r="G30" s="60">
        <v>603134</v>
      </c>
      <c r="H30" s="60">
        <v>603134</v>
      </c>
      <c r="I30" s="60">
        <v>603134</v>
      </c>
      <c r="J30" s="60">
        <v>603134</v>
      </c>
      <c r="K30" s="60"/>
      <c r="L30" s="60">
        <v>603134</v>
      </c>
      <c r="M30" s="60">
        <v>1337627</v>
      </c>
      <c r="N30" s="60">
        <v>1337627</v>
      </c>
      <c r="O30" s="60"/>
      <c r="P30" s="60"/>
      <c r="Q30" s="60"/>
      <c r="R30" s="60"/>
      <c r="S30" s="60"/>
      <c r="T30" s="60"/>
      <c r="U30" s="60"/>
      <c r="V30" s="60"/>
      <c r="W30" s="60">
        <v>1337627</v>
      </c>
      <c r="X30" s="60">
        <v>742376</v>
      </c>
      <c r="Y30" s="60">
        <v>595251</v>
      </c>
      <c r="Z30" s="140">
        <v>80.18</v>
      </c>
      <c r="AA30" s="62">
        <v>1484751</v>
      </c>
    </row>
    <row r="31" spans="1:27" ht="13.5">
      <c r="A31" s="249" t="s">
        <v>163</v>
      </c>
      <c r="B31" s="182"/>
      <c r="C31" s="155">
        <v>1158294</v>
      </c>
      <c r="D31" s="155"/>
      <c r="E31" s="59">
        <v>1062000</v>
      </c>
      <c r="F31" s="60">
        <v>1062000</v>
      </c>
      <c r="G31" s="60">
        <v>1120502</v>
      </c>
      <c r="H31" s="60">
        <v>1302951</v>
      </c>
      <c r="I31" s="60">
        <v>1302951</v>
      </c>
      <c r="J31" s="60">
        <v>1302951</v>
      </c>
      <c r="K31" s="60"/>
      <c r="L31" s="60">
        <v>1302951</v>
      </c>
      <c r="M31" s="60">
        <v>1239074</v>
      </c>
      <c r="N31" s="60">
        <v>1239074</v>
      </c>
      <c r="O31" s="60"/>
      <c r="P31" s="60"/>
      <c r="Q31" s="60"/>
      <c r="R31" s="60"/>
      <c r="S31" s="60"/>
      <c r="T31" s="60"/>
      <c r="U31" s="60"/>
      <c r="V31" s="60"/>
      <c r="W31" s="60">
        <v>1239074</v>
      </c>
      <c r="X31" s="60">
        <v>531000</v>
      </c>
      <c r="Y31" s="60">
        <v>708074</v>
      </c>
      <c r="Z31" s="140">
        <v>133.35</v>
      </c>
      <c r="AA31" s="62">
        <v>1062000</v>
      </c>
    </row>
    <row r="32" spans="1:27" ht="13.5">
      <c r="A32" s="249" t="s">
        <v>164</v>
      </c>
      <c r="B32" s="182"/>
      <c r="C32" s="155">
        <v>62265237</v>
      </c>
      <c r="D32" s="155"/>
      <c r="E32" s="59">
        <v>108000</v>
      </c>
      <c r="F32" s="60">
        <v>108000</v>
      </c>
      <c r="G32" s="60">
        <v>114760632</v>
      </c>
      <c r="H32" s="60">
        <v>92152707</v>
      </c>
      <c r="I32" s="60">
        <v>92152707</v>
      </c>
      <c r="J32" s="60">
        <v>92152707</v>
      </c>
      <c r="K32" s="60"/>
      <c r="L32" s="60">
        <v>92152707</v>
      </c>
      <c r="M32" s="60">
        <v>96399533</v>
      </c>
      <c r="N32" s="60">
        <v>96399533</v>
      </c>
      <c r="O32" s="60"/>
      <c r="P32" s="60"/>
      <c r="Q32" s="60"/>
      <c r="R32" s="60"/>
      <c r="S32" s="60"/>
      <c r="T32" s="60"/>
      <c r="U32" s="60"/>
      <c r="V32" s="60"/>
      <c r="W32" s="60">
        <v>96399533</v>
      </c>
      <c r="X32" s="60">
        <v>54000</v>
      </c>
      <c r="Y32" s="60">
        <v>96345533</v>
      </c>
      <c r="Z32" s="140">
        <v>178417.65</v>
      </c>
      <c r="AA32" s="62">
        <v>108000</v>
      </c>
    </row>
    <row r="33" spans="1:27" ht="13.5">
      <c r="A33" s="249" t="s">
        <v>165</v>
      </c>
      <c r="B33" s="182"/>
      <c r="C33" s="155"/>
      <c r="D33" s="155"/>
      <c r="E33" s="59">
        <v>19291197</v>
      </c>
      <c r="F33" s="60">
        <v>19291197</v>
      </c>
      <c r="G33" s="60">
        <v>4736931</v>
      </c>
      <c r="H33" s="60">
        <v>4736931</v>
      </c>
      <c r="I33" s="60">
        <v>4736931</v>
      </c>
      <c r="J33" s="60">
        <v>4736931</v>
      </c>
      <c r="K33" s="60"/>
      <c r="L33" s="60">
        <v>4736931</v>
      </c>
      <c r="M33" s="60">
        <v>7104039</v>
      </c>
      <c r="N33" s="60">
        <v>7104039</v>
      </c>
      <c r="O33" s="60"/>
      <c r="P33" s="60"/>
      <c r="Q33" s="60"/>
      <c r="R33" s="60"/>
      <c r="S33" s="60"/>
      <c r="T33" s="60"/>
      <c r="U33" s="60"/>
      <c r="V33" s="60"/>
      <c r="W33" s="60">
        <v>7104039</v>
      </c>
      <c r="X33" s="60">
        <v>9645599</v>
      </c>
      <c r="Y33" s="60">
        <v>-2541560</v>
      </c>
      <c r="Z33" s="140">
        <v>-26.35</v>
      </c>
      <c r="AA33" s="62">
        <v>19291197</v>
      </c>
    </row>
    <row r="34" spans="1:27" ht="13.5">
      <c r="A34" s="250" t="s">
        <v>58</v>
      </c>
      <c r="B34" s="251"/>
      <c r="C34" s="168">
        <f aca="true" t="shared" si="3" ref="C34:Y34">SUM(C29:C33)</f>
        <v>64761158</v>
      </c>
      <c r="D34" s="168">
        <f>SUM(D29:D33)</f>
        <v>0</v>
      </c>
      <c r="E34" s="72">
        <f t="shared" si="3"/>
        <v>21945948</v>
      </c>
      <c r="F34" s="73">
        <f t="shared" si="3"/>
        <v>21945948</v>
      </c>
      <c r="G34" s="73">
        <f t="shared" si="3"/>
        <v>133270838</v>
      </c>
      <c r="H34" s="73">
        <f t="shared" si="3"/>
        <v>110845362</v>
      </c>
      <c r="I34" s="73">
        <f t="shared" si="3"/>
        <v>110845362</v>
      </c>
      <c r="J34" s="73">
        <f t="shared" si="3"/>
        <v>110845362</v>
      </c>
      <c r="K34" s="73">
        <f t="shared" si="3"/>
        <v>0</v>
      </c>
      <c r="L34" s="73">
        <f t="shared" si="3"/>
        <v>110845362</v>
      </c>
      <c r="M34" s="73">
        <f t="shared" si="3"/>
        <v>106080273</v>
      </c>
      <c r="N34" s="73">
        <f t="shared" si="3"/>
        <v>106080273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106080273</v>
      </c>
      <c r="X34" s="73">
        <f t="shared" si="3"/>
        <v>10972975</v>
      </c>
      <c r="Y34" s="73">
        <f t="shared" si="3"/>
        <v>95107298</v>
      </c>
      <c r="Z34" s="170">
        <f>+IF(X34&lt;&gt;0,+(Y34/X34)*100,0)</f>
        <v>866.7412256019903</v>
      </c>
      <c r="AA34" s="74">
        <f>SUM(AA29:AA33)</f>
        <v>21945948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5452392</v>
      </c>
      <c r="D37" s="155"/>
      <c r="E37" s="59">
        <v>5046715</v>
      </c>
      <c r="F37" s="60">
        <v>5046715</v>
      </c>
      <c r="G37" s="60">
        <v>7628244</v>
      </c>
      <c r="H37" s="60">
        <v>7628244</v>
      </c>
      <c r="I37" s="60">
        <v>7628244</v>
      </c>
      <c r="J37" s="60">
        <v>7628244</v>
      </c>
      <c r="K37" s="60"/>
      <c r="L37" s="60">
        <v>7628244</v>
      </c>
      <c r="M37" s="60">
        <v>5452391</v>
      </c>
      <c r="N37" s="60">
        <v>5452391</v>
      </c>
      <c r="O37" s="60"/>
      <c r="P37" s="60"/>
      <c r="Q37" s="60"/>
      <c r="R37" s="60"/>
      <c r="S37" s="60"/>
      <c r="T37" s="60"/>
      <c r="U37" s="60"/>
      <c r="V37" s="60"/>
      <c r="W37" s="60">
        <v>5452391</v>
      </c>
      <c r="X37" s="60">
        <v>2523358</v>
      </c>
      <c r="Y37" s="60">
        <v>2929033</v>
      </c>
      <c r="Z37" s="140">
        <v>116.08</v>
      </c>
      <c r="AA37" s="62">
        <v>5046715</v>
      </c>
    </row>
    <row r="38" spans="1:27" ht="13.5">
      <c r="A38" s="249" t="s">
        <v>165</v>
      </c>
      <c r="B38" s="182"/>
      <c r="C38" s="155">
        <v>25519511</v>
      </c>
      <c r="D38" s="155"/>
      <c r="E38" s="59"/>
      <c r="F38" s="60"/>
      <c r="G38" s="60">
        <v>25519511</v>
      </c>
      <c r="H38" s="60">
        <v>25519511</v>
      </c>
      <c r="I38" s="60">
        <v>25519511</v>
      </c>
      <c r="J38" s="60">
        <v>25519511</v>
      </c>
      <c r="K38" s="60"/>
      <c r="L38" s="60">
        <v>25519511</v>
      </c>
      <c r="M38" s="60">
        <v>25519511</v>
      </c>
      <c r="N38" s="60">
        <v>25519511</v>
      </c>
      <c r="O38" s="60"/>
      <c r="P38" s="60"/>
      <c r="Q38" s="60"/>
      <c r="R38" s="60"/>
      <c r="S38" s="60"/>
      <c r="T38" s="60"/>
      <c r="U38" s="60"/>
      <c r="V38" s="60"/>
      <c r="W38" s="60">
        <v>25519511</v>
      </c>
      <c r="X38" s="60"/>
      <c r="Y38" s="60">
        <v>25519511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30971903</v>
      </c>
      <c r="D39" s="168">
        <f>SUM(D37:D38)</f>
        <v>0</v>
      </c>
      <c r="E39" s="76">
        <f t="shared" si="4"/>
        <v>5046715</v>
      </c>
      <c r="F39" s="77">
        <f t="shared" si="4"/>
        <v>5046715</v>
      </c>
      <c r="G39" s="77">
        <f t="shared" si="4"/>
        <v>33147755</v>
      </c>
      <c r="H39" s="77">
        <f t="shared" si="4"/>
        <v>33147755</v>
      </c>
      <c r="I39" s="77">
        <f t="shared" si="4"/>
        <v>33147755</v>
      </c>
      <c r="J39" s="77">
        <f t="shared" si="4"/>
        <v>33147755</v>
      </c>
      <c r="K39" s="77">
        <f t="shared" si="4"/>
        <v>0</v>
      </c>
      <c r="L39" s="77">
        <f t="shared" si="4"/>
        <v>33147755</v>
      </c>
      <c r="M39" s="77">
        <f t="shared" si="4"/>
        <v>30971902</v>
      </c>
      <c r="N39" s="77">
        <f t="shared" si="4"/>
        <v>30971902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30971902</v>
      </c>
      <c r="X39" s="77">
        <f t="shared" si="4"/>
        <v>2523358</v>
      </c>
      <c r="Y39" s="77">
        <f t="shared" si="4"/>
        <v>28448544</v>
      </c>
      <c r="Z39" s="212">
        <f>+IF(X39&lt;&gt;0,+(Y39/X39)*100,0)</f>
        <v>1127.4081600787522</v>
      </c>
      <c r="AA39" s="79">
        <f>SUM(AA37:AA38)</f>
        <v>5046715</v>
      </c>
    </row>
    <row r="40" spans="1:27" ht="13.5">
      <c r="A40" s="250" t="s">
        <v>167</v>
      </c>
      <c r="B40" s="251"/>
      <c r="C40" s="168">
        <f aca="true" t="shared" si="5" ref="C40:Y40">+C34+C39</f>
        <v>95733061</v>
      </c>
      <c r="D40" s="168">
        <f>+D34+D39</f>
        <v>0</v>
      </c>
      <c r="E40" s="72">
        <f t="shared" si="5"/>
        <v>26992663</v>
      </c>
      <c r="F40" s="73">
        <f t="shared" si="5"/>
        <v>26992663</v>
      </c>
      <c r="G40" s="73">
        <f t="shared" si="5"/>
        <v>166418593</v>
      </c>
      <c r="H40" s="73">
        <f t="shared" si="5"/>
        <v>143993117</v>
      </c>
      <c r="I40" s="73">
        <f t="shared" si="5"/>
        <v>143993117</v>
      </c>
      <c r="J40" s="73">
        <f t="shared" si="5"/>
        <v>143993117</v>
      </c>
      <c r="K40" s="73">
        <f t="shared" si="5"/>
        <v>0</v>
      </c>
      <c r="L40" s="73">
        <f t="shared" si="5"/>
        <v>143993117</v>
      </c>
      <c r="M40" s="73">
        <f t="shared" si="5"/>
        <v>137052175</v>
      </c>
      <c r="N40" s="73">
        <f t="shared" si="5"/>
        <v>137052175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137052175</v>
      </c>
      <c r="X40" s="73">
        <f t="shared" si="5"/>
        <v>13496333</v>
      </c>
      <c r="Y40" s="73">
        <f t="shared" si="5"/>
        <v>123555842</v>
      </c>
      <c r="Z40" s="170">
        <f>+IF(X40&lt;&gt;0,+(Y40/X40)*100,0)</f>
        <v>915.4771299730082</v>
      </c>
      <c r="AA40" s="74">
        <f>+AA34+AA39</f>
        <v>26992663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717138621</v>
      </c>
      <c r="D42" s="257">
        <f>+D25-D40</f>
        <v>0</v>
      </c>
      <c r="E42" s="258">
        <f t="shared" si="6"/>
        <v>443719024</v>
      </c>
      <c r="F42" s="259">
        <f t="shared" si="6"/>
        <v>443719024</v>
      </c>
      <c r="G42" s="259">
        <f t="shared" si="6"/>
        <v>761104030</v>
      </c>
      <c r="H42" s="259">
        <f t="shared" si="6"/>
        <v>836316693</v>
      </c>
      <c r="I42" s="259">
        <f t="shared" si="6"/>
        <v>836316693</v>
      </c>
      <c r="J42" s="259">
        <f t="shared" si="6"/>
        <v>836316693</v>
      </c>
      <c r="K42" s="259">
        <f t="shared" si="6"/>
        <v>0</v>
      </c>
      <c r="L42" s="259">
        <f t="shared" si="6"/>
        <v>836316693</v>
      </c>
      <c r="M42" s="259">
        <f t="shared" si="6"/>
        <v>730780445</v>
      </c>
      <c r="N42" s="259">
        <f t="shared" si="6"/>
        <v>730780445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730780445</v>
      </c>
      <c r="X42" s="259">
        <f t="shared" si="6"/>
        <v>221859511</v>
      </c>
      <c r="Y42" s="259">
        <f t="shared" si="6"/>
        <v>508920934</v>
      </c>
      <c r="Z42" s="260">
        <f>+IF(X42&lt;&gt;0,+(Y42/X42)*100,0)</f>
        <v>229.38882886116158</v>
      </c>
      <c r="AA42" s="261">
        <f>+AA25-AA40</f>
        <v>443719024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717138621</v>
      </c>
      <c r="D45" s="155"/>
      <c r="E45" s="59">
        <v>443719024</v>
      </c>
      <c r="F45" s="60">
        <v>443719024</v>
      </c>
      <c r="G45" s="60">
        <v>761104030</v>
      </c>
      <c r="H45" s="60">
        <v>836316693</v>
      </c>
      <c r="I45" s="60">
        <v>836316693</v>
      </c>
      <c r="J45" s="60">
        <v>836316693</v>
      </c>
      <c r="K45" s="60"/>
      <c r="L45" s="60">
        <v>836316693</v>
      </c>
      <c r="M45" s="60">
        <v>730780445</v>
      </c>
      <c r="N45" s="60">
        <v>730780445</v>
      </c>
      <c r="O45" s="60"/>
      <c r="P45" s="60"/>
      <c r="Q45" s="60"/>
      <c r="R45" s="60"/>
      <c r="S45" s="60"/>
      <c r="T45" s="60"/>
      <c r="U45" s="60"/>
      <c r="V45" s="60"/>
      <c r="W45" s="60">
        <v>730780445</v>
      </c>
      <c r="X45" s="60">
        <v>221859512</v>
      </c>
      <c r="Y45" s="60">
        <v>508920933</v>
      </c>
      <c r="Z45" s="139">
        <v>229.39</v>
      </c>
      <c r="AA45" s="62">
        <v>443719024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717138621</v>
      </c>
      <c r="D48" s="217">
        <f>SUM(D45:D47)</f>
        <v>0</v>
      </c>
      <c r="E48" s="264">
        <f t="shared" si="7"/>
        <v>443719024</v>
      </c>
      <c r="F48" s="219">
        <f t="shared" si="7"/>
        <v>443719024</v>
      </c>
      <c r="G48" s="219">
        <f t="shared" si="7"/>
        <v>761104030</v>
      </c>
      <c r="H48" s="219">
        <f t="shared" si="7"/>
        <v>836316693</v>
      </c>
      <c r="I48" s="219">
        <f t="shared" si="7"/>
        <v>836316693</v>
      </c>
      <c r="J48" s="219">
        <f t="shared" si="7"/>
        <v>836316693</v>
      </c>
      <c r="K48" s="219">
        <f t="shared" si="7"/>
        <v>0</v>
      </c>
      <c r="L48" s="219">
        <f t="shared" si="7"/>
        <v>836316693</v>
      </c>
      <c r="M48" s="219">
        <f t="shared" si="7"/>
        <v>730780445</v>
      </c>
      <c r="N48" s="219">
        <f t="shared" si="7"/>
        <v>730780445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730780445</v>
      </c>
      <c r="X48" s="219">
        <f t="shared" si="7"/>
        <v>221859512</v>
      </c>
      <c r="Y48" s="219">
        <f t="shared" si="7"/>
        <v>508920933</v>
      </c>
      <c r="Z48" s="265">
        <f>+IF(X48&lt;&gt;0,+(Y48/X48)*100,0)</f>
        <v>229.3888273764886</v>
      </c>
      <c r="AA48" s="232">
        <f>SUM(AA45:AA47)</f>
        <v>443719024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129580673</v>
      </c>
      <c r="D6" s="155"/>
      <c r="E6" s="59">
        <v>114773997</v>
      </c>
      <c r="F6" s="60">
        <v>114773997</v>
      </c>
      <c r="G6" s="60">
        <v>7834656</v>
      </c>
      <c r="H6" s="60">
        <v>6098529</v>
      </c>
      <c r="I6" s="60">
        <v>3090603</v>
      </c>
      <c r="J6" s="60">
        <v>17023788</v>
      </c>
      <c r="K6" s="60">
        <v>7551074</v>
      </c>
      <c r="L6" s="60">
        <v>4418843</v>
      </c>
      <c r="M6" s="60">
        <v>1570590</v>
      </c>
      <c r="N6" s="60">
        <v>13540507</v>
      </c>
      <c r="O6" s="60"/>
      <c r="P6" s="60"/>
      <c r="Q6" s="60"/>
      <c r="R6" s="60"/>
      <c r="S6" s="60"/>
      <c r="T6" s="60"/>
      <c r="U6" s="60"/>
      <c r="V6" s="60"/>
      <c r="W6" s="60">
        <v>30564295</v>
      </c>
      <c r="X6" s="60">
        <v>56559078</v>
      </c>
      <c r="Y6" s="60">
        <v>-25994783</v>
      </c>
      <c r="Z6" s="140">
        <v>-45.96</v>
      </c>
      <c r="AA6" s="62">
        <v>114773997</v>
      </c>
    </row>
    <row r="7" spans="1:27" ht="13.5">
      <c r="A7" s="249" t="s">
        <v>178</v>
      </c>
      <c r="B7" s="182"/>
      <c r="C7" s="155">
        <v>75674000</v>
      </c>
      <c r="D7" s="155"/>
      <c r="E7" s="59">
        <v>77449184</v>
      </c>
      <c r="F7" s="60">
        <v>77449184</v>
      </c>
      <c r="G7" s="60">
        <v>27946000</v>
      </c>
      <c r="H7" s="60">
        <v>2840000</v>
      </c>
      <c r="I7" s="60"/>
      <c r="J7" s="60">
        <v>30786000</v>
      </c>
      <c r="K7" s="60"/>
      <c r="L7" s="60">
        <v>21557000</v>
      </c>
      <c r="M7" s="60"/>
      <c r="N7" s="60">
        <v>21557000</v>
      </c>
      <c r="O7" s="60"/>
      <c r="P7" s="60"/>
      <c r="Q7" s="60"/>
      <c r="R7" s="60"/>
      <c r="S7" s="60"/>
      <c r="T7" s="60"/>
      <c r="U7" s="60"/>
      <c r="V7" s="60"/>
      <c r="W7" s="60">
        <v>52343000</v>
      </c>
      <c r="X7" s="60">
        <v>52186895</v>
      </c>
      <c r="Y7" s="60">
        <v>156105</v>
      </c>
      <c r="Z7" s="140">
        <v>0.3</v>
      </c>
      <c r="AA7" s="62">
        <v>77449184</v>
      </c>
    </row>
    <row r="8" spans="1:27" ht="13.5">
      <c r="A8" s="249" t="s">
        <v>179</v>
      </c>
      <c r="B8" s="182"/>
      <c r="C8" s="155">
        <v>25479000</v>
      </c>
      <c r="D8" s="155"/>
      <c r="E8" s="59">
        <v>30007650</v>
      </c>
      <c r="F8" s="60">
        <v>30007650</v>
      </c>
      <c r="G8" s="60">
        <v>9895000</v>
      </c>
      <c r="H8" s="60"/>
      <c r="I8" s="60"/>
      <c r="J8" s="60">
        <v>9895000</v>
      </c>
      <c r="K8" s="60">
        <v>14543130</v>
      </c>
      <c r="L8" s="60">
        <v>2000000</v>
      </c>
      <c r="M8" s="60">
        <v>4000000</v>
      </c>
      <c r="N8" s="60">
        <v>20543130</v>
      </c>
      <c r="O8" s="60"/>
      <c r="P8" s="60"/>
      <c r="Q8" s="60"/>
      <c r="R8" s="60"/>
      <c r="S8" s="60"/>
      <c r="T8" s="60"/>
      <c r="U8" s="60"/>
      <c r="V8" s="60"/>
      <c r="W8" s="60">
        <v>30438130</v>
      </c>
      <c r="X8" s="60">
        <v>20202433</v>
      </c>
      <c r="Y8" s="60">
        <v>10235697</v>
      </c>
      <c r="Z8" s="140">
        <v>50.67</v>
      </c>
      <c r="AA8" s="62">
        <v>30007650</v>
      </c>
    </row>
    <row r="9" spans="1:27" ht="13.5">
      <c r="A9" s="249" t="s">
        <v>180</v>
      </c>
      <c r="B9" s="182"/>
      <c r="C9" s="155">
        <v>1481363</v>
      </c>
      <c r="D9" s="155"/>
      <c r="E9" s="59">
        <v>17191000</v>
      </c>
      <c r="F9" s="60">
        <v>17191000</v>
      </c>
      <c r="G9" s="60"/>
      <c r="H9" s="60">
        <v>37662</v>
      </c>
      <c r="I9" s="60"/>
      <c r="J9" s="60">
        <v>37662</v>
      </c>
      <c r="K9" s="60">
        <v>110</v>
      </c>
      <c r="L9" s="60">
        <v>61963</v>
      </c>
      <c r="M9" s="60"/>
      <c r="N9" s="60">
        <v>62073</v>
      </c>
      <c r="O9" s="60"/>
      <c r="P9" s="60"/>
      <c r="Q9" s="60"/>
      <c r="R9" s="60"/>
      <c r="S9" s="60"/>
      <c r="T9" s="60"/>
      <c r="U9" s="60"/>
      <c r="V9" s="60"/>
      <c r="W9" s="60">
        <v>99735</v>
      </c>
      <c r="X9" s="60">
        <v>8150502</v>
      </c>
      <c r="Y9" s="60">
        <v>-8050767</v>
      </c>
      <c r="Z9" s="140">
        <v>-98.78</v>
      </c>
      <c r="AA9" s="62">
        <v>17191000</v>
      </c>
    </row>
    <row r="10" spans="1:27" ht="13.5">
      <c r="A10" s="249" t="s">
        <v>181</v>
      </c>
      <c r="B10" s="182"/>
      <c r="C10" s="155">
        <v>39591</v>
      </c>
      <c r="D10" s="155"/>
      <c r="E10" s="59">
        <v>20000</v>
      </c>
      <c r="F10" s="60">
        <v>20000</v>
      </c>
      <c r="G10" s="60"/>
      <c r="H10" s="60"/>
      <c r="I10" s="60"/>
      <c r="J10" s="60"/>
      <c r="K10" s="60"/>
      <c r="L10" s="60">
        <v>614</v>
      </c>
      <c r="M10" s="60"/>
      <c r="N10" s="60">
        <v>614</v>
      </c>
      <c r="O10" s="60"/>
      <c r="P10" s="60"/>
      <c r="Q10" s="60"/>
      <c r="R10" s="60"/>
      <c r="S10" s="60"/>
      <c r="T10" s="60"/>
      <c r="U10" s="60"/>
      <c r="V10" s="60"/>
      <c r="W10" s="60">
        <v>614</v>
      </c>
      <c r="X10" s="60"/>
      <c r="Y10" s="60">
        <v>614</v>
      </c>
      <c r="Z10" s="140"/>
      <c r="AA10" s="62">
        <v>20000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-177377424</v>
      </c>
      <c r="D12" s="155"/>
      <c r="E12" s="59">
        <v>-175175162</v>
      </c>
      <c r="F12" s="60">
        <v>-175175162</v>
      </c>
      <c r="G12" s="60">
        <v>-17571728</v>
      </c>
      <c r="H12" s="60">
        <v>-18989614</v>
      </c>
      <c r="I12" s="60">
        <v>-10142956</v>
      </c>
      <c r="J12" s="60">
        <v>-46704298</v>
      </c>
      <c r="K12" s="60">
        <v>-11261326</v>
      </c>
      <c r="L12" s="60">
        <v>-11475050</v>
      </c>
      <c r="M12" s="60">
        <v>-13479971</v>
      </c>
      <c r="N12" s="60">
        <v>-36216347</v>
      </c>
      <c r="O12" s="60"/>
      <c r="P12" s="60"/>
      <c r="Q12" s="60"/>
      <c r="R12" s="60"/>
      <c r="S12" s="60"/>
      <c r="T12" s="60"/>
      <c r="U12" s="60"/>
      <c r="V12" s="60"/>
      <c r="W12" s="60">
        <v>-82920645</v>
      </c>
      <c r="X12" s="60">
        <v>-87524402</v>
      </c>
      <c r="Y12" s="60">
        <v>4603757</v>
      </c>
      <c r="Z12" s="140">
        <v>-5.26</v>
      </c>
      <c r="AA12" s="62">
        <v>-175175162</v>
      </c>
    </row>
    <row r="13" spans="1:27" ht="13.5">
      <c r="A13" s="249" t="s">
        <v>40</v>
      </c>
      <c r="B13" s="182"/>
      <c r="C13" s="155">
        <v>-1459599</v>
      </c>
      <c r="D13" s="155"/>
      <c r="E13" s="59">
        <v>-791500</v>
      </c>
      <c r="F13" s="60">
        <v>-791500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-425067</v>
      </c>
      <c r="Y13" s="60">
        <v>425067</v>
      </c>
      <c r="Z13" s="140">
        <v>-100</v>
      </c>
      <c r="AA13" s="62">
        <v>-791500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53417604</v>
      </c>
      <c r="D15" s="168">
        <f>SUM(D6:D14)</f>
        <v>0</v>
      </c>
      <c r="E15" s="72">
        <f t="shared" si="0"/>
        <v>63475169</v>
      </c>
      <c r="F15" s="73">
        <f t="shared" si="0"/>
        <v>63475169</v>
      </c>
      <c r="G15" s="73">
        <f t="shared" si="0"/>
        <v>28103928</v>
      </c>
      <c r="H15" s="73">
        <f t="shared" si="0"/>
        <v>-10013423</v>
      </c>
      <c r="I15" s="73">
        <f t="shared" si="0"/>
        <v>-7052353</v>
      </c>
      <c r="J15" s="73">
        <f t="shared" si="0"/>
        <v>11038152</v>
      </c>
      <c r="K15" s="73">
        <f t="shared" si="0"/>
        <v>10832988</v>
      </c>
      <c r="L15" s="73">
        <f t="shared" si="0"/>
        <v>16563370</v>
      </c>
      <c r="M15" s="73">
        <f t="shared" si="0"/>
        <v>-7909381</v>
      </c>
      <c r="N15" s="73">
        <f t="shared" si="0"/>
        <v>19486977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30525129</v>
      </c>
      <c r="X15" s="73">
        <f t="shared" si="0"/>
        <v>49149439</v>
      </c>
      <c r="Y15" s="73">
        <f t="shared" si="0"/>
        <v>-18624310</v>
      </c>
      <c r="Z15" s="170">
        <f>+IF(X15&lt;&gt;0,+(Y15/X15)*100,0)</f>
        <v>-37.893230073287306</v>
      </c>
      <c r="AA15" s="74">
        <f>SUM(AA6:AA14)</f>
        <v>63475169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-26972372</v>
      </c>
      <c r="D21" s="157"/>
      <c r="E21" s="59"/>
      <c r="F21" s="60"/>
      <c r="G21" s="159"/>
      <c r="H21" s="159">
        <v>-3988325</v>
      </c>
      <c r="I21" s="159">
        <v>3593725</v>
      </c>
      <c r="J21" s="60">
        <v>-394600</v>
      </c>
      <c r="K21" s="159">
        <v>4316179</v>
      </c>
      <c r="L21" s="159"/>
      <c r="M21" s="60">
        <v>-11257148</v>
      </c>
      <c r="N21" s="159">
        <v>-6940969</v>
      </c>
      <c r="O21" s="159"/>
      <c r="P21" s="159"/>
      <c r="Q21" s="60"/>
      <c r="R21" s="159"/>
      <c r="S21" s="159"/>
      <c r="T21" s="60"/>
      <c r="U21" s="159"/>
      <c r="V21" s="159"/>
      <c r="W21" s="159">
        <v>-7335569</v>
      </c>
      <c r="X21" s="60"/>
      <c r="Y21" s="159">
        <v>-7335569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-26388046</v>
      </c>
      <c r="D24" s="155"/>
      <c r="E24" s="59">
        <v>-31637511</v>
      </c>
      <c r="F24" s="60">
        <v>-31637511</v>
      </c>
      <c r="G24" s="60"/>
      <c r="H24" s="60">
        <v>-6663557</v>
      </c>
      <c r="I24" s="60">
        <v>-2812031</v>
      </c>
      <c r="J24" s="60">
        <v>-9475588</v>
      </c>
      <c r="K24" s="60">
        <v>-2979932</v>
      </c>
      <c r="L24" s="60">
        <v>-7949679</v>
      </c>
      <c r="M24" s="60">
        <v>-2671340</v>
      </c>
      <c r="N24" s="60">
        <v>-13600951</v>
      </c>
      <c r="O24" s="60"/>
      <c r="P24" s="60"/>
      <c r="Q24" s="60"/>
      <c r="R24" s="60"/>
      <c r="S24" s="60"/>
      <c r="T24" s="60"/>
      <c r="U24" s="60"/>
      <c r="V24" s="60"/>
      <c r="W24" s="60">
        <v>-23076539</v>
      </c>
      <c r="X24" s="60">
        <v>-18829712</v>
      </c>
      <c r="Y24" s="60">
        <v>-4246827</v>
      </c>
      <c r="Z24" s="140">
        <v>22.55</v>
      </c>
      <c r="AA24" s="62">
        <v>-31637511</v>
      </c>
    </row>
    <row r="25" spans="1:27" ht="13.5">
      <c r="A25" s="250" t="s">
        <v>191</v>
      </c>
      <c r="B25" s="251"/>
      <c r="C25" s="168">
        <f aca="true" t="shared" si="1" ref="C25:Y25">SUM(C19:C24)</f>
        <v>-53360418</v>
      </c>
      <c r="D25" s="168">
        <f>SUM(D19:D24)</f>
        <v>0</v>
      </c>
      <c r="E25" s="72">
        <f t="shared" si="1"/>
        <v>-31637511</v>
      </c>
      <c r="F25" s="73">
        <f t="shared" si="1"/>
        <v>-31637511</v>
      </c>
      <c r="G25" s="73">
        <f t="shared" si="1"/>
        <v>0</v>
      </c>
      <c r="H25" s="73">
        <f t="shared" si="1"/>
        <v>-10651882</v>
      </c>
      <c r="I25" s="73">
        <f t="shared" si="1"/>
        <v>781694</v>
      </c>
      <c r="J25" s="73">
        <f t="shared" si="1"/>
        <v>-9870188</v>
      </c>
      <c r="K25" s="73">
        <f t="shared" si="1"/>
        <v>1336247</v>
      </c>
      <c r="L25" s="73">
        <f t="shared" si="1"/>
        <v>-7949679</v>
      </c>
      <c r="M25" s="73">
        <f t="shared" si="1"/>
        <v>-13928488</v>
      </c>
      <c r="N25" s="73">
        <f t="shared" si="1"/>
        <v>-20541920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-30412108</v>
      </c>
      <c r="X25" s="73">
        <f t="shared" si="1"/>
        <v>-18829712</v>
      </c>
      <c r="Y25" s="73">
        <f t="shared" si="1"/>
        <v>-11582396</v>
      </c>
      <c r="Z25" s="170">
        <f>+IF(X25&lt;&gt;0,+(Y25/X25)*100,0)</f>
        <v>61.5112753716042</v>
      </c>
      <c r="AA25" s="74">
        <f>SUM(AA19:AA24)</f>
        <v>-31637511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-1089231</v>
      </c>
      <c r="F33" s="60">
        <v>-1089231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-643701</v>
      </c>
      <c r="Y33" s="60">
        <v>643701</v>
      </c>
      <c r="Z33" s="140">
        <v>-100</v>
      </c>
      <c r="AA33" s="62">
        <v>-1089231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-1089231</v>
      </c>
      <c r="F34" s="73">
        <f t="shared" si="2"/>
        <v>-1089231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-643701</v>
      </c>
      <c r="Y34" s="73">
        <f t="shared" si="2"/>
        <v>643701</v>
      </c>
      <c r="Z34" s="170">
        <f>+IF(X34&lt;&gt;0,+(Y34/X34)*100,0)</f>
        <v>-100</v>
      </c>
      <c r="AA34" s="74">
        <f>SUM(AA29:AA33)</f>
        <v>-1089231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57186</v>
      </c>
      <c r="D36" s="153">
        <f>+D15+D25+D34</f>
        <v>0</v>
      </c>
      <c r="E36" s="99">
        <f t="shared" si="3"/>
        <v>30748427</v>
      </c>
      <c r="F36" s="100">
        <f t="shared" si="3"/>
        <v>30748427</v>
      </c>
      <c r="G36" s="100">
        <f t="shared" si="3"/>
        <v>28103928</v>
      </c>
      <c r="H36" s="100">
        <f t="shared" si="3"/>
        <v>-20665305</v>
      </c>
      <c r="I36" s="100">
        <f t="shared" si="3"/>
        <v>-6270659</v>
      </c>
      <c r="J36" s="100">
        <f t="shared" si="3"/>
        <v>1167964</v>
      </c>
      <c r="K36" s="100">
        <f t="shared" si="3"/>
        <v>12169235</v>
      </c>
      <c r="L36" s="100">
        <f t="shared" si="3"/>
        <v>8613691</v>
      </c>
      <c r="M36" s="100">
        <f t="shared" si="3"/>
        <v>-21837869</v>
      </c>
      <c r="N36" s="100">
        <f t="shared" si="3"/>
        <v>-1054943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113021</v>
      </c>
      <c r="X36" s="100">
        <f t="shared" si="3"/>
        <v>29676026</v>
      </c>
      <c r="Y36" s="100">
        <f t="shared" si="3"/>
        <v>-29563005</v>
      </c>
      <c r="Z36" s="137">
        <f>+IF(X36&lt;&gt;0,+(Y36/X36)*100,0)</f>
        <v>-99.61915048868066</v>
      </c>
      <c r="AA36" s="102">
        <f>+AA15+AA25+AA34</f>
        <v>30748427</v>
      </c>
    </row>
    <row r="37" spans="1:27" ht="13.5">
      <c r="A37" s="249" t="s">
        <v>199</v>
      </c>
      <c r="B37" s="182"/>
      <c r="C37" s="153">
        <v>-24744</v>
      </c>
      <c r="D37" s="153"/>
      <c r="E37" s="99">
        <v>80000</v>
      </c>
      <c r="F37" s="100">
        <v>80000</v>
      </c>
      <c r="G37" s="100">
        <v>32441</v>
      </c>
      <c r="H37" s="100">
        <v>28136369</v>
      </c>
      <c r="I37" s="100">
        <v>7471064</v>
      </c>
      <c r="J37" s="100">
        <v>32441</v>
      </c>
      <c r="K37" s="100">
        <v>1200405</v>
      </c>
      <c r="L37" s="100">
        <v>13369640</v>
      </c>
      <c r="M37" s="100">
        <v>21983331</v>
      </c>
      <c r="N37" s="100">
        <v>1200405</v>
      </c>
      <c r="O37" s="100"/>
      <c r="P37" s="100"/>
      <c r="Q37" s="100"/>
      <c r="R37" s="100"/>
      <c r="S37" s="100"/>
      <c r="T37" s="100"/>
      <c r="U37" s="100"/>
      <c r="V37" s="100"/>
      <c r="W37" s="100">
        <v>32441</v>
      </c>
      <c r="X37" s="100">
        <v>80000</v>
      </c>
      <c r="Y37" s="100">
        <v>-47559</v>
      </c>
      <c r="Z37" s="137">
        <v>-59.45</v>
      </c>
      <c r="AA37" s="102">
        <v>80000</v>
      </c>
    </row>
    <row r="38" spans="1:27" ht="13.5">
      <c r="A38" s="269" t="s">
        <v>200</v>
      </c>
      <c r="B38" s="256"/>
      <c r="C38" s="257">
        <v>32442</v>
      </c>
      <c r="D38" s="257"/>
      <c r="E38" s="258">
        <v>30828427</v>
      </c>
      <c r="F38" s="259">
        <v>30828427</v>
      </c>
      <c r="G38" s="259">
        <v>28136369</v>
      </c>
      <c r="H38" s="259">
        <v>7471064</v>
      </c>
      <c r="I38" s="259">
        <v>1200405</v>
      </c>
      <c r="J38" s="259">
        <v>1200405</v>
      </c>
      <c r="K38" s="259">
        <v>13369640</v>
      </c>
      <c r="L38" s="259">
        <v>21983331</v>
      </c>
      <c r="M38" s="259">
        <v>145462</v>
      </c>
      <c r="N38" s="259">
        <v>145462</v>
      </c>
      <c r="O38" s="259"/>
      <c r="P38" s="259"/>
      <c r="Q38" s="259"/>
      <c r="R38" s="259"/>
      <c r="S38" s="259"/>
      <c r="T38" s="259"/>
      <c r="U38" s="259"/>
      <c r="V38" s="259"/>
      <c r="W38" s="259">
        <v>145462</v>
      </c>
      <c r="X38" s="259">
        <v>29756026</v>
      </c>
      <c r="Y38" s="259">
        <v>-29610564</v>
      </c>
      <c r="Z38" s="260">
        <v>-99.51</v>
      </c>
      <c r="AA38" s="261">
        <v>30828427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36004017</v>
      </c>
      <c r="D5" s="200">
        <f t="shared" si="0"/>
        <v>0</v>
      </c>
      <c r="E5" s="106">
        <f t="shared" si="0"/>
        <v>31637510</v>
      </c>
      <c r="F5" s="106">
        <f t="shared" si="0"/>
        <v>31637510</v>
      </c>
      <c r="G5" s="106">
        <f t="shared" si="0"/>
        <v>2679030</v>
      </c>
      <c r="H5" s="106">
        <f t="shared" si="0"/>
        <v>6663557</v>
      </c>
      <c r="I5" s="106">
        <f t="shared" si="0"/>
        <v>2812031</v>
      </c>
      <c r="J5" s="106">
        <f t="shared" si="0"/>
        <v>12154618</v>
      </c>
      <c r="K5" s="106">
        <f t="shared" si="0"/>
        <v>0</v>
      </c>
      <c r="L5" s="106">
        <f t="shared" si="0"/>
        <v>7949678</v>
      </c>
      <c r="M5" s="106">
        <f t="shared" si="0"/>
        <v>2671340</v>
      </c>
      <c r="N5" s="106">
        <f t="shared" si="0"/>
        <v>10621018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22775636</v>
      </c>
      <c r="X5" s="106">
        <f t="shared" si="0"/>
        <v>15818755</v>
      </c>
      <c r="Y5" s="106">
        <f t="shared" si="0"/>
        <v>6956881</v>
      </c>
      <c r="Z5" s="201">
        <f>+IF(X5&lt;&gt;0,+(Y5/X5)*100,0)</f>
        <v>43.978688588324424</v>
      </c>
      <c r="AA5" s="199">
        <f>SUM(AA11:AA18)</f>
        <v>31637510</v>
      </c>
    </row>
    <row r="6" spans="1:27" ht="13.5">
      <c r="A6" s="291" t="s">
        <v>204</v>
      </c>
      <c r="B6" s="142"/>
      <c r="C6" s="62">
        <v>3995814</v>
      </c>
      <c r="D6" s="156"/>
      <c r="E6" s="60"/>
      <c r="F6" s="60"/>
      <c r="G6" s="60">
        <v>354124</v>
      </c>
      <c r="H6" s="60">
        <v>150941</v>
      </c>
      <c r="I6" s="60">
        <v>644405</v>
      </c>
      <c r="J6" s="60">
        <v>1149470</v>
      </c>
      <c r="K6" s="60"/>
      <c r="L6" s="60">
        <v>971592</v>
      </c>
      <c r="M6" s="60">
        <v>404653</v>
      </c>
      <c r="N6" s="60">
        <v>1376245</v>
      </c>
      <c r="O6" s="60"/>
      <c r="P6" s="60"/>
      <c r="Q6" s="60"/>
      <c r="R6" s="60"/>
      <c r="S6" s="60"/>
      <c r="T6" s="60"/>
      <c r="U6" s="60"/>
      <c r="V6" s="60"/>
      <c r="W6" s="60">
        <v>2525715</v>
      </c>
      <c r="X6" s="60"/>
      <c r="Y6" s="60">
        <v>2525715</v>
      </c>
      <c r="Z6" s="140"/>
      <c r="AA6" s="155"/>
    </row>
    <row r="7" spans="1:27" ht="13.5">
      <c r="A7" s="291" t="s">
        <v>205</v>
      </c>
      <c r="B7" s="142"/>
      <c r="C7" s="62">
        <v>6370736</v>
      </c>
      <c r="D7" s="156"/>
      <c r="E7" s="60">
        <v>5092000</v>
      </c>
      <c r="F7" s="60">
        <v>5092000</v>
      </c>
      <c r="G7" s="60"/>
      <c r="H7" s="60">
        <v>1221166</v>
      </c>
      <c r="I7" s="60"/>
      <c r="J7" s="60">
        <v>1221166</v>
      </c>
      <c r="K7" s="60"/>
      <c r="L7" s="60">
        <v>455001</v>
      </c>
      <c r="M7" s="60"/>
      <c r="N7" s="60">
        <v>455001</v>
      </c>
      <c r="O7" s="60"/>
      <c r="P7" s="60"/>
      <c r="Q7" s="60"/>
      <c r="R7" s="60"/>
      <c r="S7" s="60"/>
      <c r="T7" s="60"/>
      <c r="U7" s="60"/>
      <c r="V7" s="60"/>
      <c r="W7" s="60">
        <v>1676167</v>
      </c>
      <c r="X7" s="60">
        <v>2546000</v>
      </c>
      <c r="Y7" s="60">
        <v>-869833</v>
      </c>
      <c r="Z7" s="140">
        <v>-34.16</v>
      </c>
      <c r="AA7" s="155">
        <v>5092000</v>
      </c>
    </row>
    <row r="8" spans="1:27" ht="13.5">
      <c r="A8" s="291" t="s">
        <v>206</v>
      </c>
      <c r="B8" s="142"/>
      <c r="C8" s="62">
        <v>1676110</v>
      </c>
      <c r="D8" s="156"/>
      <c r="E8" s="60">
        <v>400000</v>
      </c>
      <c r="F8" s="60">
        <v>400000</v>
      </c>
      <c r="G8" s="60"/>
      <c r="H8" s="60"/>
      <c r="I8" s="60"/>
      <c r="J8" s="60"/>
      <c r="K8" s="60"/>
      <c r="L8" s="60"/>
      <c r="M8" s="60">
        <v>1593440</v>
      </c>
      <c r="N8" s="60">
        <v>1593440</v>
      </c>
      <c r="O8" s="60"/>
      <c r="P8" s="60"/>
      <c r="Q8" s="60"/>
      <c r="R8" s="60"/>
      <c r="S8" s="60"/>
      <c r="T8" s="60"/>
      <c r="U8" s="60"/>
      <c r="V8" s="60"/>
      <c r="W8" s="60">
        <v>1593440</v>
      </c>
      <c r="X8" s="60">
        <v>200000</v>
      </c>
      <c r="Y8" s="60">
        <v>1393440</v>
      </c>
      <c r="Z8" s="140">
        <v>696.72</v>
      </c>
      <c r="AA8" s="155">
        <v>400000</v>
      </c>
    </row>
    <row r="9" spans="1:27" ht="13.5">
      <c r="A9" s="291" t="s">
        <v>207</v>
      </c>
      <c r="B9" s="142"/>
      <c r="C9" s="62">
        <v>15868727</v>
      </c>
      <c r="D9" s="156"/>
      <c r="E9" s="60">
        <v>20981600</v>
      </c>
      <c r="F9" s="60">
        <v>20981600</v>
      </c>
      <c r="G9" s="60">
        <v>2119706</v>
      </c>
      <c r="H9" s="60">
        <v>5011782</v>
      </c>
      <c r="I9" s="60">
        <v>2054305</v>
      </c>
      <c r="J9" s="60">
        <v>9185793</v>
      </c>
      <c r="K9" s="60"/>
      <c r="L9" s="60">
        <v>6112641</v>
      </c>
      <c r="M9" s="60">
        <v>649307</v>
      </c>
      <c r="N9" s="60">
        <v>6761948</v>
      </c>
      <c r="O9" s="60"/>
      <c r="P9" s="60"/>
      <c r="Q9" s="60"/>
      <c r="R9" s="60"/>
      <c r="S9" s="60"/>
      <c r="T9" s="60"/>
      <c r="U9" s="60"/>
      <c r="V9" s="60"/>
      <c r="W9" s="60">
        <v>15947741</v>
      </c>
      <c r="X9" s="60">
        <v>10490800</v>
      </c>
      <c r="Y9" s="60">
        <v>5456941</v>
      </c>
      <c r="Z9" s="140">
        <v>52.02</v>
      </c>
      <c r="AA9" s="155">
        <v>20981600</v>
      </c>
    </row>
    <row r="10" spans="1:27" ht="13.5">
      <c r="A10" s="291" t="s">
        <v>208</v>
      </c>
      <c r="B10" s="142"/>
      <c r="C10" s="62">
        <v>1800000</v>
      </c>
      <c r="D10" s="156"/>
      <c r="E10" s="60">
        <v>172960</v>
      </c>
      <c r="F10" s="60">
        <v>172960</v>
      </c>
      <c r="G10" s="60">
        <v>205200</v>
      </c>
      <c r="H10" s="60">
        <v>180000</v>
      </c>
      <c r="I10" s="60"/>
      <c r="J10" s="60">
        <v>385200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385200</v>
      </c>
      <c r="X10" s="60">
        <v>86480</v>
      </c>
      <c r="Y10" s="60">
        <v>298720</v>
      </c>
      <c r="Z10" s="140">
        <v>345.42</v>
      </c>
      <c r="AA10" s="155">
        <v>172960</v>
      </c>
    </row>
    <row r="11" spans="1:27" ht="13.5">
      <c r="A11" s="292" t="s">
        <v>209</v>
      </c>
      <c r="B11" s="142"/>
      <c r="C11" s="293">
        <f aca="true" t="shared" si="1" ref="C11:Y11">SUM(C6:C10)</f>
        <v>29711387</v>
      </c>
      <c r="D11" s="294">
        <f t="shared" si="1"/>
        <v>0</v>
      </c>
      <c r="E11" s="295">
        <f t="shared" si="1"/>
        <v>26646560</v>
      </c>
      <c r="F11" s="295">
        <f t="shared" si="1"/>
        <v>26646560</v>
      </c>
      <c r="G11" s="295">
        <f t="shared" si="1"/>
        <v>2679030</v>
      </c>
      <c r="H11" s="295">
        <f t="shared" si="1"/>
        <v>6563889</v>
      </c>
      <c r="I11" s="295">
        <f t="shared" si="1"/>
        <v>2698710</v>
      </c>
      <c r="J11" s="295">
        <f t="shared" si="1"/>
        <v>11941629</v>
      </c>
      <c r="K11" s="295">
        <f t="shared" si="1"/>
        <v>0</v>
      </c>
      <c r="L11" s="295">
        <f t="shared" si="1"/>
        <v>7539234</v>
      </c>
      <c r="M11" s="295">
        <f t="shared" si="1"/>
        <v>2647400</v>
      </c>
      <c r="N11" s="295">
        <f t="shared" si="1"/>
        <v>10186634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22128263</v>
      </c>
      <c r="X11" s="295">
        <f t="shared" si="1"/>
        <v>13323280</v>
      </c>
      <c r="Y11" s="295">
        <f t="shared" si="1"/>
        <v>8804983</v>
      </c>
      <c r="Z11" s="296">
        <f>+IF(X11&lt;&gt;0,+(Y11/X11)*100,0)</f>
        <v>66.08720225049687</v>
      </c>
      <c r="AA11" s="297">
        <f>SUM(AA6:AA10)</f>
        <v>26646560</v>
      </c>
    </row>
    <row r="12" spans="1:27" ht="13.5">
      <c r="A12" s="298" t="s">
        <v>210</v>
      </c>
      <c r="B12" s="136"/>
      <c r="C12" s="62"/>
      <c r="D12" s="156"/>
      <c r="E12" s="60">
        <v>3940550</v>
      </c>
      <c r="F12" s="60">
        <v>3940550</v>
      </c>
      <c r="G12" s="60"/>
      <c r="H12" s="60"/>
      <c r="I12" s="60">
        <v>104900</v>
      </c>
      <c r="J12" s="60">
        <v>104900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104900</v>
      </c>
      <c r="X12" s="60">
        <v>1970275</v>
      </c>
      <c r="Y12" s="60">
        <v>-1865375</v>
      </c>
      <c r="Z12" s="140">
        <v>-94.68</v>
      </c>
      <c r="AA12" s="155">
        <v>3940550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6262630</v>
      </c>
      <c r="D15" s="156"/>
      <c r="E15" s="60">
        <v>1050400</v>
      </c>
      <c r="F15" s="60">
        <v>1050400</v>
      </c>
      <c r="G15" s="60"/>
      <c r="H15" s="60">
        <v>99668</v>
      </c>
      <c r="I15" s="60">
        <v>8421</v>
      </c>
      <c r="J15" s="60">
        <v>108089</v>
      </c>
      <c r="K15" s="60"/>
      <c r="L15" s="60">
        <v>410444</v>
      </c>
      <c r="M15" s="60">
        <v>23940</v>
      </c>
      <c r="N15" s="60">
        <v>434384</v>
      </c>
      <c r="O15" s="60"/>
      <c r="P15" s="60"/>
      <c r="Q15" s="60"/>
      <c r="R15" s="60"/>
      <c r="S15" s="60"/>
      <c r="T15" s="60"/>
      <c r="U15" s="60"/>
      <c r="V15" s="60"/>
      <c r="W15" s="60">
        <v>542473</v>
      </c>
      <c r="X15" s="60">
        <v>525200</v>
      </c>
      <c r="Y15" s="60">
        <v>17273</v>
      </c>
      <c r="Z15" s="140">
        <v>3.29</v>
      </c>
      <c r="AA15" s="155">
        <v>1050400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30000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3995814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354124</v>
      </c>
      <c r="H36" s="60">
        <f t="shared" si="4"/>
        <v>150941</v>
      </c>
      <c r="I36" s="60">
        <f t="shared" si="4"/>
        <v>644405</v>
      </c>
      <c r="J36" s="60">
        <f t="shared" si="4"/>
        <v>1149470</v>
      </c>
      <c r="K36" s="60">
        <f t="shared" si="4"/>
        <v>0</v>
      </c>
      <c r="L36" s="60">
        <f t="shared" si="4"/>
        <v>971592</v>
      </c>
      <c r="M36" s="60">
        <f t="shared" si="4"/>
        <v>404653</v>
      </c>
      <c r="N36" s="60">
        <f t="shared" si="4"/>
        <v>1376245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2525715</v>
      </c>
      <c r="X36" s="60">
        <f t="shared" si="4"/>
        <v>0</v>
      </c>
      <c r="Y36" s="60">
        <f t="shared" si="4"/>
        <v>2525715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6370736</v>
      </c>
      <c r="D37" s="156">
        <f t="shared" si="4"/>
        <v>0</v>
      </c>
      <c r="E37" s="60">
        <f t="shared" si="4"/>
        <v>5092000</v>
      </c>
      <c r="F37" s="60">
        <f t="shared" si="4"/>
        <v>5092000</v>
      </c>
      <c r="G37" s="60">
        <f t="shared" si="4"/>
        <v>0</v>
      </c>
      <c r="H37" s="60">
        <f t="shared" si="4"/>
        <v>1221166</v>
      </c>
      <c r="I37" s="60">
        <f t="shared" si="4"/>
        <v>0</v>
      </c>
      <c r="J37" s="60">
        <f t="shared" si="4"/>
        <v>1221166</v>
      </c>
      <c r="K37" s="60">
        <f t="shared" si="4"/>
        <v>0</v>
      </c>
      <c r="L37" s="60">
        <f t="shared" si="4"/>
        <v>455001</v>
      </c>
      <c r="M37" s="60">
        <f t="shared" si="4"/>
        <v>0</v>
      </c>
      <c r="N37" s="60">
        <f t="shared" si="4"/>
        <v>455001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1676167</v>
      </c>
      <c r="X37" s="60">
        <f t="shared" si="4"/>
        <v>2546000</v>
      </c>
      <c r="Y37" s="60">
        <f t="shared" si="4"/>
        <v>-869833</v>
      </c>
      <c r="Z37" s="140">
        <f t="shared" si="5"/>
        <v>-34.164689709347996</v>
      </c>
      <c r="AA37" s="155">
        <f>AA7+AA22</f>
        <v>5092000</v>
      </c>
    </row>
    <row r="38" spans="1:27" ht="13.5">
      <c r="A38" s="291" t="s">
        <v>206</v>
      </c>
      <c r="B38" s="142"/>
      <c r="C38" s="62">
        <f t="shared" si="4"/>
        <v>1676110</v>
      </c>
      <c r="D38" s="156">
        <f t="shared" si="4"/>
        <v>0</v>
      </c>
      <c r="E38" s="60">
        <f t="shared" si="4"/>
        <v>400000</v>
      </c>
      <c r="F38" s="60">
        <f t="shared" si="4"/>
        <v>400000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1593440</v>
      </c>
      <c r="N38" s="60">
        <f t="shared" si="4"/>
        <v>1593440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1593440</v>
      </c>
      <c r="X38" s="60">
        <f t="shared" si="4"/>
        <v>200000</v>
      </c>
      <c r="Y38" s="60">
        <f t="shared" si="4"/>
        <v>1393440</v>
      </c>
      <c r="Z38" s="140">
        <f t="shared" si="5"/>
        <v>696.72</v>
      </c>
      <c r="AA38" s="155">
        <f>AA8+AA23</f>
        <v>400000</v>
      </c>
    </row>
    <row r="39" spans="1:27" ht="13.5">
      <c r="A39" s="291" t="s">
        <v>207</v>
      </c>
      <c r="B39" s="142"/>
      <c r="C39" s="62">
        <f t="shared" si="4"/>
        <v>15868727</v>
      </c>
      <c r="D39" s="156">
        <f t="shared" si="4"/>
        <v>0</v>
      </c>
      <c r="E39" s="60">
        <f t="shared" si="4"/>
        <v>20981600</v>
      </c>
      <c r="F39" s="60">
        <f t="shared" si="4"/>
        <v>20981600</v>
      </c>
      <c r="G39" s="60">
        <f t="shared" si="4"/>
        <v>2119706</v>
      </c>
      <c r="H39" s="60">
        <f t="shared" si="4"/>
        <v>5011782</v>
      </c>
      <c r="I39" s="60">
        <f t="shared" si="4"/>
        <v>2054305</v>
      </c>
      <c r="J39" s="60">
        <f t="shared" si="4"/>
        <v>9185793</v>
      </c>
      <c r="K39" s="60">
        <f t="shared" si="4"/>
        <v>0</v>
      </c>
      <c r="L39" s="60">
        <f t="shared" si="4"/>
        <v>6112641</v>
      </c>
      <c r="M39" s="60">
        <f t="shared" si="4"/>
        <v>649307</v>
      </c>
      <c r="N39" s="60">
        <f t="shared" si="4"/>
        <v>6761948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15947741</v>
      </c>
      <c r="X39" s="60">
        <f t="shared" si="4"/>
        <v>10490800</v>
      </c>
      <c r="Y39" s="60">
        <f t="shared" si="4"/>
        <v>5456941</v>
      </c>
      <c r="Z39" s="140">
        <f t="shared" si="5"/>
        <v>52.01644297860983</v>
      </c>
      <c r="AA39" s="155">
        <f>AA9+AA24</f>
        <v>20981600</v>
      </c>
    </row>
    <row r="40" spans="1:27" ht="13.5">
      <c r="A40" s="291" t="s">
        <v>208</v>
      </c>
      <c r="B40" s="142"/>
      <c r="C40" s="62">
        <f t="shared" si="4"/>
        <v>1800000</v>
      </c>
      <c r="D40" s="156">
        <f t="shared" si="4"/>
        <v>0</v>
      </c>
      <c r="E40" s="60">
        <f t="shared" si="4"/>
        <v>172960</v>
      </c>
      <c r="F40" s="60">
        <f t="shared" si="4"/>
        <v>172960</v>
      </c>
      <c r="G40" s="60">
        <f t="shared" si="4"/>
        <v>205200</v>
      </c>
      <c r="H40" s="60">
        <f t="shared" si="4"/>
        <v>180000</v>
      </c>
      <c r="I40" s="60">
        <f t="shared" si="4"/>
        <v>0</v>
      </c>
      <c r="J40" s="60">
        <f t="shared" si="4"/>
        <v>385200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385200</v>
      </c>
      <c r="X40" s="60">
        <f t="shared" si="4"/>
        <v>86480</v>
      </c>
      <c r="Y40" s="60">
        <f t="shared" si="4"/>
        <v>298720</v>
      </c>
      <c r="Z40" s="140">
        <f t="shared" si="5"/>
        <v>345.4209065679926</v>
      </c>
      <c r="AA40" s="155">
        <f>AA10+AA25</f>
        <v>172960</v>
      </c>
    </row>
    <row r="41" spans="1:27" ht="13.5">
      <c r="A41" s="292" t="s">
        <v>209</v>
      </c>
      <c r="B41" s="142"/>
      <c r="C41" s="293">
        <f aca="true" t="shared" si="6" ref="C41:Y41">SUM(C36:C40)</f>
        <v>29711387</v>
      </c>
      <c r="D41" s="294">
        <f t="shared" si="6"/>
        <v>0</v>
      </c>
      <c r="E41" s="295">
        <f t="shared" si="6"/>
        <v>26646560</v>
      </c>
      <c r="F41" s="295">
        <f t="shared" si="6"/>
        <v>26646560</v>
      </c>
      <c r="G41" s="295">
        <f t="shared" si="6"/>
        <v>2679030</v>
      </c>
      <c r="H41" s="295">
        <f t="shared" si="6"/>
        <v>6563889</v>
      </c>
      <c r="I41" s="295">
        <f t="shared" si="6"/>
        <v>2698710</v>
      </c>
      <c r="J41" s="295">
        <f t="shared" si="6"/>
        <v>11941629</v>
      </c>
      <c r="K41" s="295">
        <f t="shared" si="6"/>
        <v>0</v>
      </c>
      <c r="L41" s="295">
        <f t="shared" si="6"/>
        <v>7539234</v>
      </c>
      <c r="M41" s="295">
        <f t="shared" si="6"/>
        <v>2647400</v>
      </c>
      <c r="N41" s="295">
        <f t="shared" si="6"/>
        <v>10186634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22128263</v>
      </c>
      <c r="X41" s="295">
        <f t="shared" si="6"/>
        <v>13323280</v>
      </c>
      <c r="Y41" s="295">
        <f t="shared" si="6"/>
        <v>8804983</v>
      </c>
      <c r="Z41" s="296">
        <f t="shared" si="5"/>
        <v>66.08720225049687</v>
      </c>
      <c r="AA41" s="297">
        <f>SUM(AA36:AA40)</f>
        <v>26646560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3940550</v>
      </c>
      <c r="F42" s="54">
        <f t="shared" si="7"/>
        <v>3940550</v>
      </c>
      <c r="G42" s="54">
        <f t="shared" si="7"/>
        <v>0</v>
      </c>
      <c r="H42" s="54">
        <f t="shared" si="7"/>
        <v>0</v>
      </c>
      <c r="I42" s="54">
        <f t="shared" si="7"/>
        <v>104900</v>
      </c>
      <c r="J42" s="54">
        <f t="shared" si="7"/>
        <v>104900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104900</v>
      </c>
      <c r="X42" s="54">
        <f t="shared" si="7"/>
        <v>1970275</v>
      </c>
      <c r="Y42" s="54">
        <f t="shared" si="7"/>
        <v>-1865375</v>
      </c>
      <c r="Z42" s="184">
        <f t="shared" si="5"/>
        <v>-94.67587011965335</v>
      </c>
      <c r="AA42" s="130">
        <f aca="true" t="shared" si="8" ref="AA42:AA48">AA12+AA27</f>
        <v>3940550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6262630</v>
      </c>
      <c r="D45" s="129">
        <f t="shared" si="7"/>
        <v>0</v>
      </c>
      <c r="E45" s="54">
        <f t="shared" si="7"/>
        <v>1050400</v>
      </c>
      <c r="F45" s="54">
        <f t="shared" si="7"/>
        <v>1050400</v>
      </c>
      <c r="G45" s="54">
        <f t="shared" si="7"/>
        <v>0</v>
      </c>
      <c r="H45" s="54">
        <f t="shared" si="7"/>
        <v>99668</v>
      </c>
      <c r="I45" s="54">
        <f t="shared" si="7"/>
        <v>8421</v>
      </c>
      <c r="J45" s="54">
        <f t="shared" si="7"/>
        <v>108089</v>
      </c>
      <c r="K45" s="54">
        <f t="shared" si="7"/>
        <v>0</v>
      </c>
      <c r="L45" s="54">
        <f t="shared" si="7"/>
        <v>410444</v>
      </c>
      <c r="M45" s="54">
        <f t="shared" si="7"/>
        <v>23940</v>
      </c>
      <c r="N45" s="54">
        <f t="shared" si="7"/>
        <v>434384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542473</v>
      </c>
      <c r="X45" s="54">
        <f t="shared" si="7"/>
        <v>525200</v>
      </c>
      <c r="Y45" s="54">
        <f t="shared" si="7"/>
        <v>17273</v>
      </c>
      <c r="Z45" s="184">
        <f t="shared" si="5"/>
        <v>3.288842345773039</v>
      </c>
      <c r="AA45" s="130">
        <f t="shared" si="8"/>
        <v>1050400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30000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36004017</v>
      </c>
      <c r="D49" s="218">
        <f t="shared" si="9"/>
        <v>0</v>
      </c>
      <c r="E49" s="220">
        <f t="shared" si="9"/>
        <v>31637510</v>
      </c>
      <c r="F49" s="220">
        <f t="shared" si="9"/>
        <v>31637510</v>
      </c>
      <c r="G49" s="220">
        <f t="shared" si="9"/>
        <v>2679030</v>
      </c>
      <c r="H49" s="220">
        <f t="shared" si="9"/>
        <v>6663557</v>
      </c>
      <c r="I49" s="220">
        <f t="shared" si="9"/>
        <v>2812031</v>
      </c>
      <c r="J49" s="220">
        <f t="shared" si="9"/>
        <v>12154618</v>
      </c>
      <c r="K49" s="220">
        <f t="shared" si="9"/>
        <v>0</v>
      </c>
      <c r="L49" s="220">
        <f t="shared" si="9"/>
        <v>7949678</v>
      </c>
      <c r="M49" s="220">
        <f t="shared" si="9"/>
        <v>2671340</v>
      </c>
      <c r="N49" s="220">
        <f t="shared" si="9"/>
        <v>10621018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22775636</v>
      </c>
      <c r="X49" s="220">
        <f t="shared" si="9"/>
        <v>15818755</v>
      </c>
      <c r="Y49" s="220">
        <f t="shared" si="9"/>
        <v>6956881</v>
      </c>
      <c r="Z49" s="221">
        <f t="shared" si="5"/>
        <v>43.978688588324424</v>
      </c>
      <c r="AA49" s="222">
        <f>SUM(AA41:AA48)</f>
        <v>31637510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12226932</v>
      </c>
      <c r="F51" s="54">
        <f t="shared" si="10"/>
        <v>12226932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6113466</v>
      </c>
      <c r="Y51" s="54">
        <f t="shared" si="10"/>
        <v>-6113466</v>
      </c>
      <c r="Z51" s="184">
        <f>+IF(X51&lt;&gt;0,+(Y51/X51)*100,0)</f>
        <v>-100</v>
      </c>
      <c r="AA51" s="130">
        <f>SUM(AA57:AA61)</f>
        <v>12226932</v>
      </c>
    </row>
    <row r="52" spans="1:27" ht="13.5">
      <c r="A52" s="310" t="s">
        <v>204</v>
      </c>
      <c r="B52" s="142"/>
      <c r="C52" s="62"/>
      <c r="D52" s="156"/>
      <c r="E52" s="60">
        <v>5690000</v>
      </c>
      <c r="F52" s="60">
        <v>5690000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2845000</v>
      </c>
      <c r="Y52" s="60">
        <v>-2845000</v>
      </c>
      <c r="Z52" s="140">
        <v>-100</v>
      </c>
      <c r="AA52" s="155">
        <v>5690000</v>
      </c>
    </row>
    <row r="53" spans="1:27" ht="13.5">
      <c r="A53" s="310" t="s">
        <v>205</v>
      </c>
      <c r="B53" s="142"/>
      <c r="C53" s="62"/>
      <c r="D53" s="156"/>
      <c r="E53" s="60">
        <v>153000</v>
      </c>
      <c r="F53" s="60">
        <v>153000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76500</v>
      </c>
      <c r="Y53" s="60">
        <v>-76500</v>
      </c>
      <c r="Z53" s="140">
        <v>-100</v>
      </c>
      <c r="AA53" s="155">
        <v>153000</v>
      </c>
    </row>
    <row r="54" spans="1:27" ht="13.5">
      <c r="A54" s="310" t="s">
        <v>206</v>
      </c>
      <c r="B54" s="142"/>
      <c r="C54" s="62"/>
      <c r="D54" s="156"/>
      <c r="E54" s="60">
        <v>746500</v>
      </c>
      <c r="F54" s="60">
        <v>746500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373250</v>
      </c>
      <c r="Y54" s="60">
        <v>-373250</v>
      </c>
      <c r="Z54" s="140">
        <v>-100</v>
      </c>
      <c r="AA54" s="155">
        <v>746500</v>
      </c>
    </row>
    <row r="55" spans="1:27" ht="13.5">
      <c r="A55" s="310" t="s">
        <v>207</v>
      </c>
      <c r="B55" s="142"/>
      <c r="C55" s="62"/>
      <c r="D55" s="156"/>
      <c r="E55" s="60">
        <v>203000</v>
      </c>
      <c r="F55" s="60">
        <v>203000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101500</v>
      </c>
      <c r="Y55" s="60">
        <v>-101500</v>
      </c>
      <c r="Z55" s="140">
        <v>-100</v>
      </c>
      <c r="AA55" s="155">
        <v>203000</v>
      </c>
    </row>
    <row r="56" spans="1:27" ht="13.5">
      <c r="A56" s="310" t="s">
        <v>208</v>
      </c>
      <c r="B56" s="142"/>
      <c r="C56" s="62"/>
      <c r="D56" s="156"/>
      <c r="E56" s="60">
        <v>1310000</v>
      </c>
      <c r="F56" s="60">
        <v>1310000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655000</v>
      </c>
      <c r="Y56" s="60">
        <v>-655000</v>
      </c>
      <c r="Z56" s="140">
        <v>-100</v>
      </c>
      <c r="AA56" s="155">
        <v>1310000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8102500</v>
      </c>
      <c r="F57" s="295">
        <f t="shared" si="11"/>
        <v>8102500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4051250</v>
      </c>
      <c r="Y57" s="295">
        <f t="shared" si="11"/>
        <v>-4051250</v>
      </c>
      <c r="Z57" s="296">
        <f>+IF(X57&lt;&gt;0,+(Y57/X57)*100,0)</f>
        <v>-100</v>
      </c>
      <c r="AA57" s="297">
        <f>SUM(AA52:AA56)</f>
        <v>8102500</v>
      </c>
    </row>
    <row r="58" spans="1:27" ht="13.5">
      <c r="A58" s="311" t="s">
        <v>210</v>
      </c>
      <c r="B58" s="136"/>
      <c r="C58" s="62"/>
      <c r="D58" s="156"/>
      <c r="E58" s="60">
        <v>407250</v>
      </c>
      <c r="F58" s="60">
        <v>407250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203625</v>
      </c>
      <c r="Y58" s="60">
        <v>-203625</v>
      </c>
      <c r="Z58" s="140">
        <v>-100</v>
      </c>
      <c r="AA58" s="155">
        <v>407250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>
        <v>2500</v>
      </c>
      <c r="F60" s="60">
        <v>2500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1250</v>
      </c>
      <c r="Y60" s="60">
        <v>-1250</v>
      </c>
      <c r="Z60" s="140">
        <v>-100</v>
      </c>
      <c r="AA60" s="155">
        <v>2500</v>
      </c>
    </row>
    <row r="61" spans="1:27" ht="13.5">
      <c r="A61" s="311" t="s">
        <v>213</v>
      </c>
      <c r="B61" s="136" t="s">
        <v>221</v>
      </c>
      <c r="C61" s="62"/>
      <c r="D61" s="156"/>
      <c r="E61" s="60">
        <v>3714682</v>
      </c>
      <c r="F61" s="60">
        <v>3714682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1857341</v>
      </c>
      <c r="Y61" s="60">
        <v>-1857341</v>
      </c>
      <c r="Z61" s="140">
        <v>-100</v>
      </c>
      <c r="AA61" s="155">
        <v>3714682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50600</v>
      </c>
      <c r="H66" s="275">
        <v>611980</v>
      </c>
      <c r="I66" s="275">
        <v>334877</v>
      </c>
      <c r="J66" s="275">
        <v>997457</v>
      </c>
      <c r="K66" s="275">
        <v>568895</v>
      </c>
      <c r="L66" s="275">
        <v>473603</v>
      </c>
      <c r="M66" s="275">
        <v>618980</v>
      </c>
      <c r="N66" s="275">
        <v>1661478</v>
      </c>
      <c r="O66" s="275"/>
      <c r="P66" s="275"/>
      <c r="Q66" s="275"/>
      <c r="R66" s="275"/>
      <c r="S66" s="275"/>
      <c r="T66" s="275"/>
      <c r="U66" s="275"/>
      <c r="V66" s="275"/>
      <c r="W66" s="275">
        <v>2658935</v>
      </c>
      <c r="X66" s="275"/>
      <c r="Y66" s="275">
        <v>2658935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12226932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12226932</v>
      </c>
      <c r="F69" s="220">
        <f t="shared" si="12"/>
        <v>0</v>
      </c>
      <c r="G69" s="220">
        <f t="shared" si="12"/>
        <v>50600</v>
      </c>
      <c r="H69" s="220">
        <f t="shared" si="12"/>
        <v>611980</v>
      </c>
      <c r="I69" s="220">
        <f t="shared" si="12"/>
        <v>334877</v>
      </c>
      <c r="J69" s="220">
        <f t="shared" si="12"/>
        <v>997457</v>
      </c>
      <c r="K69" s="220">
        <f t="shared" si="12"/>
        <v>568895</v>
      </c>
      <c r="L69" s="220">
        <f t="shared" si="12"/>
        <v>473603</v>
      </c>
      <c r="M69" s="220">
        <f t="shared" si="12"/>
        <v>618980</v>
      </c>
      <c r="N69" s="220">
        <f t="shared" si="12"/>
        <v>1661478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2658935</v>
      </c>
      <c r="X69" s="220">
        <f t="shared" si="12"/>
        <v>0</v>
      </c>
      <c r="Y69" s="220">
        <f t="shared" si="12"/>
        <v>2658935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29711387</v>
      </c>
      <c r="D5" s="357">
        <f t="shared" si="0"/>
        <v>0</v>
      </c>
      <c r="E5" s="356">
        <f t="shared" si="0"/>
        <v>26646560</v>
      </c>
      <c r="F5" s="358">
        <f t="shared" si="0"/>
        <v>26646560</v>
      </c>
      <c r="G5" s="358">
        <f t="shared" si="0"/>
        <v>2679030</v>
      </c>
      <c r="H5" s="356">
        <f t="shared" si="0"/>
        <v>6563889</v>
      </c>
      <c r="I5" s="356">
        <f t="shared" si="0"/>
        <v>2698710</v>
      </c>
      <c r="J5" s="358">
        <f t="shared" si="0"/>
        <v>11941629</v>
      </c>
      <c r="K5" s="358">
        <f t="shared" si="0"/>
        <v>0</v>
      </c>
      <c r="L5" s="356">
        <f t="shared" si="0"/>
        <v>7539234</v>
      </c>
      <c r="M5" s="356">
        <f t="shared" si="0"/>
        <v>2647400</v>
      </c>
      <c r="N5" s="358">
        <f t="shared" si="0"/>
        <v>10186634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22128263</v>
      </c>
      <c r="X5" s="356">
        <f t="shared" si="0"/>
        <v>13323280</v>
      </c>
      <c r="Y5" s="358">
        <f t="shared" si="0"/>
        <v>8804983</v>
      </c>
      <c r="Z5" s="359">
        <f>+IF(X5&lt;&gt;0,+(Y5/X5)*100,0)</f>
        <v>66.08720225049687</v>
      </c>
      <c r="AA5" s="360">
        <f>+AA6+AA8+AA11+AA13+AA15</f>
        <v>26646560</v>
      </c>
    </row>
    <row r="6" spans="1:27" ht="13.5">
      <c r="A6" s="361" t="s">
        <v>204</v>
      </c>
      <c r="B6" s="142"/>
      <c r="C6" s="60">
        <f>+C7</f>
        <v>3995814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354124</v>
      </c>
      <c r="H6" s="60">
        <f t="shared" si="1"/>
        <v>150941</v>
      </c>
      <c r="I6" s="60">
        <f t="shared" si="1"/>
        <v>644405</v>
      </c>
      <c r="J6" s="59">
        <f t="shared" si="1"/>
        <v>1149470</v>
      </c>
      <c r="K6" s="59">
        <f t="shared" si="1"/>
        <v>0</v>
      </c>
      <c r="L6" s="60">
        <f t="shared" si="1"/>
        <v>971592</v>
      </c>
      <c r="M6" s="60">
        <f t="shared" si="1"/>
        <v>404653</v>
      </c>
      <c r="N6" s="59">
        <f t="shared" si="1"/>
        <v>1376245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2525715</v>
      </c>
      <c r="X6" s="60">
        <f t="shared" si="1"/>
        <v>0</v>
      </c>
      <c r="Y6" s="59">
        <f t="shared" si="1"/>
        <v>2525715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3995814</v>
      </c>
      <c r="D7" s="340"/>
      <c r="E7" s="60"/>
      <c r="F7" s="59"/>
      <c r="G7" s="59">
        <v>354124</v>
      </c>
      <c r="H7" s="60">
        <v>150941</v>
      </c>
      <c r="I7" s="60">
        <v>644405</v>
      </c>
      <c r="J7" s="59">
        <v>1149470</v>
      </c>
      <c r="K7" s="59"/>
      <c r="L7" s="60">
        <v>971592</v>
      </c>
      <c r="M7" s="60">
        <v>404653</v>
      </c>
      <c r="N7" s="59">
        <v>1376245</v>
      </c>
      <c r="O7" s="59"/>
      <c r="P7" s="60"/>
      <c r="Q7" s="60"/>
      <c r="R7" s="59"/>
      <c r="S7" s="59"/>
      <c r="T7" s="60"/>
      <c r="U7" s="60"/>
      <c r="V7" s="59"/>
      <c r="W7" s="59">
        <v>2525715</v>
      </c>
      <c r="X7" s="60"/>
      <c r="Y7" s="59">
        <v>2525715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6370736</v>
      </c>
      <c r="D8" s="340">
        <f t="shared" si="2"/>
        <v>0</v>
      </c>
      <c r="E8" s="60">
        <f t="shared" si="2"/>
        <v>5092000</v>
      </c>
      <c r="F8" s="59">
        <f t="shared" si="2"/>
        <v>5092000</v>
      </c>
      <c r="G8" s="59">
        <f t="shared" si="2"/>
        <v>0</v>
      </c>
      <c r="H8" s="60">
        <f t="shared" si="2"/>
        <v>1221166</v>
      </c>
      <c r="I8" s="60">
        <f t="shared" si="2"/>
        <v>0</v>
      </c>
      <c r="J8" s="59">
        <f t="shared" si="2"/>
        <v>1221166</v>
      </c>
      <c r="K8" s="59">
        <f t="shared" si="2"/>
        <v>0</v>
      </c>
      <c r="L8" s="60">
        <f t="shared" si="2"/>
        <v>455001</v>
      </c>
      <c r="M8" s="60">
        <f t="shared" si="2"/>
        <v>0</v>
      </c>
      <c r="N8" s="59">
        <f t="shared" si="2"/>
        <v>455001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1676167</v>
      </c>
      <c r="X8" s="60">
        <f t="shared" si="2"/>
        <v>2546000</v>
      </c>
      <c r="Y8" s="59">
        <f t="shared" si="2"/>
        <v>-869833</v>
      </c>
      <c r="Z8" s="61">
        <f>+IF(X8&lt;&gt;0,+(Y8/X8)*100,0)</f>
        <v>-34.164689709347996</v>
      </c>
      <c r="AA8" s="62">
        <f>SUM(AA9:AA10)</f>
        <v>5092000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1221166</v>
      </c>
      <c r="I9" s="60"/>
      <c r="J9" s="59">
        <v>1221166</v>
      </c>
      <c r="K9" s="59"/>
      <c r="L9" s="60">
        <v>455001</v>
      </c>
      <c r="M9" s="60"/>
      <c r="N9" s="59">
        <v>455001</v>
      </c>
      <c r="O9" s="59"/>
      <c r="P9" s="60"/>
      <c r="Q9" s="60"/>
      <c r="R9" s="59"/>
      <c r="S9" s="59"/>
      <c r="T9" s="60"/>
      <c r="U9" s="60"/>
      <c r="V9" s="59"/>
      <c r="W9" s="59">
        <v>1676167</v>
      </c>
      <c r="X9" s="60"/>
      <c r="Y9" s="59">
        <v>1676167</v>
      </c>
      <c r="Z9" s="61"/>
      <c r="AA9" s="62"/>
    </row>
    <row r="10" spans="1:27" ht="13.5">
      <c r="A10" s="291" t="s">
        <v>230</v>
      </c>
      <c r="B10" s="142"/>
      <c r="C10" s="60">
        <v>6370736</v>
      </c>
      <c r="D10" s="340"/>
      <c r="E10" s="60">
        <v>5092000</v>
      </c>
      <c r="F10" s="59">
        <v>5092000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2546000</v>
      </c>
      <c r="Y10" s="59">
        <v>-2546000</v>
      </c>
      <c r="Z10" s="61">
        <v>-100</v>
      </c>
      <c r="AA10" s="62">
        <v>5092000</v>
      </c>
    </row>
    <row r="11" spans="1:27" ht="13.5">
      <c r="A11" s="361" t="s">
        <v>206</v>
      </c>
      <c r="B11" s="142"/>
      <c r="C11" s="362">
        <f>+C12</f>
        <v>1676110</v>
      </c>
      <c r="D11" s="363">
        <f aca="true" t="shared" si="3" ref="D11:AA11">+D12</f>
        <v>0</v>
      </c>
      <c r="E11" s="362">
        <f t="shared" si="3"/>
        <v>400000</v>
      </c>
      <c r="F11" s="364">
        <f t="shared" si="3"/>
        <v>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1593440</v>
      </c>
      <c r="N11" s="364">
        <f t="shared" si="3"/>
        <v>1593440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1593440</v>
      </c>
      <c r="X11" s="362">
        <f t="shared" si="3"/>
        <v>200000</v>
      </c>
      <c r="Y11" s="364">
        <f t="shared" si="3"/>
        <v>1393440</v>
      </c>
      <c r="Z11" s="365">
        <f>+IF(X11&lt;&gt;0,+(Y11/X11)*100,0)</f>
        <v>696.72</v>
      </c>
      <c r="AA11" s="366">
        <f t="shared" si="3"/>
        <v>400000</v>
      </c>
    </row>
    <row r="12" spans="1:27" ht="13.5">
      <c r="A12" s="291" t="s">
        <v>231</v>
      </c>
      <c r="B12" s="136"/>
      <c r="C12" s="60">
        <v>1676110</v>
      </c>
      <c r="D12" s="340"/>
      <c r="E12" s="60">
        <v>400000</v>
      </c>
      <c r="F12" s="59">
        <v>400000</v>
      </c>
      <c r="G12" s="59"/>
      <c r="H12" s="60"/>
      <c r="I12" s="60"/>
      <c r="J12" s="59"/>
      <c r="K12" s="59"/>
      <c r="L12" s="60"/>
      <c r="M12" s="60">
        <v>1593440</v>
      </c>
      <c r="N12" s="59">
        <v>1593440</v>
      </c>
      <c r="O12" s="59"/>
      <c r="P12" s="60"/>
      <c r="Q12" s="60"/>
      <c r="R12" s="59"/>
      <c r="S12" s="59"/>
      <c r="T12" s="60"/>
      <c r="U12" s="60"/>
      <c r="V12" s="59"/>
      <c r="W12" s="59">
        <v>1593440</v>
      </c>
      <c r="X12" s="60">
        <v>200000</v>
      </c>
      <c r="Y12" s="59">
        <v>1393440</v>
      </c>
      <c r="Z12" s="61">
        <v>696.72</v>
      </c>
      <c r="AA12" s="62">
        <v>400000</v>
      </c>
    </row>
    <row r="13" spans="1:27" ht="13.5">
      <c r="A13" s="361" t="s">
        <v>207</v>
      </c>
      <c r="B13" s="136"/>
      <c r="C13" s="275">
        <f>+C14</f>
        <v>15868727</v>
      </c>
      <c r="D13" s="341">
        <f aca="true" t="shared" si="4" ref="D13:AA13">+D14</f>
        <v>0</v>
      </c>
      <c r="E13" s="275">
        <f t="shared" si="4"/>
        <v>20981600</v>
      </c>
      <c r="F13" s="342">
        <f t="shared" si="4"/>
        <v>20981600</v>
      </c>
      <c r="G13" s="342">
        <f t="shared" si="4"/>
        <v>2119706</v>
      </c>
      <c r="H13" s="275">
        <f t="shared" si="4"/>
        <v>5011782</v>
      </c>
      <c r="I13" s="275">
        <f t="shared" si="4"/>
        <v>2054305</v>
      </c>
      <c r="J13" s="342">
        <f t="shared" si="4"/>
        <v>9185793</v>
      </c>
      <c r="K13" s="342">
        <f t="shared" si="4"/>
        <v>0</v>
      </c>
      <c r="L13" s="275">
        <f t="shared" si="4"/>
        <v>6112641</v>
      </c>
      <c r="M13" s="275">
        <f t="shared" si="4"/>
        <v>649307</v>
      </c>
      <c r="N13" s="342">
        <f t="shared" si="4"/>
        <v>6761948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15947741</v>
      </c>
      <c r="X13" s="275">
        <f t="shared" si="4"/>
        <v>10490800</v>
      </c>
      <c r="Y13" s="342">
        <f t="shared" si="4"/>
        <v>5456941</v>
      </c>
      <c r="Z13" s="335">
        <f>+IF(X13&lt;&gt;0,+(Y13/X13)*100,0)</f>
        <v>52.01644297860983</v>
      </c>
      <c r="AA13" s="273">
        <f t="shared" si="4"/>
        <v>20981600</v>
      </c>
    </row>
    <row r="14" spans="1:27" ht="13.5">
      <c r="A14" s="291" t="s">
        <v>232</v>
      </c>
      <c r="B14" s="136"/>
      <c r="C14" s="60">
        <v>15868727</v>
      </c>
      <c r="D14" s="340"/>
      <c r="E14" s="60">
        <v>20981600</v>
      </c>
      <c r="F14" s="59">
        <v>20981600</v>
      </c>
      <c r="G14" s="59">
        <v>2119706</v>
      </c>
      <c r="H14" s="60">
        <v>5011782</v>
      </c>
      <c r="I14" s="60">
        <v>2054305</v>
      </c>
      <c r="J14" s="59">
        <v>9185793</v>
      </c>
      <c r="K14" s="59"/>
      <c r="L14" s="60">
        <v>6112641</v>
      </c>
      <c r="M14" s="60">
        <v>649307</v>
      </c>
      <c r="N14" s="59">
        <v>6761948</v>
      </c>
      <c r="O14" s="59"/>
      <c r="P14" s="60"/>
      <c r="Q14" s="60"/>
      <c r="R14" s="59"/>
      <c r="S14" s="59"/>
      <c r="T14" s="60"/>
      <c r="U14" s="60"/>
      <c r="V14" s="59"/>
      <c r="W14" s="59">
        <v>15947741</v>
      </c>
      <c r="X14" s="60">
        <v>10490800</v>
      </c>
      <c r="Y14" s="59">
        <v>5456941</v>
      </c>
      <c r="Z14" s="61">
        <v>52.02</v>
      </c>
      <c r="AA14" s="62">
        <v>20981600</v>
      </c>
    </row>
    <row r="15" spans="1:27" ht="13.5">
      <c r="A15" s="361" t="s">
        <v>208</v>
      </c>
      <c r="B15" s="136"/>
      <c r="C15" s="60">
        <f aca="true" t="shared" si="5" ref="C15:Y15">SUM(C16:C20)</f>
        <v>1800000</v>
      </c>
      <c r="D15" s="340">
        <f t="shared" si="5"/>
        <v>0</v>
      </c>
      <c r="E15" s="60">
        <f t="shared" si="5"/>
        <v>172960</v>
      </c>
      <c r="F15" s="59">
        <f t="shared" si="5"/>
        <v>172960</v>
      </c>
      <c r="G15" s="59">
        <f t="shared" si="5"/>
        <v>205200</v>
      </c>
      <c r="H15" s="60">
        <f t="shared" si="5"/>
        <v>180000</v>
      </c>
      <c r="I15" s="60">
        <f t="shared" si="5"/>
        <v>0</v>
      </c>
      <c r="J15" s="59">
        <f t="shared" si="5"/>
        <v>385200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385200</v>
      </c>
      <c r="X15" s="60">
        <f t="shared" si="5"/>
        <v>86480</v>
      </c>
      <c r="Y15" s="59">
        <f t="shared" si="5"/>
        <v>298720</v>
      </c>
      <c r="Z15" s="61">
        <f>+IF(X15&lt;&gt;0,+(Y15/X15)*100,0)</f>
        <v>345.4209065679926</v>
      </c>
      <c r="AA15" s="62">
        <f>SUM(AA16:AA20)</f>
        <v>172960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205200</v>
      </c>
      <c r="H16" s="60">
        <v>180000</v>
      </c>
      <c r="I16" s="60"/>
      <c r="J16" s="59">
        <v>385200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385200</v>
      </c>
      <c r="X16" s="60"/>
      <c r="Y16" s="59">
        <v>385200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1800000</v>
      </c>
      <c r="D20" s="340"/>
      <c r="E20" s="60">
        <v>172960</v>
      </c>
      <c r="F20" s="59">
        <v>172960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86480</v>
      </c>
      <c r="Y20" s="59">
        <v>-86480</v>
      </c>
      <c r="Z20" s="61">
        <v>-100</v>
      </c>
      <c r="AA20" s="62">
        <v>172960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3940550</v>
      </c>
      <c r="F22" s="345">
        <f t="shared" si="6"/>
        <v>3940550</v>
      </c>
      <c r="G22" s="345">
        <f t="shared" si="6"/>
        <v>0</v>
      </c>
      <c r="H22" s="343">
        <f t="shared" si="6"/>
        <v>0</v>
      </c>
      <c r="I22" s="343">
        <f t="shared" si="6"/>
        <v>104900</v>
      </c>
      <c r="J22" s="345">
        <f t="shared" si="6"/>
        <v>104900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104900</v>
      </c>
      <c r="X22" s="343">
        <f t="shared" si="6"/>
        <v>1970275</v>
      </c>
      <c r="Y22" s="345">
        <f t="shared" si="6"/>
        <v>-1865375</v>
      </c>
      <c r="Z22" s="336">
        <f>+IF(X22&lt;&gt;0,+(Y22/X22)*100,0)</f>
        <v>-94.67587011965335</v>
      </c>
      <c r="AA22" s="350">
        <f>SUM(AA23:AA32)</f>
        <v>3940550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3940550</v>
      </c>
      <c r="F25" s="59">
        <v>3940550</v>
      </c>
      <c r="G25" s="59"/>
      <c r="H25" s="60"/>
      <c r="I25" s="60">
        <v>104900</v>
      </c>
      <c r="J25" s="59">
        <v>104900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104900</v>
      </c>
      <c r="X25" s="60">
        <v>1970275</v>
      </c>
      <c r="Y25" s="59">
        <v>-1865375</v>
      </c>
      <c r="Z25" s="61">
        <v>-94.68</v>
      </c>
      <c r="AA25" s="62">
        <v>3940550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6262630</v>
      </c>
      <c r="D40" s="344">
        <f t="shared" si="9"/>
        <v>0</v>
      </c>
      <c r="E40" s="343">
        <f t="shared" si="9"/>
        <v>1050400</v>
      </c>
      <c r="F40" s="345">
        <f t="shared" si="9"/>
        <v>1050400</v>
      </c>
      <c r="G40" s="345">
        <f t="shared" si="9"/>
        <v>0</v>
      </c>
      <c r="H40" s="343">
        <f t="shared" si="9"/>
        <v>99668</v>
      </c>
      <c r="I40" s="343">
        <f t="shared" si="9"/>
        <v>8421</v>
      </c>
      <c r="J40" s="345">
        <f t="shared" si="9"/>
        <v>108089</v>
      </c>
      <c r="K40" s="345">
        <f t="shared" si="9"/>
        <v>0</v>
      </c>
      <c r="L40" s="343">
        <f t="shared" si="9"/>
        <v>410444</v>
      </c>
      <c r="M40" s="343">
        <f t="shared" si="9"/>
        <v>23940</v>
      </c>
      <c r="N40" s="345">
        <f t="shared" si="9"/>
        <v>434384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542473</v>
      </c>
      <c r="X40" s="343">
        <f t="shared" si="9"/>
        <v>525200</v>
      </c>
      <c r="Y40" s="345">
        <f t="shared" si="9"/>
        <v>17273</v>
      </c>
      <c r="Z40" s="336">
        <f>+IF(X40&lt;&gt;0,+(Y40/X40)*100,0)</f>
        <v>3.288842345773039</v>
      </c>
      <c r="AA40" s="350">
        <f>SUM(AA41:AA49)</f>
        <v>1050400</v>
      </c>
    </row>
    <row r="41" spans="1:27" ht="13.5">
      <c r="A41" s="361" t="s">
        <v>247</v>
      </c>
      <c r="B41" s="142"/>
      <c r="C41" s="362">
        <v>1355000</v>
      </c>
      <c r="D41" s="363"/>
      <c r="E41" s="362">
        <v>150000</v>
      </c>
      <c r="F41" s="364">
        <v>150000</v>
      </c>
      <c r="G41" s="364"/>
      <c r="H41" s="362"/>
      <c r="I41" s="362"/>
      <c r="J41" s="364"/>
      <c r="K41" s="364"/>
      <c r="L41" s="362">
        <v>396492</v>
      </c>
      <c r="M41" s="362"/>
      <c r="N41" s="364">
        <v>396492</v>
      </c>
      <c r="O41" s="364"/>
      <c r="P41" s="362"/>
      <c r="Q41" s="362"/>
      <c r="R41" s="364"/>
      <c r="S41" s="364"/>
      <c r="T41" s="362"/>
      <c r="U41" s="362"/>
      <c r="V41" s="364"/>
      <c r="W41" s="364">
        <v>396492</v>
      </c>
      <c r="X41" s="362">
        <v>75000</v>
      </c>
      <c r="Y41" s="364">
        <v>321492</v>
      </c>
      <c r="Z41" s="365">
        <v>428.66</v>
      </c>
      <c r="AA41" s="366">
        <v>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2082664</v>
      </c>
      <c r="D43" s="369"/>
      <c r="E43" s="305">
        <v>145000</v>
      </c>
      <c r="F43" s="370">
        <v>145000</v>
      </c>
      <c r="G43" s="370"/>
      <c r="H43" s="305">
        <v>99668</v>
      </c>
      <c r="I43" s="305">
        <v>8421</v>
      </c>
      <c r="J43" s="370">
        <v>108089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108089</v>
      </c>
      <c r="X43" s="305">
        <v>72500</v>
      </c>
      <c r="Y43" s="370">
        <v>35589</v>
      </c>
      <c r="Z43" s="371">
        <v>49.09</v>
      </c>
      <c r="AA43" s="303">
        <v>145000</v>
      </c>
    </row>
    <row r="44" spans="1:27" ht="13.5">
      <c r="A44" s="361" t="s">
        <v>250</v>
      </c>
      <c r="B44" s="136"/>
      <c r="C44" s="60">
        <v>224320</v>
      </c>
      <c r="D44" s="368"/>
      <c r="E44" s="54">
        <v>755400</v>
      </c>
      <c r="F44" s="53">
        <v>755400</v>
      </c>
      <c r="G44" s="53"/>
      <c r="H44" s="54"/>
      <c r="I44" s="54"/>
      <c r="J44" s="53"/>
      <c r="K44" s="53"/>
      <c r="L44" s="54">
        <v>12996</v>
      </c>
      <c r="M44" s="54"/>
      <c r="N44" s="53">
        <v>12996</v>
      </c>
      <c r="O44" s="53"/>
      <c r="P44" s="54"/>
      <c r="Q44" s="54"/>
      <c r="R44" s="53"/>
      <c r="S44" s="53"/>
      <c r="T44" s="54"/>
      <c r="U44" s="54"/>
      <c r="V44" s="53"/>
      <c r="W44" s="53">
        <v>12996</v>
      </c>
      <c r="X44" s="54">
        <v>377700</v>
      </c>
      <c r="Y44" s="53">
        <v>-364704</v>
      </c>
      <c r="Z44" s="94">
        <v>-96.56</v>
      </c>
      <c r="AA44" s="95">
        <v>755400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800646</v>
      </c>
      <c r="D48" s="368"/>
      <c r="E48" s="54"/>
      <c r="F48" s="53"/>
      <c r="G48" s="53"/>
      <c r="H48" s="54"/>
      <c r="I48" s="54"/>
      <c r="J48" s="53"/>
      <c r="K48" s="53"/>
      <c r="L48" s="54">
        <v>956</v>
      </c>
      <c r="M48" s="54"/>
      <c r="N48" s="53">
        <v>956</v>
      </c>
      <c r="O48" s="53"/>
      <c r="P48" s="54"/>
      <c r="Q48" s="54"/>
      <c r="R48" s="53"/>
      <c r="S48" s="53"/>
      <c r="T48" s="54"/>
      <c r="U48" s="54"/>
      <c r="V48" s="53"/>
      <c r="W48" s="53">
        <v>956</v>
      </c>
      <c r="X48" s="54"/>
      <c r="Y48" s="53">
        <v>956</v>
      </c>
      <c r="Z48" s="94"/>
      <c r="AA48" s="95"/>
    </row>
    <row r="49" spans="1:27" ht="13.5">
      <c r="A49" s="361" t="s">
        <v>93</v>
      </c>
      <c r="B49" s="136"/>
      <c r="C49" s="54">
        <v>1800000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23940</v>
      </c>
      <c r="N49" s="53">
        <v>23940</v>
      </c>
      <c r="O49" s="53"/>
      <c r="P49" s="54"/>
      <c r="Q49" s="54"/>
      <c r="R49" s="53"/>
      <c r="S49" s="53"/>
      <c r="T49" s="54"/>
      <c r="U49" s="54"/>
      <c r="V49" s="53"/>
      <c r="W49" s="53">
        <v>23940</v>
      </c>
      <c r="X49" s="54"/>
      <c r="Y49" s="53">
        <v>23940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30000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36004017</v>
      </c>
      <c r="D60" s="346">
        <f t="shared" si="14"/>
        <v>0</v>
      </c>
      <c r="E60" s="219">
        <f t="shared" si="14"/>
        <v>31637510</v>
      </c>
      <c r="F60" s="264">
        <f t="shared" si="14"/>
        <v>31637510</v>
      </c>
      <c r="G60" s="264">
        <f t="shared" si="14"/>
        <v>2679030</v>
      </c>
      <c r="H60" s="219">
        <f t="shared" si="14"/>
        <v>6663557</v>
      </c>
      <c r="I60" s="219">
        <f t="shared" si="14"/>
        <v>2812031</v>
      </c>
      <c r="J60" s="264">
        <f t="shared" si="14"/>
        <v>12154618</v>
      </c>
      <c r="K60" s="264">
        <f t="shared" si="14"/>
        <v>0</v>
      </c>
      <c r="L60" s="219">
        <f t="shared" si="14"/>
        <v>7949678</v>
      </c>
      <c r="M60" s="219">
        <f t="shared" si="14"/>
        <v>2671340</v>
      </c>
      <c r="N60" s="264">
        <f t="shared" si="14"/>
        <v>10621018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22775636</v>
      </c>
      <c r="X60" s="219">
        <f t="shared" si="14"/>
        <v>15818755</v>
      </c>
      <c r="Y60" s="264">
        <f t="shared" si="14"/>
        <v>6956881</v>
      </c>
      <c r="Z60" s="337">
        <f>+IF(X60&lt;&gt;0,+(Y60/X60)*100,0)</f>
        <v>43.978688588324424</v>
      </c>
      <c r="AA60" s="232">
        <f>+AA57+AA54+AA51+AA40+AA37+AA34+AA22+AA5</f>
        <v>31637510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2014-02-11T07:11:28Z</dcterms:created>
  <dcterms:modified xsi:type="dcterms:W3CDTF">2014-02-11T07:11:32Z</dcterms:modified>
  <cp:category/>
  <cp:version/>
  <cp:contentType/>
  <cp:contentStatus/>
</cp:coreProperties>
</file>