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<sst xmlns="http://schemas.openxmlformats.org/spreadsheetml/2006/main" count="855" uniqueCount="302">
  <si>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Metsimaholo(FS204)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</si>
  <si>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</si>
  <si>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</si>
  <si>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</si>
  <si>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</si>
  <si>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</si>
  <si>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</si>
  <si>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</si>
  <si>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</si>
  <si>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</si>
  <si>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</si>
  <si>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</si>
  <si>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</si>
  <si>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</si>
  <si>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</si>
  <si>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</si>
  <si>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</si>
  <si>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</si>
  <si>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</si>
  <si>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</si>
  <si>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</si>
  <si>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</si>
  <si>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</si>
  <si>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</si>
  <si>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</si>
  <si>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</si>
  <si>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</si>
  <si>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</si>
  <si>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</si>
  <si>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</si>
  <si>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</si>
  <si>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</si>
  <si>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</si>
  <si>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</si>
  <si>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</si>
  <si>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</si>
  <si>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</si>
  <si>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</si>
  <si>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</si>
  <si>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</si>
  <si>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</si>
  <si>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</si>
  <si>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</si>
  <si>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</si>
  <si>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</si>
  <si>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</si>
  <si>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</si>
  <si>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</si>
  <si>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</si>
  <si>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</si>
  <si>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</si>
  <si>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</si>
  <si>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</si>
  <si>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</si>
  <si>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</si>
  <si>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</si>
  <si>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</si>
  <si>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</si>
  <si>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</si>
  <si>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</si>
  <si>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</si>
  <si>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</si>
  <si>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</si>
  <si>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</si>
  <si>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</si>
  <si>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</si>
  <si>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</si>
  <si>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</si>
  <si>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</si>
  <si>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</si>
  <si>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</si>
  <si>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</si>
  <si>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</si>
  <si>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</si>
  <si>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</si>
  <si>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</si>
  <si>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</si>
  <si>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</si>
  <si>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</si>
  <si>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</si>
  <si>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</si>
  <si>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</si>
  <si>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</si>
  <si>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</si>
  <si>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</si>
  <si>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</si>
  <si>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</si>
  <si>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</si>
  <si>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</si>
  <si>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</si>
  <si>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</si>
  <si>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</si>
  <si>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</si>
  <si>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</si>
  <si>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</si>
  <si>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</si>
  <si>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</si>
  <si>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</si>
  <si>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</si>
  <si>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</si>
  <si>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</si>
  <si>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</si>
  <si>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</si>
  <si>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</si>
  <si>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</si>
  <si>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</si>
  <si>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</si>
  <si>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</si>
  <si>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</si>
  <si>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</si>
  <si>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</si>
  <si>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</si>
  <si>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</si>
  <si>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</si>
  <si>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</si>
  <si>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</si>
  <si>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</si>
  <si>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</si>
  <si>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</si>
  <si>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</si>
  <si>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</si>
  <si>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</si>
  <si>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</si>
  <si>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</si>
  <si>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</si>
  <si>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</si>
  <si>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</si>
  <si>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</si>
  <si>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</si>
  <si>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Metsimaholo(FS204)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</si>
  <si>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</si>
  <si>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</si>
  <si>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</si>
  <si>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</si>
  <si>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</si>
  <si>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</si>
  <si>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</si>
  <si>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</si>
  <si>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</si>
  <si>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</si>
  <si>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Metsimaholo(FS204)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</si>
  <si>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</si>
  <si>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</si>
  <si>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</si>
  <si>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</si>
  <si>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</si>
  <si>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</si>
  <si>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</si>
  <si>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</si>
  <si>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</si>
  <si>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</si>
  <si>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</si>
  <si>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</si>
  <si>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</si>
  <si>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</si>
  <si>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</si>
  <si>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</si>
  <si>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</si>
  <si>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</si>
  <si>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</si>
  <si>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</si>
  <si>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</si>
  <si>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</si>
  <si>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</si>
  <si>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</si>
  <si>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</si>
  <si>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</si>
  <si>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</si>
  <si>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</si>
  <si>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</si>
  <si>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</si>
  <si>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</si>
  <si>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</si>
  <si>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</si>
  <si>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</si>
  <si>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</si>
  <si>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</si>
  <si>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</si>
  <si>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</si>
  <si>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</si>
  <si>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</si>
  <si>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</si>
  <si>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</si>
  <si>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</si>
  <si>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</si>
  <si>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</si>
  <si>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</si>
  <si>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</si>
  <si>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</si>
  <si>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</si>
  <si>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</si>
  <si>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</si>
  <si>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</si>
  <si>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</si>
  <si>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</si>
  <si>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</si>
  <si>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</si>
  <si>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</si>
  <si>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</si>
  <si>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</si>
  <si>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</si>
  <si>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Metsimaholo(FS204)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</si>
  <si>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</si>
  <si>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</si>
  <si>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</si>
  <si>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</si>
  <si>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</si>
  <si>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</si>
  <si>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</si>
  <si>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</si>
  <si>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</si>
  <si>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</si>
  <si>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</si>
  <si>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</si>
  <si>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</si>
  <si>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</si>
  <si>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</si>
  <si>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</si>
  <si>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</si>
  <si>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</si>
  <si>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</si>
  <si>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</si>
  <si>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</si>
  <si>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</si>
  <si>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</si>
  <si>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</si>
  <si>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Metsimaholo(FS204)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</si>
  <si>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</si>
  <si>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</si>
  <si>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</si>
  <si>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</si>
  <si>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</si>
  <si>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</si>
  <si>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</si>
  <si>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</si>
  <si>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</si>
  <si>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</si>
  <si>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</si>
  <si>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</si>
  <si>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</si>
  <si>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</si>
  <si>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</si>
  <si>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</si>
  <si>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</si>
  <si>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</si>
  <si>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</si>
  <si>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</si>
  <si>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</si>
  <si>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</si>
  <si>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</si>
  <si>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</si>
  <si>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</si>
  <si>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</si>
  <si>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</si>
  <si>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</si>
  <si>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</si>
  <si>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</si>
  <si>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</si>
  <si>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</si>
  <si>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</si>
  <si>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</si>
  <si>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</si>
  <si>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Metsimaholo(FS204)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</si>
  <si>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</si>
  <si>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</si>
  <si>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Metsimaholo(FS204)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</si>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</sst>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92484526</v>
      </c>
      <c r="C5" s="19">
        <v>0</v>
      </c>
      <c r="D5" s="59">
        <v>93932380</v>
      </c>
      <c r="E5" s="60">
        <v>93932380</v>
      </c>
      <c r="F5" s="60">
        <v>15886568</v>
      </c>
      <c r="G5" s="60">
        <v>8087310</v>
      </c>
      <c r="H5" s="60">
        <v>7857025</v>
      </c>
      <c r="I5" s="60">
        <v>31830903</v>
      </c>
      <c r="J5" s="60">
        <v>8633560</v>
      </c>
      <c r="K5" s="60">
        <v>8077291</v>
      </c>
      <c r="L5" s="60">
        <v>8092954</v>
      </c>
      <c r="M5" s="60">
        <v>24803805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56634708</v>
      </c>
      <c r="W5" s="60">
        <v>46966190</v>
      </c>
      <c r="X5" s="60">
        <v>9668518</v>
      </c>
      <c r="Y5" s="61">
        <v>20.59</v>
      </c>
      <c r="Z5" s="62">
        <v>93932380</v>
      </c>
    </row>
    <row r="6" spans="1:26" ht="13.5">
      <c r="A6" s="58" t="s">
        <v>32</v>
      </c>
      <c r="B6" s="19">
        <v>370641733</v>
      </c>
      <c r="C6" s="19">
        <v>0</v>
      </c>
      <c r="D6" s="59">
        <v>473796460</v>
      </c>
      <c r="E6" s="60">
        <v>473796460</v>
      </c>
      <c r="F6" s="60">
        <v>27215203</v>
      </c>
      <c r="G6" s="60">
        <v>40933957</v>
      </c>
      <c r="H6" s="60">
        <v>32896349</v>
      </c>
      <c r="I6" s="60">
        <v>101045509</v>
      </c>
      <c r="J6" s="60">
        <v>35501281</v>
      </c>
      <c r="K6" s="60">
        <v>36455052</v>
      </c>
      <c r="L6" s="60">
        <v>31757791</v>
      </c>
      <c r="M6" s="60">
        <v>103714124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204759633</v>
      </c>
      <c r="W6" s="60">
        <v>236898230</v>
      </c>
      <c r="X6" s="60">
        <v>-32138597</v>
      </c>
      <c r="Y6" s="61">
        <v>-13.57</v>
      </c>
      <c r="Z6" s="62">
        <v>473796460</v>
      </c>
    </row>
    <row r="7" spans="1:26" ht="13.5">
      <c r="A7" s="58" t="s">
        <v>33</v>
      </c>
      <c r="B7" s="19">
        <v>2057359</v>
      </c>
      <c r="C7" s="19">
        <v>0</v>
      </c>
      <c r="D7" s="59">
        <v>2400000</v>
      </c>
      <c r="E7" s="60">
        <v>2400000</v>
      </c>
      <c r="F7" s="60">
        <v>21958</v>
      </c>
      <c r="G7" s="60">
        <v>1725</v>
      </c>
      <c r="H7" s="60">
        <v>0</v>
      </c>
      <c r="I7" s="60">
        <v>23683</v>
      </c>
      <c r="J7" s="60">
        <v>17631</v>
      </c>
      <c r="K7" s="60">
        <v>461282</v>
      </c>
      <c r="L7" s="60">
        <v>215615</v>
      </c>
      <c r="M7" s="60">
        <v>694528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718211</v>
      </c>
      <c r="W7" s="60">
        <v>1200000</v>
      </c>
      <c r="X7" s="60">
        <v>-481789</v>
      </c>
      <c r="Y7" s="61">
        <v>-40.15</v>
      </c>
      <c r="Z7" s="62">
        <v>2400000</v>
      </c>
    </row>
    <row r="8" spans="1:26" ht="13.5">
      <c r="A8" s="58" t="s">
        <v>34</v>
      </c>
      <c r="B8" s="19">
        <v>103620051</v>
      </c>
      <c r="C8" s="19">
        <v>0</v>
      </c>
      <c r="D8" s="59">
        <v>107886700</v>
      </c>
      <c r="E8" s="60">
        <v>107886700</v>
      </c>
      <c r="F8" s="60">
        <v>43099477</v>
      </c>
      <c r="G8" s="60">
        <v>298000</v>
      </c>
      <c r="H8" s="60">
        <v>153175</v>
      </c>
      <c r="I8" s="60">
        <v>43550652</v>
      </c>
      <c r="J8" s="60">
        <v>2203263</v>
      </c>
      <c r="K8" s="60">
        <v>992470</v>
      </c>
      <c r="L8" s="60">
        <v>34036266</v>
      </c>
      <c r="M8" s="60">
        <v>37231999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80782651</v>
      </c>
      <c r="W8" s="60">
        <v>53943350</v>
      </c>
      <c r="X8" s="60">
        <v>26839301</v>
      </c>
      <c r="Y8" s="61">
        <v>49.75</v>
      </c>
      <c r="Z8" s="62">
        <v>107886700</v>
      </c>
    </row>
    <row r="9" spans="1:26" ht="13.5">
      <c r="A9" s="58" t="s">
        <v>35</v>
      </c>
      <c r="B9" s="19">
        <v>38701054</v>
      </c>
      <c r="C9" s="19">
        <v>0</v>
      </c>
      <c r="D9" s="59">
        <v>61227440</v>
      </c>
      <c r="E9" s="60">
        <v>61227440</v>
      </c>
      <c r="F9" s="60">
        <v>2739573</v>
      </c>
      <c r="G9" s="60">
        <v>3094795</v>
      </c>
      <c r="H9" s="60">
        <v>2528429</v>
      </c>
      <c r="I9" s="60">
        <v>8362797</v>
      </c>
      <c r="J9" s="60">
        <v>3950029</v>
      </c>
      <c r="K9" s="60">
        <v>4265437</v>
      </c>
      <c r="L9" s="60">
        <v>2793586</v>
      </c>
      <c r="M9" s="60">
        <v>11009052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19371849</v>
      </c>
      <c r="W9" s="60">
        <v>30613720</v>
      </c>
      <c r="X9" s="60">
        <v>-11241871</v>
      </c>
      <c r="Y9" s="61">
        <v>-36.72</v>
      </c>
      <c r="Z9" s="62">
        <v>61227440</v>
      </c>
    </row>
    <row r="10" spans="1:26" ht="25.5">
      <c r="A10" s="63" t="s">
        <v>277</v>
      </c>
      <c r="B10" s="64">
        <f>SUM(B5:B9)</f>
        <v>607504723</v>
      </c>
      <c r="C10" s="64">
        <f>SUM(C5:C9)</f>
        <v>0</v>
      </c>
      <c r="D10" s="65">
        <f aca="true" t="shared" si="0" ref="D10:Z10">SUM(D5:D9)</f>
        <v>739242980</v>
      </c>
      <c r="E10" s="66">
        <f t="shared" si="0"/>
        <v>739242980</v>
      </c>
      <c r="F10" s="66">
        <f t="shared" si="0"/>
        <v>88962779</v>
      </c>
      <c r="G10" s="66">
        <f t="shared" si="0"/>
        <v>52415787</v>
      </c>
      <c r="H10" s="66">
        <f t="shared" si="0"/>
        <v>43434978</v>
      </c>
      <c r="I10" s="66">
        <f t="shared" si="0"/>
        <v>184813544</v>
      </c>
      <c r="J10" s="66">
        <f t="shared" si="0"/>
        <v>50305764</v>
      </c>
      <c r="K10" s="66">
        <f t="shared" si="0"/>
        <v>50251532</v>
      </c>
      <c r="L10" s="66">
        <f t="shared" si="0"/>
        <v>76896212</v>
      </c>
      <c r="M10" s="66">
        <f t="shared" si="0"/>
        <v>177453508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362267052</v>
      </c>
      <c r="W10" s="66">
        <f t="shared" si="0"/>
        <v>369621490</v>
      </c>
      <c r="X10" s="66">
        <f t="shared" si="0"/>
        <v>-7354438</v>
      </c>
      <c r="Y10" s="67">
        <f>+IF(W10&lt;&gt;0,(X10/W10)*100,0)</f>
        <v>-1.9897214309698281</v>
      </c>
      <c r="Z10" s="68">
        <f t="shared" si="0"/>
        <v>739242980</v>
      </c>
    </row>
    <row r="11" spans="1:26" ht="13.5">
      <c r="A11" s="58" t="s">
        <v>37</v>
      </c>
      <c r="B11" s="19">
        <v>166680191</v>
      </c>
      <c r="C11" s="19">
        <v>0</v>
      </c>
      <c r="D11" s="59">
        <v>188559540</v>
      </c>
      <c r="E11" s="60">
        <v>188559540</v>
      </c>
      <c r="F11" s="60">
        <v>14974960</v>
      </c>
      <c r="G11" s="60">
        <v>15371713</v>
      </c>
      <c r="H11" s="60">
        <v>16710030</v>
      </c>
      <c r="I11" s="60">
        <v>47056703</v>
      </c>
      <c r="J11" s="60">
        <v>15546836</v>
      </c>
      <c r="K11" s="60">
        <v>15531006</v>
      </c>
      <c r="L11" s="60">
        <v>16389951</v>
      </c>
      <c r="M11" s="60">
        <v>47467793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94524496</v>
      </c>
      <c r="W11" s="60">
        <v>94279770</v>
      </c>
      <c r="X11" s="60">
        <v>244726</v>
      </c>
      <c r="Y11" s="61">
        <v>0.26</v>
      </c>
      <c r="Z11" s="62">
        <v>188559540</v>
      </c>
    </row>
    <row r="12" spans="1:26" ht="13.5">
      <c r="A12" s="58" t="s">
        <v>38</v>
      </c>
      <c r="B12" s="19">
        <v>12101915</v>
      </c>
      <c r="C12" s="19">
        <v>0</v>
      </c>
      <c r="D12" s="59">
        <v>13174340</v>
      </c>
      <c r="E12" s="60">
        <v>13174340</v>
      </c>
      <c r="F12" s="60">
        <v>990668</v>
      </c>
      <c r="G12" s="60">
        <v>1012204</v>
      </c>
      <c r="H12" s="60">
        <v>997170</v>
      </c>
      <c r="I12" s="60">
        <v>3000042</v>
      </c>
      <c r="J12" s="60">
        <v>958796</v>
      </c>
      <c r="K12" s="60">
        <v>1038811</v>
      </c>
      <c r="L12" s="60">
        <v>1016155</v>
      </c>
      <c r="M12" s="60">
        <v>3013762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6013804</v>
      </c>
      <c r="W12" s="60">
        <v>6587170</v>
      </c>
      <c r="X12" s="60">
        <v>-573366</v>
      </c>
      <c r="Y12" s="61">
        <v>-8.7</v>
      </c>
      <c r="Z12" s="62">
        <v>13174340</v>
      </c>
    </row>
    <row r="13" spans="1:26" ht="13.5">
      <c r="A13" s="58" t="s">
        <v>278</v>
      </c>
      <c r="B13" s="19">
        <v>43277048</v>
      </c>
      <c r="C13" s="19">
        <v>0</v>
      </c>
      <c r="D13" s="59">
        <v>46687120</v>
      </c>
      <c r="E13" s="60">
        <v>46687120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23343560</v>
      </c>
      <c r="X13" s="60">
        <v>-23343560</v>
      </c>
      <c r="Y13" s="61">
        <v>-100</v>
      </c>
      <c r="Z13" s="62">
        <v>46687120</v>
      </c>
    </row>
    <row r="14" spans="1:26" ht="13.5">
      <c r="A14" s="58" t="s">
        <v>40</v>
      </c>
      <c r="B14" s="19">
        <v>0</v>
      </c>
      <c r="C14" s="19">
        <v>0</v>
      </c>
      <c r="D14" s="59">
        <v>8141890</v>
      </c>
      <c r="E14" s="60">
        <v>8141890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4070945</v>
      </c>
      <c r="X14" s="60">
        <v>-4070945</v>
      </c>
      <c r="Y14" s="61">
        <v>-100</v>
      </c>
      <c r="Z14" s="62">
        <v>8141890</v>
      </c>
    </row>
    <row r="15" spans="1:26" ht="13.5">
      <c r="A15" s="58" t="s">
        <v>41</v>
      </c>
      <c r="B15" s="19">
        <v>258325849</v>
      </c>
      <c r="C15" s="19">
        <v>0</v>
      </c>
      <c r="D15" s="59">
        <v>351707490</v>
      </c>
      <c r="E15" s="60">
        <v>351707490</v>
      </c>
      <c r="F15" s="60">
        <v>56010</v>
      </c>
      <c r="G15" s="60">
        <v>27014078</v>
      </c>
      <c r="H15" s="60">
        <v>27470916</v>
      </c>
      <c r="I15" s="60">
        <v>54541004</v>
      </c>
      <c r="J15" s="60">
        <v>13118190</v>
      </c>
      <c r="K15" s="60">
        <v>13746481</v>
      </c>
      <c r="L15" s="60">
        <v>28156859</v>
      </c>
      <c r="M15" s="60">
        <v>55021530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109562534</v>
      </c>
      <c r="W15" s="60">
        <v>175853745</v>
      </c>
      <c r="X15" s="60">
        <v>-66291211</v>
      </c>
      <c r="Y15" s="61">
        <v>-37.7</v>
      </c>
      <c r="Z15" s="62">
        <v>351707490</v>
      </c>
    </row>
    <row r="16" spans="1:26" ht="13.5">
      <c r="A16" s="69" t="s">
        <v>42</v>
      </c>
      <c r="B16" s="19">
        <v>0</v>
      </c>
      <c r="C16" s="19">
        <v>0</v>
      </c>
      <c r="D16" s="59">
        <v>47192230</v>
      </c>
      <c r="E16" s="60">
        <v>47192230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23596115</v>
      </c>
      <c r="X16" s="60">
        <v>-23596115</v>
      </c>
      <c r="Y16" s="61">
        <v>-100</v>
      </c>
      <c r="Z16" s="62">
        <v>47192230</v>
      </c>
    </row>
    <row r="17" spans="1:26" ht="13.5">
      <c r="A17" s="58" t="s">
        <v>43</v>
      </c>
      <c r="B17" s="19">
        <v>187760668</v>
      </c>
      <c r="C17" s="19">
        <v>0</v>
      </c>
      <c r="D17" s="59">
        <v>177475360</v>
      </c>
      <c r="E17" s="60">
        <v>177475360</v>
      </c>
      <c r="F17" s="60">
        <v>7733383</v>
      </c>
      <c r="G17" s="60">
        <v>7993792</v>
      </c>
      <c r="H17" s="60">
        <v>14616934</v>
      </c>
      <c r="I17" s="60">
        <v>30344109</v>
      </c>
      <c r="J17" s="60">
        <v>13764809</v>
      </c>
      <c r="K17" s="60">
        <v>12513620</v>
      </c>
      <c r="L17" s="60">
        <v>16484486</v>
      </c>
      <c r="M17" s="60">
        <v>42762915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73107024</v>
      </c>
      <c r="W17" s="60">
        <v>88737680</v>
      </c>
      <c r="X17" s="60">
        <v>-15630656</v>
      </c>
      <c r="Y17" s="61">
        <v>-17.61</v>
      </c>
      <c r="Z17" s="62">
        <v>177475360</v>
      </c>
    </row>
    <row r="18" spans="1:26" ht="13.5">
      <c r="A18" s="70" t="s">
        <v>44</v>
      </c>
      <c r="B18" s="71">
        <f>SUM(B11:B17)</f>
        <v>668145671</v>
      </c>
      <c r="C18" s="71">
        <f>SUM(C11:C17)</f>
        <v>0</v>
      </c>
      <c r="D18" s="72">
        <f aca="true" t="shared" si="1" ref="D18:Z18">SUM(D11:D17)</f>
        <v>832937970</v>
      </c>
      <c r="E18" s="73">
        <f t="shared" si="1"/>
        <v>832937970</v>
      </c>
      <c r="F18" s="73">
        <f t="shared" si="1"/>
        <v>23755021</v>
      </c>
      <c r="G18" s="73">
        <f t="shared" si="1"/>
        <v>51391787</v>
      </c>
      <c r="H18" s="73">
        <f t="shared" si="1"/>
        <v>59795050</v>
      </c>
      <c r="I18" s="73">
        <f t="shared" si="1"/>
        <v>134941858</v>
      </c>
      <c r="J18" s="73">
        <f t="shared" si="1"/>
        <v>43388631</v>
      </c>
      <c r="K18" s="73">
        <f t="shared" si="1"/>
        <v>42829918</v>
      </c>
      <c r="L18" s="73">
        <f t="shared" si="1"/>
        <v>62047451</v>
      </c>
      <c r="M18" s="73">
        <f t="shared" si="1"/>
        <v>148266000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283207858</v>
      </c>
      <c r="W18" s="73">
        <f t="shared" si="1"/>
        <v>416468985</v>
      </c>
      <c r="X18" s="73">
        <f t="shared" si="1"/>
        <v>-133261127</v>
      </c>
      <c r="Y18" s="67">
        <f>+IF(W18&lt;&gt;0,(X18/W18)*100,0)</f>
        <v>-31.997851412632805</v>
      </c>
      <c r="Z18" s="74">
        <f t="shared" si="1"/>
        <v>832937970</v>
      </c>
    </row>
    <row r="19" spans="1:26" ht="13.5">
      <c r="A19" s="70" t="s">
        <v>45</v>
      </c>
      <c r="B19" s="75">
        <f>+B10-B18</f>
        <v>-60640948</v>
      </c>
      <c r="C19" s="75">
        <f>+C10-C18</f>
        <v>0</v>
      </c>
      <c r="D19" s="76">
        <f aca="true" t="shared" si="2" ref="D19:Z19">+D10-D18</f>
        <v>-93694990</v>
      </c>
      <c r="E19" s="77">
        <f t="shared" si="2"/>
        <v>-93694990</v>
      </c>
      <c r="F19" s="77">
        <f t="shared" si="2"/>
        <v>65207758</v>
      </c>
      <c r="G19" s="77">
        <f t="shared" si="2"/>
        <v>1024000</v>
      </c>
      <c r="H19" s="77">
        <f t="shared" si="2"/>
        <v>-16360072</v>
      </c>
      <c r="I19" s="77">
        <f t="shared" si="2"/>
        <v>49871686</v>
      </c>
      <c r="J19" s="77">
        <f t="shared" si="2"/>
        <v>6917133</v>
      </c>
      <c r="K19" s="77">
        <f t="shared" si="2"/>
        <v>7421614</v>
      </c>
      <c r="L19" s="77">
        <f t="shared" si="2"/>
        <v>14848761</v>
      </c>
      <c r="M19" s="77">
        <f t="shared" si="2"/>
        <v>29187508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79059194</v>
      </c>
      <c r="W19" s="77">
        <f>IF(E10=E18,0,W10-W18)</f>
        <v>-46847495</v>
      </c>
      <c r="X19" s="77">
        <f t="shared" si="2"/>
        <v>125906689</v>
      </c>
      <c r="Y19" s="78">
        <f>+IF(W19&lt;&gt;0,(X19/W19)*100,0)</f>
        <v>-268.75863693458956</v>
      </c>
      <c r="Z19" s="79">
        <f t="shared" si="2"/>
        <v>-93694990</v>
      </c>
    </row>
    <row r="20" spans="1:26" ht="13.5">
      <c r="A20" s="58" t="s">
        <v>46</v>
      </c>
      <c r="B20" s="19">
        <v>64324341</v>
      </c>
      <c r="C20" s="19">
        <v>0</v>
      </c>
      <c r="D20" s="59">
        <v>93697300</v>
      </c>
      <c r="E20" s="60">
        <v>93697300</v>
      </c>
      <c r="F20" s="60">
        <v>0</v>
      </c>
      <c r="G20" s="60">
        <v>3831000</v>
      </c>
      <c r="H20" s="60">
        <v>0</v>
      </c>
      <c r="I20" s="60">
        <v>3831000</v>
      </c>
      <c r="J20" s="60">
        <v>0</v>
      </c>
      <c r="K20" s="60">
        <v>0</v>
      </c>
      <c r="L20" s="60">
        <v>500250</v>
      </c>
      <c r="M20" s="60">
        <v>500250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4331250</v>
      </c>
      <c r="W20" s="60">
        <v>46848650</v>
      </c>
      <c r="X20" s="60">
        <v>-42517400</v>
      </c>
      <c r="Y20" s="61">
        <v>-90.75</v>
      </c>
      <c r="Z20" s="62">
        <v>93697300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3683393</v>
      </c>
      <c r="C22" s="86">
        <f>SUM(C19:C21)</f>
        <v>0</v>
      </c>
      <c r="D22" s="87">
        <f aca="true" t="shared" si="3" ref="D22:Z22">SUM(D19:D21)</f>
        <v>2310</v>
      </c>
      <c r="E22" s="88">
        <f t="shared" si="3"/>
        <v>2310</v>
      </c>
      <c r="F22" s="88">
        <f t="shared" si="3"/>
        <v>65207758</v>
      </c>
      <c r="G22" s="88">
        <f t="shared" si="3"/>
        <v>4855000</v>
      </c>
      <c r="H22" s="88">
        <f t="shared" si="3"/>
        <v>-16360072</v>
      </c>
      <c r="I22" s="88">
        <f t="shared" si="3"/>
        <v>53702686</v>
      </c>
      <c r="J22" s="88">
        <f t="shared" si="3"/>
        <v>6917133</v>
      </c>
      <c r="K22" s="88">
        <f t="shared" si="3"/>
        <v>7421614</v>
      </c>
      <c r="L22" s="88">
        <f t="shared" si="3"/>
        <v>15349011</v>
      </c>
      <c r="M22" s="88">
        <f t="shared" si="3"/>
        <v>29687758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83390444</v>
      </c>
      <c r="W22" s="88">
        <f t="shared" si="3"/>
        <v>1155</v>
      </c>
      <c r="X22" s="88">
        <f t="shared" si="3"/>
        <v>83389289</v>
      </c>
      <c r="Y22" s="89">
        <f>+IF(W22&lt;&gt;0,(X22/W22)*100,0)</f>
        <v>7219851.861471862</v>
      </c>
      <c r="Z22" s="90">
        <f t="shared" si="3"/>
        <v>2310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3683393</v>
      </c>
      <c r="C24" s="75">
        <f>SUM(C22:C23)</f>
        <v>0</v>
      </c>
      <c r="D24" s="76">
        <f aca="true" t="shared" si="4" ref="D24:Z24">SUM(D22:D23)</f>
        <v>2310</v>
      </c>
      <c r="E24" s="77">
        <f t="shared" si="4"/>
        <v>2310</v>
      </c>
      <c r="F24" s="77">
        <f t="shared" si="4"/>
        <v>65207758</v>
      </c>
      <c r="G24" s="77">
        <f t="shared" si="4"/>
        <v>4855000</v>
      </c>
      <c r="H24" s="77">
        <f t="shared" si="4"/>
        <v>-16360072</v>
      </c>
      <c r="I24" s="77">
        <f t="shared" si="4"/>
        <v>53702686</v>
      </c>
      <c r="J24" s="77">
        <f t="shared" si="4"/>
        <v>6917133</v>
      </c>
      <c r="K24" s="77">
        <f t="shared" si="4"/>
        <v>7421614</v>
      </c>
      <c r="L24" s="77">
        <f t="shared" si="4"/>
        <v>15349011</v>
      </c>
      <c r="M24" s="77">
        <f t="shared" si="4"/>
        <v>29687758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83390444</v>
      </c>
      <c r="W24" s="77">
        <f t="shared" si="4"/>
        <v>1155</v>
      </c>
      <c r="X24" s="77">
        <f t="shared" si="4"/>
        <v>83389289</v>
      </c>
      <c r="Y24" s="78">
        <f>+IF(W24&lt;&gt;0,(X24/W24)*100,0)</f>
        <v>7219851.861471862</v>
      </c>
      <c r="Z24" s="79">
        <f t="shared" si="4"/>
        <v>2310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78113454</v>
      </c>
      <c r="C27" s="22">
        <v>0</v>
      </c>
      <c r="D27" s="99">
        <v>163587530</v>
      </c>
      <c r="E27" s="100">
        <v>163587530</v>
      </c>
      <c r="F27" s="100">
        <v>0</v>
      </c>
      <c r="G27" s="100">
        <v>5908512</v>
      </c>
      <c r="H27" s="100">
        <v>875547</v>
      </c>
      <c r="I27" s="100">
        <v>6784059</v>
      </c>
      <c r="J27" s="100">
        <v>3786204</v>
      </c>
      <c r="K27" s="100">
        <v>2406845</v>
      </c>
      <c r="L27" s="100">
        <v>2372730</v>
      </c>
      <c r="M27" s="100">
        <v>8565779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15349838</v>
      </c>
      <c r="W27" s="100">
        <v>81793765</v>
      </c>
      <c r="X27" s="100">
        <v>-66443927</v>
      </c>
      <c r="Y27" s="101">
        <v>-81.23</v>
      </c>
      <c r="Z27" s="102">
        <v>163587530</v>
      </c>
    </row>
    <row r="28" spans="1:26" ht="13.5">
      <c r="A28" s="103" t="s">
        <v>46</v>
      </c>
      <c r="B28" s="19">
        <v>64639320</v>
      </c>
      <c r="C28" s="19">
        <v>0</v>
      </c>
      <c r="D28" s="59">
        <v>93697300</v>
      </c>
      <c r="E28" s="60">
        <v>93697300</v>
      </c>
      <c r="F28" s="60">
        <v>0</v>
      </c>
      <c r="G28" s="60">
        <v>5908512</v>
      </c>
      <c r="H28" s="60">
        <v>875547</v>
      </c>
      <c r="I28" s="60">
        <v>6784059</v>
      </c>
      <c r="J28" s="60">
        <v>3684507</v>
      </c>
      <c r="K28" s="60">
        <v>2406845</v>
      </c>
      <c r="L28" s="60">
        <v>2213642</v>
      </c>
      <c r="M28" s="60">
        <v>8304994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15089053</v>
      </c>
      <c r="W28" s="60">
        <v>46848650</v>
      </c>
      <c r="X28" s="60">
        <v>-31759597</v>
      </c>
      <c r="Y28" s="61">
        <v>-67.79</v>
      </c>
      <c r="Z28" s="62">
        <v>93697300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8999600</v>
      </c>
      <c r="C30" s="19">
        <v>0</v>
      </c>
      <c r="D30" s="59">
        <v>27500000</v>
      </c>
      <c r="E30" s="60">
        <v>27500000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13750000</v>
      </c>
      <c r="X30" s="60">
        <v>-13750000</v>
      </c>
      <c r="Y30" s="61">
        <v>-100</v>
      </c>
      <c r="Z30" s="62">
        <v>27500000</v>
      </c>
    </row>
    <row r="31" spans="1:26" ht="13.5">
      <c r="A31" s="58" t="s">
        <v>53</v>
      </c>
      <c r="B31" s="19">
        <v>4474535</v>
      </c>
      <c r="C31" s="19">
        <v>0</v>
      </c>
      <c r="D31" s="59">
        <v>42390230</v>
      </c>
      <c r="E31" s="60">
        <v>42390230</v>
      </c>
      <c r="F31" s="60">
        <v>0</v>
      </c>
      <c r="G31" s="60">
        <v>0</v>
      </c>
      <c r="H31" s="60">
        <v>0</v>
      </c>
      <c r="I31" s="60">
        <v>0</v>
      </c>
      <c r="J31" s="60">
        <v>101697</v>
      </c>
      <c r="K31" s="60">
        <v>0</v>
      </c>
      <c r="L31" s="60">
        <v>159088</v>
      </c>
      <c r="M31" s="60">
        <v>260785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260785</v>
      </c>
      <c r="W31" s="60">
        <v>21195115</v>
      </c>
      <c r="X31" s="60">
        <v>-20934330</v>
      </c>
      <c r="Y31" s="61">
        <v>-98.77</v>
      </c>
      <c r="Z31" s="62">
        <v>42390230</v>
      </c>
    </row>
    <row r="32" spans="1:26" ht="13.5">
      <c r="A32" s="70" t="s">
        <v>54</v>
      </c>
      <c r="B32" s="22">
        <f>SUM(B28:B31)</f>
        <v>78113455</v>
      </c>
      <c r="C32" s="22">
        <f>SUM(C28:C31)</f>
        <v>0</v>
      </c>
      <c r="D32" s="99">
        <f aca="true" t="shared" si="5" ref="D32:Z32">SUM(D28:D31)</f>
        <v>163587530</v>
      </c>
      <c r="E32" s="100">
        <f t="shared" si="5"/>
        <v>163587530</v>
      </c>
      <c r="F32" s="100">
        <f t="shared" si="5"/>
        <v>0</v>
      </c>
      <c r="G32" s="100">
        <f t="shared" si="5"/>
        <v>5908512</v>
      </c>
      <c r="H32" s="100">
        <f t="shared" si="5"/>
        <v>875547</v>
      </c>
      <c r="I32" s="100">
        <f t="shared" si="5"/>
        <v>6784059</v>
      </c>
      <c r="J32" s="100">
        <f t="shared" si="5"/>
        <v>3786204</v>
      </c>
      <c r="K32" s="100">
        <f t="shared" si="5"/>
        <v>2406845</v>
      </c>
      <c r="L32" s="100">
        <f t="shared" si="5"/>
        <v>2372730</v>
      </c>
      <c r="M32" s="100">
        <f t="shared" si="5"/>
        <v>8565779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15349838</v>
      </c>
      <c r="W32" s="100">
        <f t="shared" si="5"/>
        <v>81793765</v>
      </c>
      <c r="X32" s="100">
        <f t="shared" si="5"/>
        <v>-66443927</v>
      </c>
      <c r="Y32" s="101">
        <f>+IF(W32&lt;&gt;0,(X32/W32)*100,0)</f>
        <v>-81.23348643995052</v>
      </c>
      <c r="Z32" s="102">
        <f t="shared" si="5"/>
        <v>163587530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155648392</v>
      </c>
      <c r="C35" s="19">
        <v>0</v>
      </c>
      <c r="D35" s="59">
        <v>179497000</v>
      </c>
      <c r="E35" s="60">
        <v>179497000</v>
      </c>
      <c r="F35" s="60">
        <v>99357478</v>
      </c>
      <c r="G35" s="60">
        <v>5729116</v>
      </c>
      <c r="H35" s="60">
        <v>2046034</v>
      </c>
      <c r="I35" s="60">
        <v>2046034</v>
      </c>
      <c r="J35" s="60">
        <v>-26816457</v>
      </c>
      <c r="K35" s="60">
        <v>-2252473</v>
      </c>
      <c r="L35" s="60">
        <v>16382916</v>
      </c>
      <c r="M35" s="60">
        <v>16382916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16382916</v>
      </c>
      <c r="W35" s="60">
        <v>89748500</v>
      </c>
      <c r="X35" s="60">
        <v>-73365584</v>
      </c>
      <c r="Y35" s="61">
        <v>-81.75</v>
      </c>
      <c r="Z35" s="62">
        <v>179497000</v>
      </c>
    </row>
    <row r="36" spans="1:26" ht="13.5">
      <c r="A36" s="58" t="s">
        <v>57</v>
      </c>
      <c r="B36" s="19">
        <v>942535463</v>
      </c>
      <c r="C36" s="19">
        <v>0</v>
      </c>
      <c r="D36" s="59">
        <v>1008989000</v>
      </c>
      <c r="E36" s="60">
        <v>1008989000</v>
      </c>
      <c r="F36" s="60">
        <v>0</v>
      </c>
      <c r="G36" s="60">
        <v>5908511</v>
      </c>
      <c r="H36" s="60">
        <v>875547</v>
      </c>
      <c r="I36" s="60">
        <v>875547</v>
      </c>
      <c r="J36" s="60">
        <v>3786204</v>
      </c>
      <c r="K36" s="60">
        <v>2406845</v>
      </c>
      <c r="L36" s="60">
        <v>2372731</v>
      </c>
      <c r="M36" s="60">
        <v>2372731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2372731</v>
      </c>
      <c r="W36" s="60">
        <v>504494500</v>
      </c>
      <c r="X36" s="60">
        <v>-502121769</v>
      </c>
      <c r="Y36" s="61">
        <v>-99.53</v>
      </c>
      <c r="Z36" s="62">
        <v>1008989000</v>
      </c>
    </row>
    <row r="37" spans="1:26" ht="13.5">
      <c r="A37" s="58" t="s">
        <v>58</v>
      </c>
      <c r="B37" s="19">
        <v>167358252</v>
      </c>
      <c r="C37" s="19">
        <v>0</v>
      </c>
      <c r="D37" s="59">
        <v>195072000</v>
      </c>
      <c r="E37" s="60">
        <v>195072000</v>
      </c>
      <c r="F37" s="60">
        <v>32122178</v>
      </c>
      <c r="G37" s="60">
        <v>958953</v>
      </c>
      <c r="H37" s="60">
        <v>17211689</v>
      </c>
      <c r="I37" s="60">
        <v>17211689</v>
      </c>
      <c r="J37" s="60">
        <v>-32455222</v>
      </c>
      <c r="K37" s="60">
        <v>-9123154</v>
      </c>
      <c r="L37" s="60">
        <v>-1869571</v>
      </c>
      <c r="M37" s="60">
        <v>-1869571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-1869571</v>
      </c>
      <c r="W37" s="60">
        <v>97536000</v>
      </c>
      <c r="X37" s="60">
        <v>-99405571</v>
      </c>
      <c r="Y37" s="61">
        <v>-101.92</v>
      </c>
      <c r="Z37" s="62">
        <v>195072000</v>
      </c>
    </row>
    <row r="38" spans="1:26" ht="13.5">
      <c r="A38" s="58" t="s">
        <v>59</v>
      </c>
      <c r="B38" s="19">
        <v>85491803</v>
      </c>
      <c r="C38" s="19">
        <v>0</v>
      </c>
      <c r="D38" s="59">
        <v>77274000</v>
      </c>
      <c r="E38" s="60">
        <v>77274000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38637000</v>
      </c>
      <c r="X38" s="60">
        <v>-38637000</v>
      </c>
      <c r="Y38" s="61">
        <v>-100</v>
      </c>
      <c r="Z38" s="62">
        <v>77274000</v>
      </c>
    </row>
    <row r="39" spans="1:26" ht="13.5">
      <c r="A39" s="58" t="s">
        <v>60</v>
      </c>
      <c r="B39" s="19">
        <v>845333800</v>
      </c>
      <c r="C39" s="19">
        <v>0</v>
      </c>
      <c r="D39" s="59">
        <v>916140000</v>
      </c>
      <c r="E39" s="60">
        <v>916140000</v>
      </c>
      <c r="F39" s="60">
        <v>67235300</v>
      </c>
      <c r="G39" s="60">
        <v>10678674</v>
      </c>
      <c r="H39" s="60">
        <v>-14290108</v>
      </c>
      <c r="I39" s="60">
        <v>-14290108</v>
      </c>
      <c r="J39" s="60">
        <v>9424969</v>
      </c>
      <c r="K39" s="60">
        <v>9277526</v>
      </c>
      <c r="L39" s="60">
        <v>20625218</v>
      </c>
      <c r="M39" s="60">
        <v>20625218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20625218</v>
      </c>
      <c r="W39" s="60">
        <v>458070000</v>
      </c>
      <c r="X39" s="60">
        <v>-437444782</v>
      </c>
      <c r="Y39" s="61">
        <v>-95.5</v>
      </c>
      <c r="Z39" s="62">
        <v>916140000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78968069</v>
      </c>
      <c r="C42" s="19">
        <v>0</v>
      </c>
      <c r="D42" s="59">
        <v>102436775</v>
      </c>
      <c r="E42" s="60">
        <v>102436775</v>
      </c>
      <c r="F42" s="60">
        <v>8365215</v>
      </c>
      <c r="G42" s="60">
        <v>8548269</v>
      </c>
      <c r="H42" s="60">
        <v>-29384019</v>
      </c>
      <c r="I42" s="60">
        <v>-12470535</v>
      </c>
      <c r="J42" s="60">
        <v>12635201</v>
      </c>
      <c r="K42" s="60">
        <v>27729328</v>
      </c>
      <c r="L42" s="60">
        <v>-29662601</v>
      </c>
      <c r="M42" s="60">
        <v>10701928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-1768607</v>
      </c>
      <c r="W42" s="60">
        <v>37164054</v>
      </c>
      <c r="X42" s="60">
        <v>-38932661</v>
      </c>
      <c r="Y42" s="61">
        <v>-104.76</v>
      </c>
      <c r="Z42" s="62">
        <v>102436775</v>
      </c>
    </row>
    <row r="43" spans="1:26" ht="13.5">
      <c r="A43" s="58" t="s">
        <v>63</v>
      </c>
      <c r="B43" s="19">
        <v>-75356171</v>
      </c>
      <c r="C43" s="19">
        <v>0</v>
      </c>
      <c r="D43" s="59">
        <v>-131304000</v>
      </c>
      <c r="E43" s="60">
        <v>-131304000</v>
      </c>
      <c r="F43" s="60">
        <v>0</v>
      </c>
      <c r="G43" s="60">
        <v>-5908511</v>
      </c>
      <c r="H43" s="60">
        <v>-875547</v>
      </c>
      <c r="I43" s="60">
        <v>-6784058</v>
      </c>
      <c r="J43" s="60">
        <v>-3786204</v>
      </c>
      <c r="K43" s="60">
        <v>-2406845</v>
      </c>
      <c r="L43" s="60">
        <v>-2372731</v>
      </c>
      <c r="M43" s="60">
        <v>-8565780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-15349838</v>
      </c>
      <c r="W43" s="60">
        <v>-62602004</v>
      </c>
      <c r="X43" s="60">
        <v>47252166</v>
      </c>
      <c r="Y43" s="61">
        <v>-75.48</v>
      </c>
      <c r="Z43" s="62">
        <v>-131304000</v>
      </c>
    </row>
    <row r="44" spans="1:26" ht="13.5">
      <c r="A44" s="58" t="s">
        <v>64</v>
      </c>
      <c r="B44" s="19">
        <v>-2103505</v>
      </c>
      <c r="C44" s="19">
        <v>0</v>
      </c>
      <c r="D44" s="59">
        <v>11959000</v>
      </c>
      <c r="E44" s="60">
        <v>11959000</v>
      </c>
      <c r="F44" s="60">
        <v>220625</v>
      </c>
      <c r="G44" s="60">
        <v>278282</v>
      </c>
      <c r="H44" s="60">
        <v>214893</v>
      </c>
      <c r="I44" s="60">
        <v>713800</v>
      </c>
      <c r="J44" s="60">
        <v>180408</v>
      </c>
      <c r="K44" s="60">
        <v>66396</v>
      </c>
      <c r="L44" s="60">
        <v>77251</v>
      </c>
      <c r="M44" s="60">
        <v>324055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1037855</v>
      </c>
      <c r="W44" s="60">
        <v>-855000</v>
      </c>
      <c r="X44" s="60">
        <v>1892855</v>
      </c>
      <c r="Y44" s="61">
        <v>-221.39</v>
      </c>
      <c r="Z44" s="62">
        <v>11959000</v>
      </c>
    </row>
    <row r="45" spans="1:26" ht="13.5">
      <c r="A45" s="70" t="s">
        <v>65</v>
      </c>
      <c r="B45" s="22">
        <v>9184281</v>
      </c>
      <c r="C45" s="22">
        <v>0</v>
      </c>
      <c r="D45" s="99">
        <v>2018775</v>
      </c>
      <c r="E45" s="100">
        <v>2018775</v>
      </c>
      <c r="F45" s="100">
        <v>13589120</v>
      </c>
      <c r="G45" s="100">
        <v>16507160</v>
      </c>
      <c r="H45" s="100">
        <v>-13537513</v>
      </c>
      <c r="I45" s="100">
        <v>-13537513</v>
      </c>
      <c r="J45" s="100">
        <v>-4508108</v>
      </c>
      <c r="K45" s="100">
        <v>20880771</v>
      </c>
      <c r="L45" s="100">
        <v>-11077310</v>
      </c>
      <c r="M45" s="100">
        <v>-11077310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-11077310</v>
      </c>
      <c r="W45" s="100">
        <v>-7365950</v>
      </c>
      <c r="X45" s="100">
        <v>-3711360</v>
      </c>
      <c r="Y45" s="101">
        <v>50.39</v>
      </c>
      <c r="Z45" s="102">
        <v>2018775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40537199</v>
      </c>
      <c r="C49" s="52">
        <v>0</v>
      </c>
      <c r="D49" s="129">
        <v>36840577</v>
      </c>
      <c r="E49" s="54">
        <v>26712383</v>
      </c>
      <c r="F49" s="54">
        <v>0</v>
      </c>
      <c r="G49" s="54">
        <v>0</v>
      </c>
      <c r="H49" s="54">
        <v>0</v>
      </c>
      <c r="I49" s="54">
        <v>477934685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2122294</v>
      </c>
      <c r="Y49" s="54">
        <v>584147138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5422837</v>
      </c>
      <c r="C51" s="52">
        <v>0</v>
      </c>
      <c r="D51" s="129">
        <v>1903966</v>
      </c>
      <c r="E51" s="54">
        <v>2350620</v>
      </c>
      <c r="F51" s="54">
        <v>0</v>
      </c>
      <c r="G51" s="54">
        <v>0</v>
      </c>
      <c r="H51" s="54">
        <v>0</v>
      </c>
      <c r="I51" s="54">
        <v>9160049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18837472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85.081652441071</v>
      </c>
      <c r="C58" s="5">
        <f>IF(C67=0,0,+(C76/C67)*100)</f>
        <v>0</v>
      </c>
      <c r="D58" s="6">
        <f aca="true" t="shared" si="6" ref="D58:Z58">IF(D67=0,0,+(D76/D67)*100)</f>
        <v>92.89412728392212</v>
      </c>
      <c r="E58" s="7">
        <f t="shared" si="6"/>
        <v>92.89412728392212</v>
      </c>
      <c r="F58" s="7">
        <f t="shared" si="6"/>
        <v>79.9000523056217</v>
      </c>
      <c r="G58" s="7">
        <f t="shared" si="6"/>
        <v>77.67095752506815</v>
      </c>
      <c r="H58" s="7">
        <f t="shared" si="6"/>
        <v>79.23824806685495</v>
      </c>
      <c r="I58" s="7">
        <f t="shared" si="6"/>
        <v>78.87531470149828</v>
      </c>
      <c r="J58" s="7">
        <f t="shared" si="6"/>
        <v>90.2788647067294</v>
      </c>
      <c r="K58" s="7">
        <f t="shared" si="6"/>
        <v>68.8372768851196</v>
      </c>
      <c r="L58" s="7">
        <f t="shared" si="6"/>
        <v>88.94134985615584</v>
      </c>
      <c r="M58" s="7">
        <f t="shared" si="6"/>
        <v>82.44841602304815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80.63600376159394</v>
      </c>
      <c r="W58" s="7">
        <f t="shared" si="6"/>
        <v>93.55067116442709</v>
      </c>
      <c r="X58" s="7">
        <f t="shared" si="6"/>
        <v>0</v>
      </c>
      <c r="Y58" s="7">
        <f t="shared" si="6"/>
        <v>0</v>
      </c>
      <c r="Z58" s="8">
        <f t="shared" si="6"/>
        <v>92.89412728392212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90.86962344614285</v>
      </c>
      <c r="E59" s="10">
        <f t="shared" si="7"/>
        <v>90.86962344614285</v>
      </c>
      <c r="F59" s="10">
        <f t="shared" si="7"/>
        <v>44.00981382511314</v>
      </c>
      <c r="G59" s="10">
        <f t="shared" si="7"/>
        <v>95.36446605855346</v>
      </c>
      <c r="H59" s="10">
        <f t="shared" si="7"/>
        <v>88.89962803987514</v>
      </c>
      <c r="I59" s="10">
        <f t="shared" si="7"/>
        <v>68.1379821364163</v>
      </c>
      <c r="J59" s="10">
        <f t="shared" si="7"/>
        <v>94.63110234943638</v>
      </c>
      <c r="K59" s="10">
        <f t="shared" si="7"/>
        <v>67.96339267707452</v>
      </c>
      <c r="L59" s="10">
        <f t="shared" si="7"/>
        <v>82.38368832937887</v>
      </c>
      <c r="M59" s="10">
        <f t="shared" si="7"/>
        <v>81.9507652152563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74.18744526766166</v>
      </c>
      <c r="W59" s="10">
        <f t="shared" si="7"/>
        <v>96.29177925652475</v>
      </c>
      <c r="X59" s="10">
        <f t="shared" si="7"/>
        <v>0</v>
      </c>
      <c r="Y59" s="10">
        <f t="shared" si="7"/>
        <v>0</v>
      </c>
      <c r="Z59" s="11">
        <f t="shared" si="7"/>
        <v>90.86962344614285</v>
      </c>
    </row>
    <row r="60" spans="1:26" ht="13.5">
      <c r="A60" s="38" t="s">
        <v>32</v>
      </c>
      <c r="B60" s="12">
        <f t="shared" si="7"/>
        <v>81.81847590271222</v>
      </c>
      <c r="C60" s="12">
        <f t="shared" si="7"/>
        <v>0</v>
      </c>
      <c r="D60" s="3">
        <f t="shared" si="7"/>
        <v>93.40213305941543</v>
      </c>
      <c r="E60" s="13">
        <f t="shared" si="7"/>
        <v>93.40213305941543</v>
      </c>
      <c r="F60" s="13">
        <f t="shared" si="7"/>
        <v>104.63358660231195</v>
      </c>
      <c r="G60" s="13">
        <f t="shared" si="7"/>
        <v>77.08638087444125</v>
      </c>
      <c r="H60" s="13">
        <f t="shared" si="7"/>
        <v>79.17822734674903</v>
      </c>
      <c r="I60" s="13">
        <f t="shared" si="7"/>
        <v>85.18685872521064</v>
      </c>
      <c r="J60" s="13">
        <f t="shared" si="7"/>
        <v>92.63930504366871</v>
      </c>
      <c r="K60" s="13">
        <f t="shared" si="7"/>
        <v>71.40994340098597</v>
      </c>
      <c r="L60" s="13">
        <f t="shared" si="7"/>
        <v>94.86666437221658</v>
      </c>
      <c r="M60" s="13">
        <f t="shared" si="7"/>
        <v>85.85930784123481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85.52746526948502</v>
      </c>
      <c r="W60" s="13">
        <f t="shared" si="7"/>
        <v>93.13808887470371</v>
      </c>
      <c r="X60" s="13">
        <f t="shared" si="7"/>
        <v>0</v>
      </c>
      <c r="Y60" s="13">
        <f t="shared" si="7"/>
        <v>0</v>
      </c>
      <c r="Z60" s="14">
        <f t="shared" si="7"/>
        <v>93.40213305941543</v>
      </c>
    </row>
    <row r="61" spans="1:26" ht="13.5">
      <c r="A61" s="39" t="s">
        <v>103</v>
      </c>
      <c r="B61" s="12">
        <f t="shared" si="7"/>
        <v>81.67999946708738</v>
      </c>
      <c r="C61" s="12">
        <f t="shared" si="7"/>
        <v>0</v>
      </c>
      <c r="D61" s="3">
        <f t="shared" si="7"/>
        <v>95.15945209843338</v>
      </c>
      <c r="E61" s="13">
        <f t="shared" si="7"/>
        <v>95.15945209843338</v>
      </c>
      <c r="F61" s="13">
        <f t="shared" si="7"/>
        <v>115.34730748780156</v>
      </c>
      <c r="G61" s="13">
        <f t="shared" si="7"/>
        <v>87.31293739703953</v>
      </c>
      <c r="H61" s="13">
        <f t="shared" si="7"/>
        <v>106.81328301473563</v>
      </c>
      <c r="I61" s="13">
        <f t="shared" si="7"/>
        <v>100.74219127226502</v>
      </c>
      <c r="J61" s="13">
        <f t="shared" si="7"/>
        <v>89.78868475958771</v>
      </c>
      <c r="K61" s="13">
        <f t="shared" si="7"/>
        <v>91.85960129402879</v>
      </c>
      <c r="L61" s="13">
        <f t="shared" si="7"/>
        <v>140.78733514877524</v>
      </c>
      <c r="M61" s="13">
        <f t="shared" si="7"/>
        <v>104.10156580398507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102.34128020264808</v>
      </c>
      <c r="W61" s="13">
        <f t="shared" si="7"/>
        <v>96.15694539623482</v>
      </c>
      <c r="X61" s="13">
        <f t="shared" si="7"/>
        <v>0</v>
      </c>
      <c r="Y61" s="13">
        <f t="shared" si="7"/>
        <v>0</v>
      </c>
      <c r="Z61" s="14">
        <f t="shared" si="7"/>
        <v>95.15945209843338</v>
      </c>
    </row>
    <row r="62" spans="1:26" ht="13.5">
      <c r="A62" s="39" t="s">
        <v>104</v>
      </c>
      <c r="B62" s="12">
        <f t="shared" si="7"/>
        <v>82.00269491353696</v>
      </c>
      <c r="C62" s="12">
        <f t="shared" si="7"/>
        <v>0</v>
      </c>
      <c r="D62" s="3">
        <f t="shared" si="7"/>
        <v>91.99962688727493</v>
      </c>
      <c r="E62" s="13">
        <f t="shared" si="7"/>
        <v>91.99962688727493</v>
      </c>
      <c r="F62" s="13">
        <f t="shared" si="7"/>
        <v>77.02582971493823</v>
      </c>
      <c r="G62" s="13">
        <f t="shared" si="7"/>
        <v>50.58870771021975</v>
      </c>
      <c r="H62" s="13">
        <f t="shared" si="7"/>
        <v>51.08724702471786</v>
      </c>
      <c r="I62" s="13">
        <f t="shared" si="7"/>
        <v>57.488467452588424</v>
      </c>
      <c r="J62" s="13">
        <f t="shared" si="7"/>
        <v>64.41964676366368</v>
      </c>
      <c r="K62" s="13">
        <f t="shared" si="7"/>
        <v>48.902101295189574</v>
      </c>
      <c r="L62" s="13">
        <f t="shared" si="7"/>
        <v>58.9665483075644</v>
      </c>
      <c r="M62" s="13">
        <f t="shared" si="7"/>
        <v>56.84295392554204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57.14550022064751</v>
      </c>
      <c r="W62" s="13">
        <f t="shared" si="7"/>
        <v>92.02374626619235</v>
      </c>
      <c r="X62" s="13">
        <f t="shared" si="7"/>
        <v>0</v>
      </c>
      <c r="Y62" s="13">
        <f t="shared" si="7"/>
        <v>0</v>
      </c>
      <c r="Z62" s="14">
        <f t="shared" si="7"/>
        <v>91.99962688727493</v>
      </c>
    </row>
    <row r="63" spans="1:26" ht="13.5">
      <c r="A63" s="39" t="s">
        <v>105</v>
      </c>
      <c r="B63" s="12">
        <f t="shared" si="7"/>
        <v>81.6799973985562</v>
      </c>
      <c r="C63" s="12">
        <f t="shared" si="7"/>
        <v>0</v>
      </c>
      <c r="D63" s="3">
        <f t="shared" si="7"/>
        <v>91.99765669300018</v>
      </c>
      <c r="E63" s="13">
        <f t="shared" si="7"/>
        <v>91.99765669300018</v>
      </c>
      <c r="F63" s="13">
        <f t="shared" si="7"/>
        <v>132.63403930605705</v>
      </c>
      <c r="G63" s="13">
        <f t="shared" si="7"/>
        <v>133.3869560256425</v>
      </c>
      <c r="H63" s="13">
        <f t="shared" si="7"/>
        <v>115.49819323581457</v>
      </c>
      <c r="I63" s="13">
        <f t="shared" si="7"/>
        <v>127.05937924339099</v>
      </c>
      <c r="J63" s="13">
        <f t="shared" si="7"/>
        <v>200.3548691567045</v>
      </c>
      <c r="K63" s="13">
        <f t="shared" si="7"/>
        <v>93.27371498572977</v>
      </c>
      <c r="L63" s="13">
        <f t="shared" si="7"/>
        <v>115.71817418284023</v>
      </c>
      <c r="M63" s="13">
        <f t="shared" si="7"/>
        <v>136.76655239075345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132.0182139826801</v>
      </c>
      <c r="W63" s="13">
        <f t="shared" si="7"/>
        <v>89.9968908286333</v>
      </c>
      <c r="X63" s="13">
        <f t="shared" si="7"/>
        <v>0</v>
      </c>
      <c r="Y63" s="13">
        <f t="shared" si="7"/>
        <v>0</v>
      </c>
      <c r="Z63" s="14">
        <f t="shared" si="7"/>
        <v>91.99765669300018</v>
      </c>
    </row>
    <row r="64" spans="1:26" ht="13.5">
      <c r="A64" s="39" t="s">
        <v>106</v>
      </c>
      <c r="B64" s="12">
        <f t="shared" si="7"/>
        <v>81.6799993750435</v>
      </c>
      <c r="C64" s="12">
        <f t="shared" si="7"/>
        <v>0</v>
      </c>
      <c r="D64" s="3">
        <f t="shared" si="7"/>
        <v>91.99873322210442</v>
      </c>
      <c r="E64" s="13">
        <f t="shared" si="7"/>
        <v>91.99873322210442</v>
      </c>
      <c r="F64" s="13">
        <f t="shared" si="7"/>
        <v>152.91833859828205</v>
      </c>
      <c r="G64" s="13">
        <f t="shared" si="7"/>
        <v>105.35182646946322</v>
      </c>
      <c r="H64" s="13">
        <f t="shared" si="7"/>
        <v>78.08150195746798</v>
      </c>
      <c r="I64" s="13">
        <f t="shared" si="7"/>
        <v>105.73287194467025</v>
      </c>
      <c r="J64" s="13">
        <f t="shared" si="7"/>
        <v>154.3587286782717</v>
      </c>
      <c r="K64" s="13">
        <f t="shared" si="7"/>
        <v>71.41460523897351</v>
      </c>
      <c r="L64" s="13">
        <f t="shared" si="7"/>
        <v>89.0958241161485</v>
      </c>
      <c r="M64" s="13">
        <f t="shared" si="7"/>
        <v>104.92460363340903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105.29899220620675</v>
      </c>
      <c r="W64" s="13">
        <f t="shared" si="7"/>
        <v>87.2786414638702</v>
      </c>
      <c r="X64" s="13">
        <f t="shared" si="7"/>
        <v>0</v>
      </c>
      <c r="Y64" s="13">
        <f t="shared" si="7"/>
        <v>0</v>
      </c>
      <c r="Z64" s="14">
        <f t="shared" si="7"/>
        <v>91.99873322210442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94.9920424403183</v>
      </c>
      <c r="E65" s="13">
        <f t="shared" si="7"/>
        <v>94.9920424403183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88.9866525198939</v>
      </c>
      <c r="X65" s="13">
        <f t="shared" si="7"/>
        <v>0</v>
      </c>
      <c r="Y65" s="13">
        <f t="shared" si="7"/>
        <v>0</v>
      </c>
      <c r="Z65" s="14">
        <f t="shared" si="7"/>
        <v>94.9920424403183</v>
      </c>
    </row>
    <row r="66" spans="1:26" ht="13.5">
      <c r="A66" s="40" t="s">
        <v>110</v>
      </c>
      <c r="B66" s="15">
        <f t="shared" si="7"/>
        <v>75.70620439091766</v>
      </c>
      <c r="C66" s="15">
        <f t="shared" si="7"/>
        <v>0</v>
      </c>
      <c r="D66" s="4">
        <f t="shared" si="7"/>
        <v>90.00286123032905</v>
      </c>
      <c r="E66" s="16">
        <f t="shared" si="7"/>
        <v>90.00286123032905</v>
      </c>
      <c r="F66" s="16">
        <f t="shared" si="7"/>
        <v>16.49693347119729</v>
      </c>
      <c r="G66" s="16">
        <f t="shared" si="7"/>
        <v>6.572842782545607</v>
      </c>
      <c r="H66" s="16">
        <f t="shared" si="7"/>
        <v>17.540249394788297</v>
      </c>
      <c r="I66" s="16">
        <f t="shared" si="7"/>
        <v>13.077129312713584</v>
      </c>
      <c r="J66" s="16">
        <f t="shared" si="7"/>
        <v>15.16540573992419</v>
      </c>
      <c r="K66" s="16">
        <f t="shared" si="7"/>
        <v>15.05599318370812</v>
      </c>
      <c r="L66" s="16">
        <f t="shared" si="7"/>
        <v>9.830059281918196</v>
      </c>
      <c r="M66" s="16">
        <f t="shared" si="7"/>
        <v>13.283818053122873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13.185271959218467</v>
      </c>
      <c r="W66" s="16">
        <f t="shared" si="7"/>
        <v>90.00281545064378</v>
      </c>
      <c r="X66" s="16">
        <f t="shared" si="7"/>
        <v>0</v>
      </c>
      <c r="Y66" s="16">
        <f t="shared" si="7"/>
        <v>0</v>
      </c>
      <c r="Z66" s="17">
        <f t="shared" si="7"/>
        <v>90.00286123032905</v>
      </c>
    </row>
    <row r="67" spans="1:26" ht="13.5" hidden="1">
      <c r="A67" s="41" t="s">
        <v>285</v>
      </c>
      <c r="B67" s="24">
        <v>481285060</v>
      </c>
      <c r="C67" s="24"/>
      <c r="D67" s="25">
        <v>585203840</v>
      </c>
      <c r="E67" s="26">
        <v>585203840</v>
      </c>
      <c r="F67" s="26">
        <v>44725594</v>
      </c>
      <c r="G67" s="26">
        <v>50697315</v>
      </c>
      <c r="H67" s="26">
        <v>41951715</v>
      </c>
      <c r="I67" s="26">
        <v>137374624</v>
      </c>
      <c r="J67" s="26">
        <v>45750716</v>
      </c>
      <c r="K67" s="26">
        <v>46144950</v>
      </c>
      <c r="L67" s="26">
        <v>41558517</v>
      </c>
      <c r="M67" s="26">
        <v>133454183</v>
      </c>
      <c r="N67" s="26"/>
      <c r="O67" s="26"/>
      <c r="P67" s="26"/>
      <c r="Q67" s="26"/>
      <c r="R67" s="26"/>
      <c r="S67" s="26"/>
      <c r="T67" s="26"/>
      <c r="U67" s="26"/>
      <c r="V67" s="26">
        <v>270828807</v>
      </c>
      <c r="W67" s="26">
        <v>292601920</v>
      </c>
      <c r="X67" s="26"/>
      <c r="Y67" s="25"/>
      <c r="Z67" s="27">
        <v>585203840</v>
      </c>
    </row>
    <row r="68" spans="1:26" ht="13.5" hidden="1">
      <c r="A68" s="37" t="s">
        <v>31</v>
      </c>
      <c r="B68" s="19">
        <v>92484526</v>
      </c>
      <c r="C68" s="19"/>
      <c r="D68" s="20">
        <v>93932380</v>
      </c>
      <c r="E68" s="21">
        <v>93932380</v>
      </c>
      <c r="F68" s="21">
        <v>15886568</v>
      </c>
      <c r="G68" s="21">
        <v>8087310</v>
      </c>
      <c r="H68" s="21">
        <v>7857025</v>
      </c>
      <c r="I68" s="21">
        <v>31830903</v>
      </c>
      <c r="J68" s="21">
        <v>8633560</v>
      </c>
      <c r="K68" s="21">
        <v>8077291</v>
      </c>
      <c r="L68" s="21">
        <v>8092954</v>
      </c>
      <c r="M68" s="21">
        <v>24803805</v>
      </c>
      <c r="N68" s="21"/>
      <c r="O68" s="21"/>
      <c r="P68" s="21"/>
      <c r="Q68" s="21"/>
      <c r="R68" s="21"/>
      <c r="S68" s="21"/>
      <c r="T68" s="21"/>
      <c r="U68" s="21"/>
      <c r="V68" s="21">
        <v>56634708</v>
      </c>
      <c r="W68" s="21">
        <v>46966190</v>
      </c>
      <c r="X68" s="21"/>
      <c r="Y68" s="20"/>
      <c r="Z68" s="23">
        <v>93932380</v>
      </c>
    </row>
    <row r="69" spans="1:26" ht="13.5" hidden="1">
      <c r="A69" s="38" t="s">
        <v>32</v>
      </c>
      <c r="B69" s="19">
        <v>370641733</v>
      </c>
      <c r="C69" s="19"/>
      <c r="D69" s="20">
        <v>473796460</v>
      </c>
      <c r="E69" s="21">
        <v>473796460</v>
      </c>
      <c r="F69" s="21">
        <v>27215203</v>
      </c>
      <c r="G69" s="21">
        <v>40933957</v>
      </c>
      <c r="H69" s="21">
        <v>32896349</v>
      </c>
      <c r="I69" s="21">
        <v>101045509</v>
      </c>
      <c r="J69" s="21">
        <v>35501281</v>
      </c>
      <c r="K69" s="21">
        <v>36455052</v>
      </c>
      <c r="L69" s="21">
        <v>31757791</v>
      </c>
      <c r="M69" s="21">
        <v>103714124</v>
      </c>
      <c r="N69" s="21"/>
      <c r="O69" s="21"/>
      <c r="P69" s="21"/>
      <c r="Q69" s="21"/>
      <c r="R69" s="21"/>
      <c r="S69" s="21"/>
      <c r="T69" s="21"/>
      <c r="U69" s="21"/>
      <c r="V69" s="21">
        <v>204759633</v>
      </c>
      <c r="W69" s="21">
        <v>236898230</v>
      </c>
      <c r="X69" s="21"/>
      <c r="Y69" s="20"/>
      <c r="Z69" s="23">
        <v>473796460</v>
      </c>
    </row>
    <row r="70" spans="1:26" ht="13.5" hidden="1">
      <c r="A70" s="39" t="s">
        <v>103</v>
      </c>
      <c r="B70" s="19">
        <v>164079433</v>
      </c>
      <c r="C70" s="19"/>
      <c r="D70" s="20">
        <v>201404060</v>
      </c>
      <c r="E70" s="21">
        <v>201404060</v>
      </c>
      <c r="F70" s="21">
        <v>13285288</v>
      </c>
      <c r="G70" s="21">
        <v>20360363</v>
      </c>
      <c r="H70" s="21">
        <v>13076941</v>
      </c>
      <c r="I70" s="21">
        <v>46722592</v>
      </c>
      <c r="J70" s="21">
        <v>16890547</v>
      </c>
      <c r="K70" s="21">
        <v>14218849</v>
      </c>
      <c r="L70" s="21">
        <v>11334614</v>
      </c>
      <c r="M70" s="21">
        <v>42444010</v>
      </c>
      <c r="N70" s="21"/>
      <c r="O70" s="21"/>
      <c r="P70" s="21"/>
      <c r="Q70" s="21"/>
      <c r="R70" s="21"/>
      <c r="S70" s="21"/>
      <c r="T70" s="21"/>
      <c r="U70" s="21"/>
      <c r="V70" s="21">
        <v>89166602</v>
      </c>
      <c r="W70" s="21">
        <v>100702030</v>
      </c>
      <c r="X70" s="21"/>
      <c r="Y70" s="20"/>
      <c r="Z70" s="23">
        <v>201404060</v>
      </c>
    </row>
    <row r="71" spans="1:26" ht="13.5" hidden="1">
      <c r="A71" s="39" t="s">
        <v>104</v>
      </c>
      <c r="B71" s="19">
        <v>159051485</v>
      </c>
      <c r="C71" s="19"/>
      <c r="D71" s="20">
        <v>186538800</v>
      </c>
      <c r="E71" s="21">
        <v>186538800</v>
      </c>
      <c r="F71" s="21">
        <v>10797835</v>
      </c>
      <c r="G71" s="21">
        <v>16197087</v>
      </c>
      <c r="H71" s="21">
        <v>15497858</v>
      </c>
      <c r="I71" s="21">
        <v>42492780</v>
      </c>
      <c r="J71" s="21">
        <v>14227585</v>
      </c>
      <c r="K71" s="21">
        <v>17872596</v>
      </c>
      <c r="L71" s="21">
        <v>16069740</v>
      </c>
      <c r="M71" s="21">
        <v>48169921</v>
      </c>
      <c r="N71" s="21"/>
      <c r="O71" s="21"/>
      <c r="P71" s="21"/>
      <c r="Q71" s="21"/>
      <c r="R71" s="21"/>
      <c r="S71" s="21"/>
      <c r="T71" s="21"/>
      <c r="U71" s="21"/>
      <c r="V71" s="21">
        <v>90662701</v>
      </c>
      <c r="W71" s="21">
        <v>93269400</v>
      </c>
      <c r="X71" s="21"/>
      <c r="Y71" s="20"/>
      <c r="Z71" s="23">
        <v>186538800</v>
      </c>
    </row>
    <row r="72" spans="1:26" ht="13.5" hidden="1">
      <c r="A72" s="39" t="s">
        <v>105</v>
      </c>
      <c r="B72" s="19">
        <v>19988900</v>
      </c>
      <c r="C72" s="19"/>
      <c r="D72" s="20">
        <v>31937770</v>
      </c>
      <c r="E72" s="21">
        <v>31937770</v>
      </c>
      <c r="F72" s="21">
        <v>1642037</v>
      </c>
      <c r="G72" s="21">
        <v>1866747</v>
      </c>
      <c r="H72" s="21">
        <v>1813463</v>
      </c>
      <c r="I72" s="21">
        <v>5322247</v>
      </c>
      <c r="J72" s="21">
        <v>1869985</v>
      </c>
      <c r="K72" s="21">
        <v>1839143</v>
      </c>
      <c r="L72" s="21">
        <v>1849057</v>
      </c>
      <c r="M72" s="21">
        <v>5558185</v>
      </c>
      <c r="N72" s="21"/>
      <c r="O72" s="21"/>
      <c r="P72" s="21"/>
      <c r="Q72" s="21"/>
      <c r="R72" s="21"/>
      <c r="S72" s="21"/>
      <c r="T72" s="21"/>
      <c r="U72" s="21"/>
      <c r="V72" s="21">
        <v>10880432</v>
      </c>
      <c r="W72" s="21">
        <v>15968885</v>
      </c>
      <c r="X72" s="21"/>
      <c r="Y72" s="20"/>
      <c r="Z72" s="23">
        <v>31937770</v>
      </c>
    </row>
    <row r="73" spans="1:26" ht="13.5" hidden="1">
      <c r="A73" s="39" t="s">
        <v>106</v>
      </c>
      <c r="B73" s="19">
        <v>27521915</v>
      </c>
      <c r="C73" s="19"/>
      <c r="D73" s="20">
        <v>44490830</v>
      </c>
      <c r="E73" s="21">
        <v>44490830</v>
      </c>
      <c r="F73" s="21">
        <v>1490043</v>
      </c>
      <c r="G73" s="21">
        <v>2509760</v>
      </c>
      <c r="H73" s="21">
        <v>2508087</v>
      </c>
      <c r="I73" s="21">
        <v>6507890</v>
      </c>
      <c r="J73" s="21">
        <v>2513164</v>
      </c>
      <c r="K73" s="21">
        <v>2524464</v>
      </c>
      <c r="L73" s="21">
        <v>2504380</v>
      </c>
      <c r="M73" s="21">
        <v>7542008</v>
      </c>
      <c r="N73" s="21"/>
      <c r="O73" s="21"/>
      <c r="P73" s="21"/>
      <c r="Q73" s="21"/>
      <c r="R73" s="21"/>
      <c r="S73" s="21"/>
      <c r="T73" s="21"/>
      <c r="U73" s="21"/>
      <c r="V73" s="21">
        <v>14049898</v>
      </c>
      <c r="W73" s="21">
        <v>22245415</v>
      </c>
      <c r="X73" s="21"/>
      <c r="Y73" s="20"/>
      <c r="Z73" s="23">
        <v>44490830</v>
      </c>
    </row>
    <row r="74" spans="1:26" ht="13.5" hidden="1">
      <c r="A74" s="39" t="s">
        <v>107</v>
      </c>
      <c r="B74" s="19"/>
      <c r="C74" s="19"/>
      <c r="D74" s="20">
        <v>9425000</v>
      </c>
      <c r="E74" s="21">
        <v>9425000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4712500</v>
      </c>
      <c r="X74" s="21"/>
      <c r="Y74" s="20"/>
      <c r="Z74" s="23">
        <v>9425000</v>
      </c>
    </row>
    <row r="75" spans="1:26" ht="13.5" hidden="1">
      <c r="A75" s="40" t="s">
        <v>110</v>
      </c>
      <c r="B75" s="28">
        <v>18158801</v>
      </c>
      <c r="C75" s="28"/>
      <c r="D75" s="29">
        <v>17475000</v>
      </c>
      <c r="E75" s="30">
        <v>17475000</v>
      </c>
      <c r="F75" s="30">
        <v>1623823</v>
      </c>
      <c r="G75" s="30">
        <v>1676048</v>
      </c>
      <c r="H75" s="30">
        <v>1198341</v>
      </c>
      <c r="I75" s="30">
        <v>4498212</v>
      </c>
      <c r="J75" s="30">
        <v>1615875</v>
      </c>
      <c r="K75" s="30">
        <v>1612607</v>
      </c>
      <c r="L75" s="30">
        <v>1707772</v>
      </c>
      <c r="M75" s="30">
        <v>4936254</v>
      </c>
      <c r="N75" s="30"/>
      <c r="O75" s="30"/>
      <c r="P75" s="30"/>
      <c r="Q75" s="30"/>
      <c r="R75" s="30"/>
      <c r="S75" s="30"/>
      <c r="T75" s="30"/>
      <c r="U75" s="30"/>
      <c r="V75" s="30">
        <v>9434466</v>
      </c>
      <c r="W75" s="30">
        <v>8737500</v>
      </c>
      <c r="X75" s="30"/>
      <c r="Y75" s="29"/>
      <c r="Z75" s="31">
        <v>17475000</v>
      </c>
    </row>
    <row r="76" spans="1:26" ht="13.5" hidden="1">
      <c r="A76" s="42" t="s">
        <v>286</v>
      </c>
      <c r="B76" s="32">
        <v>409485282</v>
      </c>
      <c r="C76" s="32"/>
      <c r="D76" s="33">
        <v>543620000</v>
      </c>
      <c r="E76" s="34">
        <v>543620000</v>
      </c>
      <c r="F76" s="34">
        <v>35735773</v>
      </c>
      <c r="G76" s="34">
        <v>39377090</v>
      </c>
      <c r="H76" s="34">
        <v>33241804</v>
      </c>
      <c r="I76" s="34">
        <v>108354667</v>
      </c>
      <c r="J76" s="34">
        <v>41303227</v>
      </c>
      <c r="K76" s="34">
        <v>31764927</v>
      </c>
      <c r="L76" s="34">
        <v>36962706</v>
      </c>
      <c r="M76" s="34">
        <v>110030860</v>
      </c>
      <c r="N76" s="34"/>
      <c r="O76" s="34"/>
      <c r="P76" s="34"/>
      <c r="Q76" s="34"/>
      <c r="R76" s="34"/>
      <c r="S76" s="34"/>
      <c r="T76" s="34"/>
      <c r="U76" s="34"/>
      <c r="V76" s="34">
        <v>218385527</v>
      </c>
      <c r="W76" s="34">
        <v>273731060</v>
      </c>
      <c r="X76" s="34"/>
      <c r="Y76" s="33"/>
      <c r="Z76" s="35">
        <v>543620000</v>
      </c>
    </row>
    <row r="77" spans="1:26" ht="13.5" hidden="1">
      <c r="A77" s="37" t="s">
        <v>31</v>
      </c>
      <c r="B77" s="19">
        <v>92484526</v>
      </c>
      <c r="C77" s="19"/>
      <c r="D77" s="20">
        <v>85356000</v>
      </c>
      <c r="E77" s="21">
        <v>85356000</v>
      </c>
      <c r="F77" s="21">
        <v>6991649</v>
      </c>
      <c r="G77" s="21">
        <v>7712420</v>
      </c>
      <c r="H77" s="21">
        <v>6984866</v>
      </c>
      <c r="I77" s="21">
        <v>21688935</v>
      </c>
      <c r="J77" s="21">
        <v>8170033</v>
      </c>
      <c r="K77" s="21">
        <v>5489601</v>
      </c>
      <c r="L77" s="21">
        <v>6667274</v>
      </c>
      <c r="M77" s="21">
        <v>20326908</v>
      </c>
      <c r="N77" s="21"/>
      <c r="O77" s="21"/>
      <c r="P77" s="21"/>
      <c r="Q77" s="21"/>
      <c r="R77" s="21"/>
      <c r="S77" s="21"/>
      <c r="T77" s="21"/>
      <c r="U77" s="21"/>
      <c r="V77" s="21">
        <v>42015843</v>
      </c>
      <c r="W77" s="21">
        <v>45224580</v>
      </c>
      <c r="X77" s="21"/>
      <c r="Y77" s="20"/>
      <c r="Z77" s="23">
        <v>85356000</v>
      </c>
    </row>
    <row r="78" spans="1:26" ht="13.5" hidden="1">
      <c r="A78" s="38" t="s">
        <v>32</v>
      </c>
      <c r="B78" s="19">
        <v>303253417</v>
      </c>
      <c r="C78" s="19"/>
      <c r="D78" s="20">
        <v>442536000</v>
      </c>
      <c r="E78" s="21">
        <v>442536000</v>
      </c>
      <c r="F78" s="21">
        <v>28476243</v>
      </c>
      <c r="G78" s="21">
        <v>31554506</v>
      </c>
      <c r="H78" s="21">
        <v>26046746</v>
      </c>
      <c r="I78" s="21">
        <v>86077495</v>
      </c>
      <c r="J78" s="21">
        <v>32888140</v>
      </c>
      <c r="K78" s="21">
        <v>26032532</v>
      </c>
      <c r="L78" s="21">
        <v>30127557</v>
      </c>
      <c r="M78" s="21">
        <v>89048229</v>
      </c>
      <c r="N78" s="21"/>
      <c r="O78" s="21"/>
      <c r="P78" s="21"/>
      <c r="Q78" s="21"/>
      <c r="R78" s="21"/>
      <c r="S78" s="21"/>
      <c r="T78" s="21"/>
      <c r="U78" s="21"/>
      <c r="V78" s="21">
        <v>175125724</v>
      </c>
      <c r="W78" s="21">
        <v>220642484</v>
      </c>
      <c r="X78" s="21"/>
      <c r="Y78" s="20"/>
      <c r="Z78" s="23">
        <v>442536000</v>
      </c>
    </row>
    <row r="79" spans="1:26" ht="13.5" hidden="1">
      <c r="A79" s="39" t="s">
        <v>103</v>
      </c>
      <c r="B79" s="19">
        <v>134020080</v>
      </c>
      <c r="C79" s="19"/>
      <c r="D79" s="20">
        <v>191655000</v>
      </c>
      <c r="E79" s="21">
        <v>191655000</v>
      </c>
      <c r="F79" s="21">
        <v>15324222</v>
      </c>
      <c r="G79" s="21">
        <v>17777231</v>
      </c>
      <c r="H79" s="21">
        <v>13967910</v>
      </c>
      <c r="I79" s="21">
        <v>47069363</v>
      </c>
      <c r="J79" s="21">
        <v>15165800</v>
      </c>
      <c r="K79" s="21">
        <v>13061378</v>
      </c>
      <c r="L79" s="21">
        <v>15957701</v>
      </c>
      <c r="M79" s="21">
        <v>44184879</v>
      </c>
      <c r="N79" s="21"/>
      <c r="O79" s="21"/>
      <c r="P79" s="21"/>
      <c r="Q79" s="21"/>
      <c r="R79" s="21"/>
      <c r="S79" s="21"/>
      <c r="T79" s="21"/>
      <c r="U79" s="21"/>
      <c r="V79" s="21">
        <v>91254242</v>
      </c>
      <c r="W79" s="21">
        <v>96831996</v>
      </c>
      <c r="X79" s="21"/>
      <c r="Y79" s="20"/>
      <c r="Z79" s="23">
        <v>191655000</v>
      </c>
    </row>
    <row r="80" spans="1:26" ht="13.5" hidden="1">
      <c r="A80" s="39" t="s">
        <v>104</v>
      </c>
      <c r="B80" s="19">
        <v>130426504</v>
      </c>
      <c r="C80" s="19"/>
      <c r="D80" s="20">
        <v>171615000</v>
      </c>
      <c r="E80" s="21">
        <v>171615000</v>
      </c>
      <c r="F80" s="21">
        <v>8317122</v>
      </c>
      <c r="G80" s="21">
        <v>8193897</v>
      </c>
      <c r="H80" s="21">
        <v>7917429</v>
      </c>
      <c r="I80" s="21">
        <v>24428448</v>
      </c>
      <c r="J80" s="21">
        <v>9165360</v>
      </c>
      <c r="K80" s="21">
        <v>8740075</v>
      </c>
      <c r="L80" s="21">
        <v>9475771</v>
      </c>
      <c r="M80" s="21">
        <v>27381206</v>
      </c>
      <c r="N80" s="21"/>
      <c r="O80" s="21"/>
      <c r="P80" s="21"/>
      <c r="Q80" s="21"/>
      <c r="R80" s="21"/>
      <c r="S80" s="21"/>
      <c r="T80" s="21"/>
      <c r="U80" s="21"/>
      <c r="V80" s="21">
        <v>51809654</v>
      </c>
      <c r="W80" s="21">
        <v>85829996</v>
      </c>
      <c r="X80" s="21"/>
      <c r="Y80" s="20"/>
      <c r="Z80" s="23">
        <v>171615000</v>
      </c>
    </row>
    <row r="81" spans="1:26" ht="13.5" hidden="1">
      <c r="A81" s="39" t="s">
        <v>105</v>
      </c>
      <c r="B81" s="19">
        <v>16326933</v>
      </c>
      <c r="C81" s="19"/>
      <c r="D81" s="20">
        <v>29382000</v>
      </c>
      <c r="E81" s="21">
        <v>29382000</v>
      </c>
      <c r="F81" s="21">
        <v>2177900</v>
      </c>
      <c r="G81" s="21">
        <v>2489997</v>
      </c>
      <c r="H81" s="21">
        <v>2094517</v>
      </c>
      <c r="I81" s="21">
        <v>6762414</v>
      </c>
      <c r="J81" s="21">
        <v>3746606</v>
      </c>
      <c r="K81" s="21">
        <v>1715437</v>
      </c>
      <c r="L81" s="21">
        <v>2139695</v>
      </c>
      <c r="M81" s="21">
        <v>7601738</v>
      </c>
      <c r="N81" s="21"/>
      <c r="O81" s="21"/>
      <c r="P81" s="21"/>
      <c r="Q81" s="21"/>
      <c r="R81" s="21"/>
      <c r="S81" s="21"/>
      <c r="T81" s="21"/>
      <c r="U81" s="21"/>
      <c r="V81" s="21">
        <v>14364152</v>
      </c>
      <c r="W81" s="21">
        <v>14371500</v>
      </c>
      <c r="X81" s="21"/>
      <c r="Y81" s="20"/>
      <c r="Z81" s="23">
        <v>29382000</v>
      </c>
    </row>
    <row r="82" spans="1:26" ht="13.5" hidden="1">
      <c r="A82" s="39" t="s">
        <v>106</v>
      </c>
      <c r="B82" s="19">
        <v>22479900</v>
      </c>
      <c r="C82" s="19"/>
      <c r="D82" s="20">
        <v>40931000</v>
      </c>
      <c r="E82" s="21">
        <v>40931000</v>
      </c>
      <c r="F82" s="21">
        <v>2278549</v>
      </c>
      <c r="G82" s="21">
        <v>2644078</v>
      </c>
      <c r="H82" s="21">
        <v>1958352</v>
      </c>
      <c r="I82" s="21">
        <v>6880979</v>
      </c>
      <c r="J82" s="21">
        <v>3879288</v>
      </c>
      <c r="K82" s="21">
        <v>1802836</v>
      </c>
      <c r="L82" s="21">
        <v>2231298</v>
      </c>
      <c r="M82" s="21">
        <v>7913422</v>
      </c>
      <c r="N82" s="21"/>
      <c r="O82" s="21"/>
      <c r="P82" s="21"/>
      <c r="Q82" s="21"/>
      <c r="R82" s="21"/>
      <c r="S82" s="21"/>
      <c r="T82" s="21"/>
      <c r="U82" s="21"/>
      <c r="V82" s="21">
        <v>14794401</v>
      </c>
      <c r="W82" s="21">
        <v>19415496</v>
      </c>
      <c r="X82" s="21"/>
      <c r="Y82" s="20"/>
      <c r="Z82" s="23">
        <v>40931000</v>
      </c>
    </row>
    <row r="83" spans="1:26" ht="13.5" hidden="1">
      <c r="A83" s="39" t="s">
        <v>107</v>
      </c>
      <c r="B83" s="19"/>
      <c r="C83" s="19"/>
      <c r="D83" s="20">
        <v>8953000</v>
      </c>
      <c r="E83" s="21">
        <v>8953000</v>
      </c>
      <c r="F83" s="21">
        <v>378450</v>
      </c>
      <c r="G83" s="21">
        <v>449303</v>
      </c>
      <c r="H83" s="21">
        <v>108538</v>
      </c>
      <c r="I83" s="21">
        <v>936291</v>
      </c>
      <c r="J83" s="21">
        <v>931086</v>
      </c>
      <c r="K83" s="21">
        <v>712806</v>
      </c>
      <c r="L83" s="21">
        <v>323092</v>
      </c>
      <c r="M83" s="21">
        <v>1966984</v>
      </c>
      <c r="N83" s="21"/>
      <c r="O83" s="21"/>
      <c r="P83" s="21"/>
      <c r="Q83" s="21"/>
      <c r="R83" s="21"/>
      <c r="S83" s="21"/>
      <c r="T83" s="21"/>
      <c r="U83" s="21"/>
      <c r="V83" s="21">
        <v>2903275</v>
      </c>
      <c r="W83" s="21">
        <v>4193496</v>
      </c>
      <c r="X83" s="21"/>
      <c r="Y83" s="20"/>
      <c r="Z83" s="23">
        <v>8953000</v>
      </c>
    </row>
    <row r="84" spans="1:26" ht="13.5" hidden="1">
      <c r="A84" s="40" t="s">
        <v>110</v>
      </c>
      <c r="B84" s="28">
        <v>13747339</v>
      </c>
      <c r="C84" s="28"/>
      <c r="D84" s="29">
        <v>15728000</v>
      </c>
      <c r="E84" s="30">
        <v>15728000</v>
      </c>
      <c r="F84" s="30">
        <v>267881</v>
      </c>
      <c r="G84" s="30">
        <v>110164</v>
      </c>
      <c r="H84" s="30">
        <v>210192</v>
      </c>
      <c r="I84" s="30">
        <v>588237</v>
      </c>
      <c r="J84" s="30">
        <v>245054</v>
      </c>
      <c r="K84" s="30">
        <v>242794</v>
      </c>
      <c r="L84" s="30">
        <v>167875</v>
      </c>
      <c r="M84" s="30">
        <v>655723</v>
      </c>
      <c r="N84" s="30"/>
      <c r="O84" s="30"/>
      <c r="P84" s="30"/>
      <c r="Q84" s="30"/>
      <c r="R84" s="30"/>
      <c r="S84" s="30"/>
      <c r="T84" s="30"/>
      <c r="U84" s="30"/>
      <c r="V84" s="30">
        <v>1243960</v>
      </c>
      <c r="W84" s="30">
        <v>7863996</v>
      </c>
      <c r="X84" s="30"/>
      <c r="Y84" s="29"/>
      <c r="Z84" s="31">
        <v>15728000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17222792</v>
      </c>
      <c r="D5" s="357">
        <f t="shared" si="0"/>
        <v>0</v>
      </c>
      <c r="E5" s="356">
        <f t="shared" si="0"/>
        <v>80923280</v>
      </c>
      <c r="F5" s="358">
        <f t="shared" si="0"/>
        <v>80923280</v>
      </c>
      <c r="G5" s="358">
        <f t="shared" si="0"/>
        <v>0</v>
      </c>
      <c r="H5" s="356">
        <f t="shared" si="0"/>
        <v>58168</v>
      </c>
      <c r="I5" s="356">
        <f t="shared" si="0"/>
        <v>158801</v>
      </c>
      <c r="J5" s="358">
        <f t="shared" si="0"/>
        <v>216969</v>
      </c>
      <c r="K5" s="358">
        <f t="shared" si="0"/>
        <v>399714</v>
      </c>
      <c r="L5" s="356">
        <f t="shared" si="0"/>
        <v>433129</v>
      </c>
      <c r="M5" s="356">
        <f t="shared" si="0"/>
        <v>-88056</v>
      </c>
      <c r="N5" s="358">
        <f t="shared" si="0"/>
        <v>744787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961756</v>
      </c>
      <c r="X5" s="356">
        <f t="shared" si="0"/>
        <v>40461640</v>
      </c>
      <c r="Y5" s="358">
        <f t="shared" si="0"/>
        <v>-39499884</v>
      </c>
      <c r="Z5" s="359">
        <f>+IF(X5&lt;&gt;0,+(Y5/X5)*100,0)</f>
        <v>-97.62304246688963</v>
      </c>
      <c r="AA5" s="360">
        <f>+AA6+AA8+AA11+AA13+AA15</f>
        <v>80923280</v>
      </c>
    </row>
    <row r="6" spans="1:27" ht="13.5">
      <c r="A6" s="361" t="s">
        <v>204</v>
      </c>
      <c r="B6" s="142"/>
      <c r="C6" s="60">
        <f>+C7</f>
        <v>10335257</v>
      </c>
      <c r="D6" s="340">
        <f aca="true" t="shared" si="1" ref="D6:AA6">+D7</f>
        <v>0</v>
      </c>
      <c r="E6" s="60">
        <f t="shared" si="1"/>
        <v>33496000</v>
      </c>
      <c r="F6" s="59">
        <f t="shared" si="1"/>
        <v>33496000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1397</v>
      </c>
      <c r="L6" s="60">
        <f t="shared" si="1"/>
        <v>1482</v>
      </c>
      <c r="M6" s="60">
        <f t="shared" si="1"/>
        <v>-150668</v>
      </c>
      <c r="N6" s="59">
        <f t="shared" si="1"/>
        <v>-147789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-147789</v>
      </c>
      <c r="X6" s="60">
        <f t="shared" si="1"/>
        <v>16748000</v>
      </c>
      <c r="Y6" s="59">
        <f t="shared" si="1"/>
        <v>-16895789</v>
      </c>
      <c r="Z6" s="61">
        <f>+IF(X6&lt;&gt;0,+(Y6/X6)*100,0)</f>
        <v>-100.88242775256747</v>
      </c>
      <c r="AA6" s="62">
        <f t="shared" si="1"/>
        <v>33496000</v>
      </c>
    </row>
    <row r="7" spans="1:27" ht="13.5">
      <c r="A7" s="291" t="s">
        <v>228</v>
      </c>
      <c r="B7" s="142"/>
      <c r="C7" s="60">
        <v>10335257</v>
      </c>
      <c r="D7" s="340"/>
      <c r="E7" s="60">
        <v>33496000</v>
      </c>
      <c r="F7" s="59">
        <v>33496000</v>
      </c>
      <c r="G7" s="59"/>
      <c r="H7" s="60"/>
      <c r="I7" s="60"/>
      <c r="J7" s="59"/>
      <c r="K7" s="59">
        <v>1397</v>
      </c>
      <c r="L7" s="60">
        <v>1482</v>
      </c>
      <c r="M7" s="60">
        <v>-150668</v>
      </c>
      <c r="N7" s="59">
        <v>-147789</v>
      </c>
      <c r="O7" s="59"/>
      <c r="P7" s="60"/>
      <c r="Q7" s="60"/>
      <c r="R7" s="59"/>
      <c r="S7" s="59"/>
      <c r="T7" s="60"/>
      <c r="U7" s="60"/>
      <c r="V7" s="59"/>
      <c r="W7" s="59">
        <v>-147789</v>
      </c>
      <c r="X7" s="60">
        <v>16748000</v>
      </c>
      <c r="Y7" s="59">
        <v>-16895789</v>
      </c>
      <c r="Z7" s="61">
        <v>-100.88</v>
      </c>
      <c r="AA7" s="62">
        <v>33496000</v>
      </c>
    </row>
    <row r="8" spans="1:27" ht="13.5">
      <c r="A8" s="361" t="s">
        <v>205</v>
      </c>
      <c r="B8" s="142"/>
      <c r="C8" s="60">
        <f aca="true" t="shared" si="2" ref="C8:Y8">SUM(C9:C10)</f>
        <v>2102316</v>
      </c>
      <c r="D8" s="340">
        <f t="shared" si="2"/>
        <v>0</v>
      </c>
      <c r="E8" s="60">
        <f t="shared" si="2"/>
        <v>20895370</v>
      </c>
      <c r="F8" s="59">
        <f t="shared" si="2"/>
        <v>20895370</v>
      </c>
      <c r="G8" s="59">
        <f t="shared" si="2"/>
        <v>0</v>
      </c>
      <c r="H8" s="60">
        <f t="shared" si="2"/>
        <v>10000</v>
      </c>
      <c r="I8" s="60">
        <f t="shared" si="2"/>
        <v>103573</v>
      </c>
      <c r="J8" s="59">
        <f t="shared" si="2"/>
        <v>113573</v>
      </c>
      <c r="K8" s="59">
        <f t="shared" si="2"/>
        <v>136194</v>
      </c>
      <c r="L8" s="60">
        <f t="shared" si="2"/>
        <v>185782</v>
      </c>
      <c r="M8" s="60">
        <f t="shared" si="2"/>
        <v>16868</v>
      </c>
      <c r="N8" s="59">
        <f t="shared" si="2"/>
        <v>338844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452417</v>
      </c>
      <c r="X8" s="60">
        <f t="shared" si="2"/>
        <v>10447685</v>
      </c>
      <c r="Y8" s="59">
        <f t="shared" si="2"/>
        <v>-9995268</v>
      </c>
      <c r="Z8" s="61">
        <f>+IF(X8&lt;&gt;0,+(Y8/X8)*100,0)</f>
        <v>-95.66969141967814</v>
      </c>
      <c r="AA8" s="62">
        <f>SUM(AA9:AA10)</f>
        <v>20895370</v>
      </c>
    </row>
    <row r="9" spans="1:27" ht="13.5">
      <c r="A9" s="291" t="s">
        <v>229</v>
      </c>
      <c r="B9" s="142"/>
      <c r="C9" s="60">
        <v>1972830</v>
      </c>
      <c r="D9" s="340"/>
      <c r="E9" s="60">
        <v>20495370</v>
      </c>
      <c r="F9" s="59">
        <v>20495370</v>
      </c>
      <c r="G9" s="59"/>
      <c r="H9" s="60">
        <v>7250</v>
      </c>
      <c r="I9" s="60">
        <v>103573</v>
      </c>
      <c r="J9" s="59">
        <v>110823</v>
      </c>
      <c r="K9" s="59">
        <v>136194</v>
      </c>
      <c r="L9" s="60">
        <v>170676</v>
      </c>
      <c r="M9" s="60">
        <v>11410</v>
      </c>
      <c r="N9" s="59">
        <v>318280</v>
      </c>
      <c r="O9" s="59"/>
      <c r="P9" s="60"/>
      <c r="Q9" s="60"/>
      <c r="R9" s="59"/>
      <c r="S9" s="59"/>
      <c r="T9" s="60"/>
      <c r="U9" s="60"/>
      <c r="V9" s="59"/>
      <c r="W9" s="59">
        <v>429103</v>
      </c>
      <c r="X9" s="60">
        <v>10247685</v>
      </c>
      <c r="Y9" s="59">
        <v>-9818582</v>
      </c>
      <c r="Z9" s="61">
        <v>-95.81</v>
      </c>
      <c r="AA9" s="62">
        <v>20495370</v>
      </c>
    </row>
    <row r="10" spans="1:27" ht="13.5">
      <c r="A10" s="291" t="s">
        <v>230</v>
      </c>
      <c r="B10" s="142"/>
      <c r="C10" s="60">
        <v>129486</v>
      </c>
      <c r="D10" s="340"/>
      <c r="E10" s="60">
        <v>400000</v>
      </c>
      <c r="F10" s="59">
        <v>400000</v>
      </c>
      <c r="G10" s="59"/>
      <c r="H10" s="60">
        <v>2750</v>
      </c>
      <c r="I10" s="60"/>
      <c r="J10" s="59">
        <v>2750</v>
      </c>
      <c r="K10" s="59"/>
      <c r="L10" s="60">
        <v>15106</v>
      </c>
      <c r="M10" s="60">
        <v>5458</v>
      </c>
      <c r="N10" s="59">
        <v>20564</v>
      </c>
      <c r="O10" s="59"/>
      <c r="P10" s="60"/>
      <c r="Q10" s="60"/>
      <c r="R10" s="59"/>
      <c r="S10" s="59"/>
      <c r="T10" s="60"/>
      <c r="U10" s="60"/>
      <c r="V10" s="59"/>
      <c r="W10" s="59">
        <v>23314</v>
      </c>
      <c r="X10" s="60">
        <v>200000</v>
      </c>
      <c r="Y10" s="59">
        <v>-176686</v>
      </c>
      <c r="Z10" s="61">
        <v>-88.34</v>
      </c>
      <c r="AA10" s="62">
        <v>400000</v>
      </c>
    </row>
    <row r="11" spans="1:27" ht="13.5">
      <c r="A11" s="361" t="s">
        <v>206</v>
      </c>
      <c r="B11" s="142"/>
      <c r="C11" s="362">
        <f>+C12</f>
        <v>3563406</v>
      </c>
      <c r="D11" s="363">
        <f aca="true" t="shared" si="3" ref="D11:AA11">+D12</f>
        <v>0</v>
      </c>
      <c r="E11" s="362">
        <f t="shared" si="3"/>
        <v>14734000</v>
      </c>
      <c r="F11" s="364">
        <f t="shared" si="3"/>
        <v>14734000</v>
      </c>
      <c r="G11" s="364">
        <f t="shared" si="3"/>
        <v>0</v>
      </c>
      <c r="H11" s="362">
        <f t="shared" si="3"/>
        <v>2424</v>
      </c>
      <c r="I11" s="362">
        <f t="shared" si="3"/>
        <v>3080</v>
      </c>
      <c r="J11" s="364">
        <f t="shared" si="3"/>
        <v>5504</v>
      </c>
      <c r="K11" s="364">
        <f t="shared" si="3"/>
        <v>72207</v>
      </c>
      <c r="L11" s="362">
        <f t="shared" si="3"/>
        <v>36211</v>
      </c>
      <c r="M11" s="362">
        <f t="shared" si="3"/>
        <v>45744</v>
      </c>
      <c r="N11" s="364">
        <f t="shared" si="3"/>
        <v>154162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159666</v>
      </c>
      <c r="X11" s="362">
        <f t="shared" si="3"/>
        <v>7367000</v>
      </c>
      <c r="Y11" s="364">
        <f t="shared" si="3"/>
        <v>-7207334</v>
      </c>
      <c r="Z11" s="365">
        <f>+IF(X11&lt;&gt;0,+(Y11/X11)*100,0)</f>
        <v>-97.83268630378717</v>
      </c>
      <c r="AA11" s="366">
        <f t="shared" si="3"/>
        <v>14734000</v>
      </c>
    </row>
    <row r="12" spans="1:27" ht="13.5">
      <c r="A12" s="291" t="s">
        <v>231</v>
      </c>
      <c r="B12" s="136"/>
      <c r="C12" s="60">
        <v>3563406</v>
      </c>
      <c r="D12" s="340"/>
      <c r="E12" s="60">
        <v>14734000</v>
      </c>
      <c r="F12" s="59">
        <v>14734000</v>
      </c>
      <c r="G12" s="59"/>
      <c r="H12" s="60">
        <v>2424</v>
      </c>
      <c r="I12" s="60">
        <v>3080</v>
      </c>
      <c r="J12" s="59">
        <v>5504</v>
      </c>
      <c r="K12" s="59">
        <v>72207</v>
      </c>
      <c r="L12" s="60">
        <v>36211</v>
      </c>
      <c r="M12" s="60">
        <v>45744</v>
      </c>
      <c r="N12" s="59">
        <v>154162</v>
      </c>
      <c r="O12" s="59"/>
      <c r="P12" s="60"/>
      <c r="Q12" s="60"/>
      <c r="R12" s="59"/>
      <c r="S12" s="59"/>
      <c r="T12" s="60"/>
      <c r="U12" s="60"/>
      <c r="V12" s="59"/>
      <c r="W12" s="59">
        <v>159666</v>
      </c>
      <c r="X12" s="60">
        <v>7367000</v>
      </c>
      <c r="Y12" s="59">
        <v>-7207334</v>
      </c>
      <c r="Z12" s="61">
        <v>-97.83</v>
      </c>
      <c r="AA12" s="62">
        <v>14734000</v>
      </c>
    </row>
    <row r="13" spans="1:27" ht="13.5">
      <c r="A13" s="361" t="s">
        <v>207</v>
      </c>
      <c r="B13" s="136"/>
      <c r="C13" s="275">
        <f>+C14</f>
        <v>1190936</v>
      </c>
      <c r="D13" s="341">
        <f aca="true" t="shared" si="4" ref="D13:AA13">+D14</f>
        <v>0</v>
      </c>
      <c r="E13" s="275">
        <f t="shared" si="4"/>
        <v>11495000</v>
      </c>
      <c r="F13" s="342">
        <f t="shared" si="4"/>
        <v>11495000</v>
      </c>
      <c r="G13" s="342">
        <f t="shared" si="4"/>
        <v>0</v>
      </c>
      <c r="H13" s="275">
        <f t="shared" si="4"/>
        <v>45744</v>
      </c>
      <c r="I13" s="275">
        <f t="shared" si="4"/>
        <v>52148</v>
      </c>
      <c r="J13" s="342">
        <f t="shared" si="4"/>
        <v>97892</v>
      </c>
      <c r="K13" s="342">
        <f t="shared" si="4"/>
        <v>189916</v>
      </c>
      <c r="L13" s="275">
        <f t="shared" si="4"/>
        <v>209654</v>
      </c>
      <c r="M13" s="275">
        <f t="shared" si="4"/>
        <v>0</v>
      </c>
      <c r="N13" s="342">
        <f t="shared" si="4"/>
        <v>399570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497462</v>
      </c>
      <c r="X13" s="275">
        <f t="shared" si="4"/>
        <v>5747500</v>
      </c>
      <c r="Y13" s="342">
        <f t="shared" si="4"/>
        <v>-5250038</v>
      </c>
      <c r="Z13" s="335">
        <f>+IF(X13&lt;&gt;0,+(Y13/X13)*100,0)</f>
        <v>-91.34472379295346</v>
      </c>
      <c r="AA13" s="273">
        <f t="shared" si="4"/>
        <v>11495000</v>
      </c>
    </row>
    <row r="14" spans="1:27" ht="13.5">
      <c r="A14" s="291" t="s">
        <v>232</v>
      </c>
      <c r="B14" s="136"/>
      <c r="C14" s="60">
        <v>1190936</v>
      </c>
      <c r="D14" s="340"/>
      <c r="E14" s="60">
        <v>11495000</v>
      </c>
      <c r="F14" s="59">
        <v>11495000</v>
      </c>
      <c r="G14" s="59"/>
      <c r="H14" s="60">
        <v>45744</v>
      </c>
      <c r="I14" s="60">
        <v>52148</v>
      </c>
      <c r="J14" s="59">
        <v>97892</v>
      </c>
      <c r="K14" s="59">
        <v>189916</v>
      </c>
      <c r="L14" s="60">
        <v>209654</v>
      </c>
      <c r="M14" s="60"/>
      <c r="N14" s="59">
        <v>399570</v>
      </c>
      <c r="O14" s="59"/>
      <c r="P14" s="60"/>
      <c r="Q14" s="60"/>
      <c r="R14" s="59"/>
      <c r="S14" s="59"/>
      <c r="T14" s="60"/>
      <c r="U14" s="60"/>
      <c r="V14" s="59"/>
      <c r="W14" s="59">
        <v>497462</v>
      </c>
      <c r="X14" s="60">
        <v>5747500</v>
      </c>
      <c r="Y14" s="59">
        <v>-5250038</v>
      </c>
      <c r="Z14" s="61">
        <v>-91.34</v>
      </c>
      <c r="AA14" s="62">
        <v>11495000</v>
      </c>
    </row>
    <row r="15" spans="1:27" ht="13.5">
      <c r="A15" s="361" t="s">
        <v>208</v>
      </c>
      <c r="B15" s="136"/>
      <c r="C15" s="60">
        <f aca="true" t="shared" si="5" ref="C15:Y15">SUM(C16:C20)</f>
        <v>30877</v>
      </c>
      <c r="D15" s="340">
        <f t="shared" si="5"/>
        <v>0</v>
      </c>
      <c r="E15" s="60">
        <f t="shared" si="5"/>
        <v>302910</v>
      </c>
      <c r="F15" s="59">
        <f t="shared" si="5"/>
        <v>302910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151455</v>
      </c>
      <c r="Y15" s="59">
        <f t="shared" si="5"/>
        <v>-151455</v>
      </c>
      <c r="Z15" s="61">
        <f>+IF(X15&lt;&gt;0,+(Y15/X15)*100,0)</f>
        <v>-100</v>
      </c>
      <c r="AA15" s="62">
        <f>SUM(AA16:AA20)</f>
        <v>302910</v>
      </c>
    </row>
    <row r="16" spans="1:27" ht="13.5">
      <c r="A16" s="291" t="s">
        <v>233</v>
      </c>
      <c r="B16" s="300"/>
      <c r="C16" s="60">
        <v>30877</v>
      </c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150000</v>
      </c>
      <c r="Y16" s="59">
        <v>-150000</v>
      </c>
      <c r="Z16" s="61">
        <v>-100</v>
      </c>
      <c r="AA16" s="62">
        <v>300000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2910</v>
      </c>
      <c r="F18" s="59">
        <v>2910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1455</v>
      </c>
      <c r="Y18" s="59">
        <v>-1455</v>
      </c>
      <c r="Z18" s="61">
        <v>-100</v>
      </c>
      <c r="AA18" s="62">
        <v>2910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43294</v>
      </c>
      <c r="D22" s="344">
        <f t="shared" si="6"/>
        <v>0</v>
      </c>
      <c r="E22" s="343">
        <f t="shared" si="6"/>
        <v>641390</v>
      </c>
      <c r="F22" s="345">
        <f t="shared" si="6"/>
        <v>641390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1914</v>
      </c>
      <c r="L22" s="343">
        <f t="shared" si="6"/>
        <v>161</v>
      </c>
      <c r="M22" s="343">
        <f t="shared" si="6"/>
        <v>10225</v>
      </c>
      <c r="N22" s="345">
        <f t="shared" si="6"/>
        <v>12300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12300</v>
      </c>
      <c r="X22" s="343">
        <f t="shared" si="6"/>
        <v>320695</v>
      </c>
      <c r="Y22" s="345">
        <f t="shared" si="6"/>
        <v>-308395</v>
      </c>
      <c r="Z22" s="336">
        <f>+IF(X22&lt;&gt;0,+(Y22/X22)*100,0)</f>
        <v>-96.16458005269804</v>
      </c>
      <c r="AA22" s="350">
        <f>SUM(AA23:AA32)</f>
        <v>641390</v>
      </c>
    </row>
    <row r="23" spans="1:27" ht="13.5">
      <c r="A23" s="361" t="s">
        <v>236</v>
      </c>
      <c r="B23" s="142"/>
      <c r="C23" s="60"/>
      <c r="D23" s="340"/>
      <c r="E23" s="60">
        <v>33720</v>
      </c>
      <c r="F23" s="59">
        <v>33720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16860</v>
      </c>
      <c r="Y23" s="59">
        <v>-16860</v>
      </c>
      <c r="Z23" s="61">
        <v>-100</v>
      </c>
      <c r="AA23" s="62">
        <v>33720</v>
      </c>
    </row>
    <row r="24" spans="1:27" ht="13.5">
      <c r="A24" s="361" t="s">
        <v>237</v>
      </c>
      <c r="B24" s="142"/>
      <c r="C24" s="60">
        <v>4341</v>
      </c>
      <c r="D24" s="340"/>
      <c r="E24" s="60">
        <v>220190</v>
      </c>
      <c r="F24" s="59">
        <v>220190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110095</v>
      </c>
      <c r="Y24" s="59">
        <v>-110095</v>
      </c>
      <c r="Z24" s="61">
        <v>-100</v>
      </c>
      <c r="AA24" s="62">
        <v>220190</v>
      </c>
    </row>
    <row r="25" spans="1:27" ht="13.5">
      <c r="A25" s="361" t="s">
        <v>238</v>
      </c>
      <c r="B25" s="142"/>
      <c r="C25" s="60">
        <v>261</v>
      </c>
      <c r="D25" s="340"/>
      <c r="E25" s="60">
        <v>162000</v>
      </c>
      <c r="F25" s="59">
        <v>162000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81000</v>
      </c>
      <c r="Y25" s="59">
        <v>-81000</v>
      </c>
      <c r="Z25" s="61">
        <v>-100</v>
      </c>
      <c r="AA25" s="62">
        <v>162000</v>
      </c>
    </row>
    <row r="26" spans="1:27" ht="13.5">
      <c r="A26" s="361" t="s">
        <v>239</v>
      </c>
      <c r="B26" s="302"/>
      <c r="C26" s="362">
        <v>2299</v>
      </c>
      <c r="D26" s="363"/>
      <c r="E26" s="362">
        <v>8900</v>
      </c>
      <c r="F26" s="364">
        <v>8900</v>
      </c>
      <c r="G26" s="364"/>
      <c r="H26" s="362"/>
      <c r="I26" s="362"/>
      <c r="J26" s="364"/>
      <c r="K26" s="364"/>
      <c r="L26" s="362">
        <v>161</v>
      </c>
      <c r="M26" s="362"/>
      <c r="N26" s="364">
        <v>161</v>
      </c>
      <c r="O26" s="364"/>
      <c r="P26" s="362"/>
      <c r="Q26" s="362"/>
      <c r="R26" s="364"/>
      <c r="S26" s="364"/>
      <c r="T26" s="362"/>
      <c r="U26" s="362"/>
      <c r="V26" s="364"/>
      <c r="W26" s="364">
        <v>161</v>
      </c>
      <c r="X26" s="362">
        <v>4450</v>
      </c>
      <c r="Y26" s="364">
        <v>-4289</v>
      </c>
      <c r="Z26" s="365">
        <v>-96.38</v>
      </c>
      <c r="AA26" s="366">
        <v>8900</v>
      </c>
    </row>
    <row r="27" spans="1:27" ht="13.5">
      <c r="A27" s="361" t="s">
        <v>240</v>
      </c>
      <c r="B27" s="147"/>
      <c r="C27" s="60">
        <v>32955</v>
      </c>
      <c r="D27" s="340"/>
      <c r="E27" s="60">
        <v>171280</v>
      </c>
      <c r="F27" s="59">
        <v>171280</v>
      </c>
      <c r="G27" s="59"/>
      <c r="H27" s="60"/>
      <c r="I27" s="60"/>
      <c r="J27" s="59"/>
      <c r="K27" s="59">
        <v>1914</v>
      </c>
      <c r="L27" s="60"/>
      <c r="M27" s="60">
        <v>10225</v>
      </c>
      <c r="N27" s="59">
        <v>12139</v>
      </c>
      <c r="O27" s="59"/>
      <c r="P27" s="60"/>
      <c r="Q27" s="60"/>
      <c r="R27" s="59"/>
      <c r="S27" s="59"/>
      <c r="T27" s="60"/>
      <c r="U27" s="60"/>
      <c r="V27" s="59"/>
      <c r="W27" s="59">
        <v>12139</v>
      </c>
      <c r="X27" s="60">
        <v>85640</v>
      </c>
      <c r="Y27" s="59">
        <v>-73501</v>
      </c>
      <c r="Z27" s="61">
        <v>-85.83</v>
      </c>
      <c r="AA27" s="62">
        <v>171280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3438</v>
      </c>
      <c r="D32" s="340"/>
      <c r="E32" s="60">
        <v>45300</v>
      </c>
      <c r="F32" s="59">
        <v>45300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22650</v>
      </c>
      <c r="Y32" s="59">
        <v>-22650</v>
      </c>
      <c r="Z32" s="61">
        <v>-100</v>
      </c>
      <c r="AA32" s="62">
        <v>45300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5941870</v>
      </c>
      <c r="D40" s="344">
        <f t="shared" si="9"/>
        <v>0</v>
      </c>
      <c r="E40" s="343">
        <f t="shared" si="9"/>
        <v>16903720</v>
      </c>
      <c r="F40" s="345">
        <f t="shared" si="9"/>
        <v>16903720</v>
      </c>
      <c r="G40" s="345">
        <f t="shared" si="9"/>
        <v>56010</v>
      </c>
      <c r="H40" s="343">
        <f t="shared" si="9"/>
        <v>189510</v>
      </c>
      <c r="I40" s="343">
        <f t="shared" si="9"/>
        <v>323862</v>
      </c>
      <c r="J40" s="345">
        <f t="shared" si="9"/>
        <v>569382</v>
      </c>
      <c r="K40" s="345">
        <f t="shared" si="9"/>
        <v>475839</v>
      </c>
      <c r="L40" s="343">
        <f t="shared" si="9"/>
        <v>393139</v>
      </c>
      <c r="M40" s="343">
        <f t="shared" si="9"/>
        <v>175463</v>
      </c>
      <c r="N40" s="345">
        <f t="shared" si="9"/>
        <v>1044441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1613823</v>
      </c>
      <c r="X40" s="343">
        <f t="shared" si="9"/>
        <v>8451860</v>
      </c>
      <c r="Y40" s="345">
        <f t="shared" si="9"/>
        <v>-6838037</v>
      </c>
      <c r="Z40" s="336">
        <f>+IF(X40&lt;&gt;0,+(Y40/X40)*100,0)</f>
        <v>-80.9057059629478</v>
      </c>
      <c r="AA40" s="350">
        <f>SUM(AA41:AA49)</f>
        <v>16903720</v>
      </c>
    </row>
    <row r="41" spans="1:27" ht="13.5">
      <c r="A41" s="361" t="s">
        <v>247</v>
      </c>
      <c r="B41" s="142"/>
      <c r="C41" s="362">
        <v>1672644</v>
      </c>
      <c r="D41" s="363"/>
      <c r="E41" s="362">
        <v>8314300</v>
      </c>
      <c r="F41" s="364">
        <v>8314300</v>
      </c>
      <c r="G41" s="364">
        <v>27030</v>
      </c>
      <c r="H41" s="362">
        <v>77196</v>
      </c>
      <c r="I41" s="362">
        <v>72303</v>
      </c>
      <c r="J41" s="364">
        <v>176529</v>
      </c>
      <c r="K41" s="364">
        <v>90666</v>
      </c>
      <c r="L41" s="362">
        <v>54794</v>
      </c>
      <c r="M41" s="362">
        <v>25205</v>
      </c>
      <c r="N41" s="364">
        <v>170665</v>
      </c>
      <c r="O41" s="364"/>
      <c r="P41" s="362"/>
      <c r="Q41" s="362"/>
      <c r="R41" s="364"/>
      <c r="S41" s="364"/>
      <c r="T41" s="362"/>
      <c r="U41" s="362"/>
      <c r="V41" s="364"/>
      <c r="W41" s="364">
        <v>347194</v>
      </c>
      <c r="X41" s="362">
        <v>4157150</v>
      </c>
      <c r="Y41" s="364">
        <v>-3809956</v>
      </c>
      <c r="Z41" s="365">
        <v>-91.65</v>
      </c>
      <c r="AA41" s="366">
        <v>8314300</v>
      </c>
    </row>
    <row r="42" spans="1:27" ht="13.5">
      <c r="A42" s="361" t="s">
        <v>248</v>
      </c>
      <c r="B42" s="136"/>
      <c r="C42" s="60">
        <f aca="true" t="shared" si="10" ref="C42:Y42">+C62</f>
        <v>1750734</v>
      </c>
      <c r="D42" s="368">
        <f t="shared" si="10"/>
        <v>0</v>
      </c>
      <c r="E42" s="54">
        <f t="shared" si="10"/>
        <v>2788000</v>
      </c>
      <c r="F42" s="53">
        <f t="shared" si="10"/>
        <v>2788000</v>
      </c>
      <c r="G42" s="53">
        <f t="shared" si="10"/>
        <v>21530</v>
      </c>
      <c r="H42" s="54">
        <f t="shared" si="10"/>
        <v>33019</v>
      </c>
      <c r="I42" s="54">
        <f t="shared" si="10"/>
        <v>177058</v>
      </c>
      <c r="J42" s="53">
        <f t="shared" si="10"/>
        <v>231607</v>
      </c>
      <c r="K42" s="53">
        <f t="shared" si="10"/>
        <v>214564</v>
      </c>
      <c r="L42" s="54">
        <f t="shared" si="10"/>
        <v>123494</v>
      </c>
      <c r="M42" s="54">
        <f t="shared" si="10"/>
        <v>21059</v>
      </c>
      <c r="N42" s="53">
        <f t="shared" si="10"/>
        <v>359117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590724</v>
      </c>
      <c r="X42" s="54">
        <f t="shared" si="10"/>
        <v>1394000</v>
      </c>
      <c r="Y42" s="53">
        <f t="shared" si="10"/>
        <v>-803276</v>
      </c>
      <c r="Z42" s="94">
        <f>+IF(X42&lt;&gt;0,+(Y42/X42)*100,0)</f>
        <v>-57.62381635581062</v>
      </c>
      <c r="AA42" s="95">
        <f>+AA62</f>
        <v>2788000</v>
      </c>
    </row>
    <row r="43" spans="1:27" ht="13.5">
      <c r="A43" s="361" t="s">
        <v>249</v>
      </c>
      <c r="B43" s="136"/>
      <c r="C43" s="275">
        <v>211683</v>
      </c>
      <c r="D43" s="369"/>
      <c r="E43" s="305">
        <v>419060</v>
      </c>
      <c r="F43" s="370">
        <v>419060</v>
      </c>
      <c r="G43" s="370">
        <v>4211</v>
      </c>
      <c r="H43" s="305">
        <v>1219</v>
      </c>
      <c r="I43" s="305">
        <v>5624</v>
      </c>
      <c r="J43" s="370">
        <v>11054</v>
      </c>
      <c r="K43" s="370">
        <v>4027</v>
      </c>
      <c r="L43" s="305">
        <v>4874</v>
      </c>
      <c r="M43" s="305">
        <v>10426</v>
      </c>
      <c r="N43" s="370">
        <v>19327</v>
      </c>
      <c r="O43" s="370"/>
      <c r="P43" s="305"/>
      <c r="Q43" s="305"/>
      <c r="R43" s="370"/>
      <c r="S43" s="370"/>
      <c r="T43" s="305"/>
      <c r="U43" s="305"/>
      <c r="V43" s="370"/>
      <c r="W43" s="370">
        <v>30381</v>
      </c>
      <c r="X43" s="305">
        <v>209530</v>
      </c>
      <c r="Y43" s="370">
        <v>-179149</v>
      </c>
      <c r="Z43" s="371">
        <v>-85.5</v>
      </c>
      <c r="AA43" s="303">
        <v>419060</v>
      </c>
    </row>
    <row r="44" spans="1:27" ht="13.5">
      <c r="A44" s="361" t="s">
        <v>250</v>
      </c>
      <c r="B44" s="136"/>
      <c r="C44" s="60">
        <v>969988</v>
      </c>
      <c r="D44" s="368"/>
      <c r="E44" s="54">
        <v>2580040</v>
      </c>
      <c r="F44" s="53">
        <v>2580040</v>
      </c>
      <c r="G44" s="53"/>
      <c r="H44" s="54">
        <v>1574</v>
      </c>
      <c r="I44" s="54">
        <v>18205</v>
      </c>
      <c r="J44" s="53">
        <v>19779</v>
      </c>
      <c r="K44" s="53">
        <v>61208</v>
      </c>
      <c r="L44" s="54">
        <v>28279</v>
      </c>
      <c r="M44" s="54">
        <v>98731</v>
      </c>
      <c r="N44" s="53">
        <v>188218</v>
      </c>
      <c r="O44" s="53"/>
      <c r="P44" s="54"/>
      <c r="Q44" s="54"/>
      <c r="R44" s="53"/>
      <c r="S44" s="53"/>
      <c r="T44" s="54"/>
      <c r="U44" s="54"/>
      <c r="V44" s="53"/>
      <c r="W44" s="53">
        <v>207997</v>
      </c>
      <c r="X44" s="54">
        <v>1290020</v>
      </c>
      <c r="Y44" s="53">
        <v>-1082023</v>
      </c>
      <c r="Z44" s="94">
        <v>-83.88</v>
      </c>
      <c r="AA44" s="95">
        <v>2580040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1336821</v>
      </c>
      <c r="D47" s="368"/>
      <c r="E47" s="54">
        <v>2802320</v>
      </c>
      <c r="F47" s="53">
        <v>2802320</v>
      </c>
      <c r="G47" s="53">
        <v>3239</v>
      </c>
      <c r="H47" s="54">
        <v>76502</v>
      </c>
      <c r="I47" s="54">
        <v>50672</v>
      </c>
      <c r="J47" s="53">
        <v>130413</v>
      </c>
      <c r="K47" s="53">
        <v>105374</v>
      </c>
      <c r="L47" s="54">
        <v>181698</v>
      </c>
      <c r="M47" s="54">
        <v>20042</v>
      </c>
      <c r="N47" s="53">
        <v>307114</v>
      </c>
      <c r="O47" s="53"/>
      <c r="P47" s="54"/>
      <c r="Q47" s="54"/>
      <c r="R47" s="53"/>
      <c r="S47" s="53"/>
      <c r="T47" s="54"/>
      <c r="U47" s="54"/>
      <c r="V47" s="53"/>
      <c r="W47" s="53">
        <v>437527</v>
      </c>
      <c r="X47" s="54">
        <v>1401160</v>
      </c>
      <c r="Y47" s="53">
        <v>-963633</v>
      </c>
      <c r="Z47" s="94">
        <v>-68.77</v>
      </c>
      <c r="AA47" s="95">
        <v>2802320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23207956</v>
      </c>
      <c r="D60" s="346">
        <f t="shared" si="14"/>
        <v>0</v>
      </c>
      <c r="E60" s="219">
        <f t="shared" si="14"/>
        <v>98468390</v>
      </c>
      <c r="F60" s="264">
        <f t="shared" si="14"/>
        <v>98468390</v>
      </c>
      <c r="G60" s="264">
        <f t="shared" si="14"/>
        <v>56010</v>
      </c>
      <c r="H60" s="219">
        <f t="shared" si="14"/>
        <v>247678</v>
      </c>
      <c r="I60" s="219">
        <f t="shared" si="14"/>
        <v>482663</v>
      </c>
      <c r="J60" s="264">
        <f t="shared" si="14"/>
        <v>786351</v>
      </c>
      <c r="K60" s="264">
        <f t="shared" si="14"/>
        <v>877467</v>
      </c>
      <c r="L60" s="219">
        <f t="shared" si="14"/>
        <v>826429</v>
      </c>
      <c r="M60" s="219">
        <f t="shared" si="14"/>
        <v>97632</v>
      </c>
      <c r="N60" s="264">
        <f t="shared" si="14"/>
        <v>1801528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2587879</v>
      </c>
      <c r="X60" s="219">
        <f t="shared" si="14"/>
        <v>49234195</v>
      </c>
      <c r="Y60" s="264">
        <f t="shared" si="14"/>
        <v>-46646316</v>
      </c>
      <c r="Z60" s="337">
        <f>+IF(X60&lt;&gt;0,+(Y60/X60)*100,0)</f>
        <v>-94.74373654327039</v>
      </c>
      <c r="AA60" s="232">
        <f>+AA57+AA54+AA51+AA40+AA37+AA34+AA22+AA5</f>
        <v>98468390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1750734</v>
      </c>
      <c r="D62" s="348">
        <f t="shared" si="15"/>
        <v>0</v>
      </c>
      <c r="E62" s="347">
        <f t="shared" si="15"/>
        <v>2788000</v>
      </c>
      <c r="F62" s="349">
        <f t="shared" si="15"/>
        <v>2788000</v>
      </c>
      <c r="G62" s="349">
        <f t="shared" si="15"/>
        <v>21530</v>
      </c>
      <c r="H62" s="347">
        <f t="shared" si="15"/>
        <v>33019</v>
      </c>
      <c r="I62" s="347">
        <f t="shared" si="15"/>
        <v>177058</v>
      </c>
      <c r="J62" s="349">
        <f t="shared" si="15"/>
        <v>231607</v>
      </c>
      <c r="K62" s="349">
        <f t="shared" si="15"/>
        <v>214564</v>
      </c>
      <c r="L62" s="347">
        <f t="shared" si="15"/>
        <v>123494</v>
      </c>
      <c r="M62" s="347">
        <f t="shared" si="15"/>
        <v>21059</v>
      </c>
      <c r="N62" s="349">
        <f t="shared" si="15"/>
        <v>359117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590724</v>
      </c>
      <c r="X62" s="347">
        <f t="shared" si="15"/>
        <v>1394000</v>
      </c>
      <c r="Y62" s="349">
        <f t="shared" si="15"/>
        <v>-803276</v>
      </c>
      <c r="Z62" s="338">
        <f>+IF(X62&lt;&gt;0,+(Y62/X62)*100,0)</f>
        <v>-57.62381635581062</v>
      </c>
      <c r="AA62" s="351">
        <f>SUM(AA63:AA66)</f>
        <v>2788000</v>
      </c>
    </row>
    <row r="63" spans="1:27" ht="13.5">
      <c r="A63" s="361" t="s">
        <v>258</v>
      </c>
      <c r="B63" s="136"/>
      <c r="C63" s="60">
        <v>1428578</v>
      </c>
      <c r="D63" s="340"/>
      <c r="E63" s="60">
        <v>2515000</v>
      </c>
      <c r="F63" s="59">
        <v>2515000</v>
      </c>
      <c r="G63" s="59">
        <v>21530</v>
      </c>
      <c r="H63" s="60">
        <v>20548</v>
      </c>
      <c r="I63" s="60">
        <v>165023</v>
      </c>
      <c r="J63" s="59">
        <v>207101</v>
      </c>
      <c r="K63" s="59">
        <v>176477</v>
      </c>
      <c r="L63" s="60">
        <v>114683</v>
      </c>
      <c r="M63" s="60">
        <v>15634</v>
      </c>
      <c r="N63" s="59">
        <v>306794</v>
      </c>
      <c r="O63" s="59"/>
      <c r="P63" s="60"/>
      <c r="Q63" s="60"/>
      <c r="R63" s="59"/>
      <c r="S63" s="59"/>
      <c r="T63" s="60"/>
      <c r="U63" s="60"/>
      <c r="V63" s="59"/>
      <c r="W63" s="59">
        <v>513895</v>
      </c>
      <c r="X63" s="60">
        <v>1257500</v>
      </c>
      <c r="Y63" s="59">
        <v>-743605</v>
      </c>
      <c r="Z63" s="61">
        <v>-59.13</v>
      </c>
      <c r="AA63" s="62">
        <v>2515000</v>
      </c>
    </row>
    <row r="64" spans="1:27" ht="13.5">
      <c r="A64" s="361" t="s">
        <v>259</v>
      </c>
      <c r="B64" s="136"/>
      <c r="C64" s="60">
        <v>322156</v>
      </c>
      <c r="D64" s="340"/>
      <c r="E64" s="60">
        <v>273000</v>
      </c>
      <c r="F64" s="59">
        <v>273000</v>
      </c>
      <c r="G64" s="59"/>
      <c r="H64" s="60">
        <v>12471</v>
      </c>
      <c r="I64" s="60">
        <v>12035</v>
      </c>
      <c r="J64" s="59">
        <v>24506</v>
      </c>
      <c r="K64" s="59">
        <v>38087</v>
      </c>
      <c r="L64" s="60">
        <v>8811</v>
      </c>
      <c r="M64" s="60">
        <v>5425</v>
      </c>
      <c r="N64" s="59">
        <v>52323</v>
      </c>
      <c r="O64" s="59"/>
      <c r="P64" s="60"/>
      <c r="Q64" s="60"/>
      <c r="R64" s="59"/>
      <c r="S64" s="59"/>
      <c r="T64" s="60"/>
      <c r="U64" s="60"/>
      <c r="V64" s="59"/>
      <c r="W64" s="59">
        <v>76829</v>
      </c>
      <c r="X64" s="60">
        <v>136500</v>
      </c>
      <c r="Y64" s="59">
        <v>-59671</v>
      </c>
      <c r="Z64" s="61">
        <v>-43.72</v>
      </c>
      <c r="AA64" s="62">
        <v>273000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146554212</v>
      </c>
      <c r="D5" s="153">
        <f>SUM(D6:D8)</f>
        <v>0</v>
      </c>
      <c r="E5" s="154">
        <f t="shared" si="0"/>
        <v>162098890</v>
      </c>
      <c r="F5" s="100">
        <f t="shared" si="0"/>
        <v>162098890</v>
      </c>
      <c r="G5" s="100">
        <f t="shared" si="0"/>
        <v>58843317</v>
      </c>
      <c r="H5" s="100">
        <f t="shared" si="0"/>
        <v>4588400</v>
      </c>
      <c r="I5" s="100">
        <f t="shared" si="0"/>
        <v>3802317</v>
      </c>
      <c r="J5" s="100">
        <f t="shared" si="0"/>
        <v>67234034</v>
      </c>
      <c r="K5" s="100">
        <f t="shared" si="0"/>
        <v>6758276</v>
      </c>
      <c r="L5" s="100">
        <f t="shared" si="0"/>
        <v>5148837</v>
      </c>
      <c r="M5" s="100">
        <f t="shared" si="0"/>
        <v>37757247</v>
      </c>
      <c r="N5" s="100">
        <f t="shared" si="0"/>
        <v>49664360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116898394</v>
      </c>
      <c r="X5" s="100">
        <f t="shared" si="0"/>
        <v>81049445</v>
      </c>
      <c r="Y5" s="100">
        <f t="shared" si="0"/>
        <v>35848949</v>
      </c>
      <c r="Z5" s="137">
        <f>+IF(X5&lt;&gt;0,+(Y5/X5)*100,0)</f>
        <v>44.23096172959605</v>
      </c>
      <c r="AA5" s="153">
        <f>SUM(AA6:AA8)</f>
        <v>162098890</v>
      </c>
    </row>
    <row r="6" spans="1:27" ht="13.5">
      <c r="A6" s="138" t="s">
        <v>75</v>
      </c>
      <c r="B6" s="136"/>
      <c r="C6" s="155">
        <v>414434</v>
      </c>
      <c r="D6" s="155"/>
      <c r="E6" s="156">
        <v>255000</v>
      </c>
      <c r="F6" s="60">
        <v>255000</v>
      </c>
      <c r="G6" s="60">
        <v>155527</v>
      </c>
      <c r="H6" s="60">
        <v>200</v>
      </c>
      <c r="I6" s="60">
        <v>124517</v>
      </c>
      <c r="J6" s="60">
        <v>280244</v>
      </c>
      <c r="K6" s="60">
        <v>51360</v>
      </c>
      <c r="L6" s="60">
        <v>38936</v>
      </c>
      <c r="M6" s="60">
        <v>61317</v>
      </c>
      <c r="N6" s="60">
        <v>151613</v>
      </c>
      <c r="O6" s="60"/>
      <c r="P6" s="60"/>
      <c r="Q6" s="60"/>
      <c r="R6" s="60"/>
      <c r="S6" s="60"/>
      <c r="T6" s="60"/>
      <c r="U6" s="60"/>
      <c r="V6" s="60"/>
      <c r="W6" s="60">
        <v>431857</v>
      </c>
      <c r="X6" s="60">
        <v>127500</v>
      </c>
      <c r="Y6" s="60">
        <v>304357</v>
      </c>
      <c r="Z6" s="140">
        <v>238.71</v>
      </c>
      <c r="AA6" s="155">
        <v>255000</v>
      </c>
    </row>
    <row r="7" spans="1:27" ht="13.5">
      <c r="A7" s="138" t="s">
        <v>76</v>
      </c>
      <c r="B7" s="136"/>
      <c r="C7" s="157">
        <v>143871905</v>
      </c>
      <c r="D7" s="157"/>
      <c r="E7" s="158">
        <v>154262190</v>
      </c>
      <c r="F7" s="159">
        <v>154262190</v>
      </c>
      <c r="G7" s="159">
        <v>58568271</v>
      </c>
      <c r="H7" s="159">
        <v>4587687</v>
      </c>
      <c r="I7" s="159">
        <v>3524625</v>
      </c>
      <c r="J7" s="159">
        <v>66680583</v>
      </c>
      <c r="K7" s="159">
        <v>6453353</v>
      </c>
      <c r="L7" s="159">
        <v>4879318</v>
      </c>
      <c r="M7" s="159">
        <v>37558582</v>
      </c>
      <c r="N7" s="159">
        <v>48891253</v>
      </c>
      <c r="O7" s="159"/>
      <c r="P7" s="159"/>
      <c r="Q7" s="159"/>
      <c r="R7" s="159"/>
      <c r="S7" s="159"/>
      <c r="T7" s="159"/>
      <c r="U7" s="159"/>
      <c r="V7" s="159"/>
      <c r="W7" s="159">
        <v>115571836</v>
      </c>
      <c r="X7" s="159">
        <v>77131095</v>
      </c>
      <c r="Y7" s="159">
        <v>38440741</v>
      </c>
      <c r="Z7" s="141">
        <v>49.84</v>
      </c>
      <c r="AA7" s="157">
        <v>154262190</v>
      </c>
    </row>
    <row r="8" spans="1:27" ht="13.5">
      <c r="A8" s="138" t="s">
        <v>77</v>
      </c>
      <c r="B8" s="136"/>
      <c r="C8" s="155">
        <v>2267873</v>
      </c>
      <c r="D8" s="155"/>
      <c r="E8" s="156">
        <v>7581700</v>
      </c>
      <c r="F8" s="60">
        <v>7581700</v>
      </c>
      <c r="G8" s="60">
        <v>119519</v>
      </c>
      <c r="H8" s="60">
        <v>513</v>
      </c>
      <c r="I8" s="60">
        <v>153175</v>
      </c>
      <c r="J8" s="60">
        <v>273207</v>
      </c>
      <c r="K8" s="60">
        <v>253563</v>
      </c>
      <c r="L8" s="60">
        <v>230583</v>
      </c>
      <c r="M8" s="60">
        <v>137348</v>
      </c>
      <c r="N8" s="60">
        <v>621494</v>
      </c>
      <c r="O8" s="60"/>
      <c r="P8" s="60"/>
      <c r="Q8" s="60"/>
      <c r="R8" s="60"/>
      <c r="S8" s="60"/>
      <c r="T8" s="60"/>
      <c r="U8" s="60"/>
      <c r="V8" s="60"/>
      <c r="W8" s="60">
        <v>894701</v>
      </c>
      <c r="X8" s="60">
        <v>3790850</v>
      </c>
      <c r="Y8" s="60">
        <v>-2896149</v>
      </c>
      <c r="Z8" s="140">
        <v>-76.4</v>
      </c>
      <c r="AA8" s="155">
        <v>7581700</v>
      </c>
    </row>
    <row r="9" spans="1:27" ht="13.5">
      <c r="A9" s="135" t="s">
        <v>78</v>
      </c>
      <c r="B9" s="136"/>
      <c r="C9" s="153">
        <f aca="true" t="shared" si="1" ref="C9:Y9">SUM(C10:C14)</f>
        <v>10281576</v>
      </c>
      <c r="D9" s="153">
        <f>SUM(D10:D14)</f>
        <v>0</v>
      </c>
      <c r="E9" s="154">
        <f t="shared" si="1"/>
        <v>28115460</v>
      </c>
      <c r="F9" s="100">
        <f t="shared" si="1"/>
        <v>28115460</v>
      </c>
      <c r="G9" s="100">
        <f t="shared" si="1"/>
        <v>658497</v>
      </c>
      <c r="H9" s="100">
        <f t="shared" si="1"/>
        <v>757701</v>
      </c>
      <c r="I9" s="100">
        <f t="shared" si="1"/>
        <v>714563</v>
      </c>
      <c r="J9" s="100">
        <f t="shared" si="1"/>
        <v>2130761</v>
      </c>
      <c r="K9" s="100">
        <f t="shared" si="1"/>
        <v>1281339</v>
      </c>
      <c r="L9" s="100">
        <f t="shared" si="1"/>
        <v>1667116</v>
      </c>
      <c r="M9" s="100">
        <f t="shared" si="1"/>
        <v>1059117</v>
      </c>
      <c r="N9" s="100">
        <f t="shared" si="1"/>
        <v>4007572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6138333</v>
      </c>
      <c r="X9" s="100">
        <f t="shared" si="1"/>
        <v>14057730</v>
      </c>
      <c r="Y9" s="100">
        <f t="shared" si="1"/>
        <v>-7919397</v>
      </c>
      <c r="Z9" s="137">
        <f>+IF(X9&lt;&gt;0,+(Y9/X9)*100,0)</f>
        <v>-56.3348207712056</v>
      </c>
      <c r="AA9" s="153">
        <f>SUM(AA10:AA14)</f>
        <v>28115460</v>
      </c>
    </row>
    <row r="10" spans="1:27" ht="13.5">
      <c r="A10" s="138" t="s">
        <v>79</v>
      </c>
      <c r="B10" s="136"/>
      <c r="C10" s="155">
        <v>1020809</v>
      </c>
      <c r="D10" s="155"/>
      <c r="E10" s="156">
        <v>2143480</v>
      </c>
      <c r="F10" s="60">
        <v>2143480</v>
      </c>
      <c r="G10" s="60">
        <v>42835</v>
      </c>
      <c r="H10" s="60">
        <v>21355</v>
      </c>
      <c r="I10" s="60">
        <v>32324</v>
      </c>
      <c r="J10" s="60">
        <v>96514</v>
      </c>
      <c r="K10" s="60">
        <v>55796</v>
      </c>
      <c r="L10" s="60">
        <v>96226</v>
      </c>
      <c r="M10" s="60">
        <v>501477</v>
      </c>
      <c r="N10" s="60">
        <v>653499</v>
      </c>
      <c r="O10" s="60"/>
      <c r="P10" s="60"/>
      <c r="Q10" s="60"/>
      <c r="R10" s="60"/>
      <c r="S10" s="60"/>
      <c r="T10" s="60"/>
      <c r="U10" s="60"/>
      <c r="V10" s="60"/>
      <c r="W10" s="60">
        <v>750013</v>
      </c>
      <c r="X10" s="60">
        <v>1071740</v>
      </c>
      <c r="Y10" s="60">
        <v>-321727</v>
      </c>
      <c r="Z10" s="140">
        <v>-30.02</v>
      </c>
      <c r="AA10" s="155">
        <v>2143480</v>
      </c>
    </row>
    <row r="11" spans="1:27" ht="13.5">
      <c r="A11" s="138" t="s">
        <v>80</v>
      </c>
      <c r="B11" s="136"/>
      <c r="C11" s="155">
        <v>1655307</v>
      </c>
      <c r="D11" s="155"/>
      <c r="E11" s="156">
        <v>9235080</v>
      </c>
      <c r="F11" s="60">
        <v>9235080</v>
      </c>
      <c r="G11" s="60">
        <v>52716</v>
      </c>
      <c r="H11" s="60">
        <v>72297</v>
      </c>
      <c r="I11" s="60">
        <v>85180</v>
      </c>
      <c r="J11" s="60">
        <v>210193</v>
      </c>
      <c r="K11" s="60">
        <v>591054</v>
      </c>
      <c r="L11" s="60">
        <v>144005</v>
      </c>
      <c r="M11" s="60">
        <v>111667</v>
      </c>
      <c r="N11" s="60">
        <v>846726</v>
      </c>
      <c r="O11" s="60"/>
      <c r="P11" s="60"/>
      <c r="Q11" s="60"/>
      <c r="R11" s="60"/>
      <c r="S11" s="60"/>
      <c r="T11" s="60"/>
      <c r="U11" s="60"/>
      <c r="V11" s="60"/>
      <c r="W11" s="60">
        <v>1056919</v>
      </c>
      <c r="X11" s="60">
        <v>4617540</v>
      </c>
      <c r="Y11" s="60">
        <v>-3560621</v>
      </c>
      <c r="Z11" s="140">
        <v>-77.11</v>
      </c>
      <c r="AA11" s="155">
        <v>9235080</v>
      </c>
    </row>
    <row r="12" spans="1:27" ht="13.5">
      <c r="A12" s="138" t="s">
        <v>81</v>
      </c>
      <c r="B12" s="136"/>
      <c r="C12" s="155">
        <v>4502957</v>
      </c>
      <c r="D12" s="155"/>
      <c r="E12" s="156">
        <v>13536900</v>
      </c>
      <c r="F12" s="60">
        <v>13536900</v>
      </c>
      <c r="G12" s="60">
        <v>295078</v>
      </c>
      <c r="H12" s="60">
        <v>418805</v>
      </c>
      <c r="I12" s="60">
        <v>279227</v>
      </c>
      <c r="J12" s="60">
        <v>993110</v>
      </c>
      <c r="K12" s="60">
        <v>328220</v>
      </c>
      <c r="L12" s="60">
        <v>310059</v>
      </c>
      <c r="M12" s="60">
        <v>174987</v>
      </c>
      <c r="N12" s="60">
        <v>813266</v>
      </c>
      <c r="O12" s="60"/>
      <c r="P12" s="60"/>
      <c r="Q12" s="60"/>
      <c r="R12" s="60"/>
      <c r="S12" s="60"/>
      <c r="T12" s="60"/>
      <c r="U12" s="60"/>
      <c r="V12" s="60"/>
      <c r="W12" s="60">
        <v>1806376</v>
      </c>
      <c r="X12" s="60">
        <v>6768450</v>
      </c>
      <c r="Y12" s="60">
        <v>-4962074</v>
      </c>
      <c r="Z12" s="140">
        <v>-73.31</v>
      </c>
      <c r="AA12" s="155">
        <v>13536900</v>
      </c>
    </row>
    <row r="13" spans="1:27" ht="13.5">
      <c r="A13" s="138" t="s">
        <v>82</v>
      </c>
      <c r="B13" s="136"/>
      <c r="C13" s="155">
        <v>3102503</v>
      </c>
      <c r="D13" s="155"/>
      <c r="E13" s="156">
        <v>3200000</v>
      </c>
      <c r="F13" s="60">
        <v>3200000</v>
      </c>
      <c r="G13" s="60">
        <v>267868</v>
      </c>
      <c r="H13" s="60">
        <v>245244</v>
      </c>
      <c r="I13" s="60">
        <v>317832</v>
      </c>
      <c r="J13" s="60">
        <v>830944</v>
      </c>
      <c r="K13" s="60">
        <v>306269</v>
      </c>
      <c r="L13" s="60">
        <v>1116826</v>
      </c>
      <c r="M13" s="60">
        <v>270986</v>
      </c>
      <c r="N13" s="60">
        <v>1694081</v>
      </c>
      <c r="O13" s="60"/>
      <c r="P13" s="60"/>
      <c r="Q13" s="60"/>
      <c r="R13" s="60"/>
      <c r="S13" s="60"/>
      <c r="T13" s="60"/>
      <c r="U13" s="60"/>
      <c r="V13" s="60"/>
      <c r="W13" s="60">
        <v>2525025</v>
      </c>
      <c r="X13" s="60">
        <v>1600000</v>
      </c>
      <c r="Y13" s="60">
        <v>925025</v>
      </c>
      <c r="Z13" s="140">
        <v>57.81</v>
      </c>
      <c r="AA13" s="155">
        <v>3200000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36951576</v>
      </c>
      <c r="D15" s="153">
        <f>SUM(D16:D18)</f>
        <v>0</v>
      </c>
      <c r="E15" s="154">
        <f t="shared" si="2"/>
        <v>7664580</v>
      </c>
      <c r="F15" s="100">
        <f t="shared" si="2"/>
        <v>7664580</v>
      </c>
      <c r="G15" s="100">
        <f t="shared" si="2"/>
        <v>41772</v>
      </c>
      <c r="H15" s="100">
        <f t="shared" si="2"/>
        <v>47360</v>
      </c>
      <c r="I15" s="100">
        <f t="shared" si="2"/>
        <v>46038</v>
      </c>
      <c r="J15" s="100">
        <f t="shared" si="2"/>
        <v>135170</v>
      </c>
      <c r="K15" s="100">
        <f t="shared" si="2"/>
        <v>82863</v>
      </c>
      <c r="L15" s="100">
        <f t="shared" si="2"/>
        <v>39115</v>
      </c>
      <c r="M15" s="100">
        <f t="shared" si="2"/>
        <v>37195</v>
      </c>
      <c r="N15" s="100">
        <f t="shared" si="2"/>
        <v>159173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294343</v>
      </c>
      <c r="X15" s="100">
        <f t="shared" si="2"/>
        <v>3832290</v>
      </c>
      <c r="Y15" s="100">
        <f t="shared" si="2"/>
        <v>-3537947</v>
      </c>
      <c r="Z15" s="137">
        <f>+IF(X15&lt;&gt;0,+(Y15/X15)*100,0)</f>
        <v>-92.31939649661169</v>
      </c>
      <c r="AA15" s="153">
        <f>SUM(AA16:AA18)</f>
        <v>7664580</v>
      </c>
    </row>
    <row r="16" spans="1:27" ht="13.5">
      <c r="A16" s="138" t="s">
        <v>85</v>
      </c>
      <c r="B16" s="136"/>
      <c r="C16" s="155">
        <v>289180</v>
      </c>
      <c r="D16" s="155"/>
      <c r="E16" s="156">
        <v>664580</v>
      </c>
      <c r="F16" s="60">
        <v>664580</v>
      </c>
      <c r="G16" s="60">
        <v>41772</v>
      </c>
      <c r="H16" s="60">
        <v>47360</v>
      </c>
      <c r="I16" s="60">
        <v>46038</v>
      </c>
      <c r="J16" s="60">
        <v>135170</v>
      </c>
      <c r="K16" s="60">
        <v>82863</v>
      </c>
      <c r="L16" s="60">
        <v>39115</v>
      </c>
      <c r="M16" s="60">
        <v>37195</v>
      </c>
      <c r="N16" s="60">
        <v>159173</v>
      </c>
      <c r="O16" s="60"/>
      <c r="P16" s="60"/>
      <c r="Q16" s="60"/>
      <c r="R16" s="60"/>
      <c r="S16" s="60"/>
      <c r="T16" s="60"/>
      <c r="U16" s="60"/>
      <c r="V16" s="60"/>
      <c r="W16" s="60">
        <v>294343</v>
      </c>
      <c r="X16" s="60">
        <v>332290</v>
      </c>
      <c r="Y16" s="60">
        <v>-37947</v>
      </c>
      <c r="Z16" s="140">
        <v>-11.42</v>
      </c>
      <c r="AA16" s="155">
        <v>664580</v>
      </c>
    </row>
    <row r="17" spans="1:27" ht="13.5">
      <c r="A17" s="138" t="s">
        <v>86</v>
      </c>
      <c r="B17" s="136"/>
      <c r="C17" s="155">
        <v>36662396</v>
      </c>
      <c r="D17" s="155"/>
      <c r="E17" s="156">
        <v>7000000</v>
      </c>
      <c r="F17" s="60">
        <v>7000000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3500000</v>
      </c>
      <c r="Y17" s="60">
        <v>-3500000</v>
      </c>
      <c r="Z17" s="140">
        <v>-100</v>
      </c>
      <c r="AA17" s="155">
        <v>7000000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478041700</v>
      </c>
      <c r="D19" s="153">
        <f>SUM(D20:D23)</f>
        <v>0</v>
      </c>
      <c r="E19" s="154">
        <f t="shared" si="3"/>
        <v>635061350</v>
      </c>
      <c r="F19" s="100">
        <f t="shared" si="3"/>
        <v>635061350</v>
      </c>
      <c r="G19" s="100">
        <f t="shared" si="3"/>
        <v>29419193</v>
      </c>
      <c r="H19" s="100">
        <f t="shared" si="3"/>
        <v>50853326</v>
      </c>
      <c r="I19" s="100">
        <f t="shared" si="3"/>
        <v>38872060</v>
      </c>
      <c r="J19" s="100">
        <f t="shared" si="3"/>
        <v>119144579</v>
      </c>
      <c r="K19" s="100">
        <f t="shared" si="3"/>
        <v>42183286</v>
      </c>
      <c r="L19" s="100">
        <f t="shared" si="3"/>
        <v>43396464</v>
      </c>
      <c r="M19" s="100">
        <f t="shared" si="3"/>
        <v>38542903</v>
      </c>
      <c r="N19" s="100">
        <f t="shared" si="3"/>
        <v>124122653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243267232</v>
      </c>
      <c r="X19" s="100">
        <f t="shared" si="3"/>
        <v>317530675</v>
      </c>
      <c r="Y19" s="100">
        <f t="shared" si="3"/>
        <v>-74263443</v>
      </c>
      <c r="Z19" s="137">
        <f>+IF(X19&lt;&gt;0,+(Y19/X19)*100,0)</f>
        <v>-23.387801194325554</v>
      </c>
      <c r="AA19" s="153">
        <f>SUM(AA20:AA23)</f>
        <v>635061350</v>
      </c>
    </row>
    <row r="20" spans="1:27" ht="13.5">
      <c r="A20" s="138" t="s">
        <v>89</v>
      </c>
      <c r="B20" s="136"/>
      <c r="C20" s="155">
        <v>190370414</v>
      </c>
      <c r="D20" s="155"/>
      <c r="E20" s="156">
        <v>250693380</v>
      </c>
      <c r="F20" s="60">
        <v>250693380</v>
      </c>
      <c r="G20" s="60">
        <v>13448298</v>
      </c>
      <c r="H20" s="60">
        <v>25550337</v>
      </c>
      <c r="I20" s="60">
        <v>14413071</v>
      </c>
      <c r="J20" s="60">
        <v>53411706</v>
      </c>
      <c r="K20" s="60">
        <v>18312336</v>
      </c>
      <c r="L20" s="60">
        <v>15601001</v>
      </c>
      <c r="M20" s="60">
        <v>12713992</v>
      </c>
      <c r="N20" s="60">
        <v>46627329</v>
      </c>
      <c r="O20" s="60"/>
      <c r="P20" s="60"/>
      <c r="Q20" s="60"/>
      <c r="R20" s="60"/>
      <c r="S20" s="60"/>
      <c r="T20" s="60"/>
      <c r="U20" s="60"/>
      <c r="V20" s="60"/>
      <c r="W20" s="60">
        <v>100039035</v>
      </c>
      <c r="X20" s="60">
        <v>125346690</v>
      </c>
      <c r="Y20" s="60">
        <v>-25307655</v>
      </c>
      <c r="Z20" s="140">
        <v>-20.19</v>
      </c>
      <c r="AA20" s="155">
        <v>250693380</v>
      </c>
    </row>
    <row r="21" spans="1:27" ht="13.5">
      <c r="A21" s="138" t="s">
        <v>90</v>
      </c>
      <c r="B21" s="136"/>
      <c r="C21" s="155">
        <v>214896121</v>
      </c>
      <c r="D21" s="155"/>
      <c r="E21" s="156">
        <v>238584560</v>
      </c>
      <c r="F21" s="60">
        <v>238584560</v>
      </c>
      <c r="G21" s="60">
        <v>12479537</v>
      </c>
      <c r="H21" s="60">
        <v>19051722</v>
      </c>
      <c r="I21" s="60">
        <v>18157976</v>
      </c>
      <c r="J21" s="60">
        <v>49689235</v>
      </c>
      <c r="K21" s="60">
        <v>17222823</v>
      </c>
      <c r="L21" s="60">
        <v>21381656</v>
      </c>
      <c r="M21" s="60">
        <v>19594691</v>
      </c>
      <c r="N21" s="60">
        <v>58199170</v>
      </c>
      <c r="O21" s="60"/>
      <c r="P21" s="60"/>
      <c r="Q21" s="60"/>
      <c r="R21" s="60"/>
      <c r="S21" s="60"/>
      <c r="T21" s="60"/>
      <c r="U21" s="60"/>
      <c r="V21" s="60"/>
      <c r="W21" s="60">
        <v>107888405</v>
      </c>
      <c r="X21" s="60">
        <v>119292280</v>
      </c>
      <c r="Y21" s="60">
        <v>-11403875</v>
      </c>
      <c r="Z21" s="140">
        <v>-9.56</v>
      </c>
      <c r="AA21" s="155">
        <v>238584560</v>
      </c>
    </row>
    <row r="22" spans="1:27" ht="13.5">
      <c r="A22" s="138" t="s">
        <v>91</v>
      </c>
      <c r="B22" s="136"/>
      <c r="C22" s="157">
        <v>28271940</v>
      </c>
      <c r="D22" s="157"/>
      <c r="E22" s="158">
        <v>79040290</v>
      </c>
      <c r="F22" s="159">
        <v>79040290</v>
      </c>
      <c r="G22" s="159">
        <v>1724080</v>
      </c>
      <c r="H22" s="159">
        <v>2610864</v>
      </c>
      <c r="I22" s="159">
        <v>2558368</v>
      </c>
      <c r="J22" s="159">
        <v>6893312</v>
      </c>
      <c r="K22" s="159">
        <v>2610701</v>
      </c>
      <c r="L22" s="159">
        <v>2612164</v>
      </c>
      <c r="M22" s="159">
        <v>2606592</v>
      </c>
      <c r="N22" s="159">
        <v>7829457</v>
      </c>
      <c r="O22" s="159"/>
      <c r="P22" s="159"/>
      <c r="Q22" s="159"/>
      <c r="R22" s="159"/>
      <c r="S22" s="159"/>
      <c r="T22" s="159"/>
      <c r="U22" s="159"/>
      <c r="V22" s="159"/>
      <c r="W22" s="159">
        <v>14722769</v>
      </c>
      <c r="X22" s="159">
        <v>39520145</v>
      </c>
      <c r="Y22" s="159">
        <v>-24797376</v>
      </c>
      <c r="Z22" s="141">
        <v>-62.75</v>
      </c>
      <c r="AA22" s="157">
        <v>79040290</v>
      </c>
    </row>
    <row r="23" spans="1:27" ht="13.5">
      <c r="A23" s="138" t="s">
        <v>92</v>
      </c>
      <c r="B23" s="136"/>
      <c r="C23" s="155">
        <v>44503225</v>
      </c>
      <c r="D23" s="155"/>
      <c r="E23" s="156">
        <v>66743120</v>
      </c>
      <c r="F23" s="60">
        <v>66743120</v>
      </c>
      <c r="G23" s="60">
        <v>1767278</v>
      </c>
      <c r="H23" s="60">
        <v>3640403</v>
      </c>
      <c r="I23" s="60">
        <v>3742645</v>
      </c>
      <c r="J23" s="60">
        <v>9150326</v>
      </c>
      <c r="K23" s="60">
        <v>4037426</v>
      </c>
      <c r="L23" s="60">
        <v>3801643</v>
      </c>
      <c r="M23" s="60">
        <v>3627628</v>
      </c>
      <c r="N23" s="60">
        <v>11466697</v>
      </c>
      <c r="O23" s="60"/>
      <c r="P23" s="60"/>
      <c r="Q23" s="60"/>
      <c r="R23" s="60"/>
      <c r="S23" s="60"/>
      <c r="T23" s="60"/>
      <c r="U23" s="60"/>
      <c r="V23" s="60"/>
      <c r="W23" s="60">
        <v>20617023</v>
      </c>
      <c r="X23" s="60">
        <v>33371560</v>
      </c>
      <c r="Y23" s="60">
        <v>-12754537</v>
      </c>
      <c r="Z23" s="140">
        <v>-38.22</v>
      </c>
      <c r="AA23" s="155">
        <v>66743120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671829064</v>
      </c>
      <c r="D25" s="168">
        <f>+D5+D9+D15+D19+D24</f>
        <v>0</v>
      </c>
      <c r="E25" s="169">
        <f t="shared" si="4"/>
        <v>832940280</v>
      </c>
      <c r="F25" s="73">
        <f t="shared" si="4"/>
        <v>832940280</v>
      </c>
      <c r="G25" s="73">
        <f t="shared" si="4"/>
        <v>88962779</v>
      </c>
      <c r="H25" s="73">
        <f t="shared" si="4"/>
        <v>56246787</v>
      </c>
      <c r="I25" s="73">
        <f t="shared" si="4"/>
        <v>43434978</v>
      </c>
      <c r="J25" s="73">
        <f t="shared" si="4"/>
        <v>188644544</v>
      </c>
      <c r="K25" s="73">
        <f t="shared" si="4"/>
        <v>50305764</v>
      </c>
      <c r="L25" s="73">
        <f t="shared" si="4"/>
        <v>50251532</v>
      </c>
      <c r="M25" s="73">
        <f t="shared" si="4"/>
        <v>77396462</v>
      </c>
      <c r="N25" s="73">
        <f t="shared" si="4"/>
        <v>177953758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366598302</v>
      </c>
      <c r="X25" s="73">
        <f t="shared" si="4"/>
        <v>416470140</v>
      </c>
      <c r="Y25" s="73">
        <f t="shared" si="4"/>
        <v>-49871838</v>
      </c>
      <c r="Z25" s="170">
        <f>+IF(X25&lt;&gt;0,+(Y25/X25)*100,0)</f>
        <v>-11.974889244160458</v>
      </c>
      <c r="AA25" s="168">
        <f>+AA5+AA9+AA15+AA19+AA24</f>
        <v>832940280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157166823</v>
      </c>
      <c r="D28" s="153">
        <f>SUM(D29:D31)</f>
        <v>0</v>
      </c>
      <c r="E28" s="154">
        <f t="shared" si="5"/>
        <v>212077970</v>
      </c>
      <c r="F28" s="100">
        <f t="shared" si="5"/>
        <v>212077970</v>
      </c>
      <c r="G28" s="100">
        <f t="shared" si="5"/>
        <v>10040027</v>
      </c>
      <c r="H28" s="100">
        <f t="shared" si="5"/>
        <v>11366806</v>
      </c>
      <c r="I28" s="100">
        <f t="shared" si="5"/>
        <v>12362305</v>
      </c>
      <c r="J28" s="100">
        <f t="shared" si="5"/>
        <v>33769138</v>
      </c>
      <c r="K28" s="100">
        <f t="shared" si="5"/>
        <v>12982835</v>
      </c>
      <c r="L28" s="100">
        <f t="shared" si="5"/>
        <v>13023430</v>
      </c>
      <c r="M28" s="100">
        <f t="shared" si="5"/>
        <v>12506931</v>
      </c>
      <c r="N28" s="100">
        <f t="shared" si="5"/>
        <v>38513196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72282334</v>
      </c>
      <c r="X28" s="100">
        <f t="shared" si="5"/>
        <v>106038985</v>
      </c>
      <c r="Y28" s="100">
        <f t="shared" si="5"/>
        <v>-33756651</v>
      </c>
      <c r="Z28" s="137">
        <f>+IF(X28&lt;&gt;0,+(Y28/X28)*100,0)</f>
        <v>-31.83418909564251</v>
      </c>
      <c r="AA28" s="153">
        <f>SUM(AA29:AA31)</f>
        <v>212077970</v>
      </c>
    </row>
    <row r="29" spans="1:27" ht="13.5">
      <c r="A29" s="138" t="s">
        <v>75</v>
      </c>
      <c r="B29" s="136"/>
      <c r="C29" s="155">
        <v>59470042</v>
      </c>
      <c r="D29" s="155"/>
      <c r="E29" s="156">
        <v>84236170</v>
      </c>
      <c r="F29" s="60">
        <v>84236170</v>
      </c>
      <c r="G29" s="60">
        <v>4553386</v>
      </c>
      <c r="H29" s="60">
        <v>4683909</v>
      </c>
      <c r="I29" s="60">
        <v>4909149</v>
      </c>
      <c r="J29" s="60">
        <v>14146444</v>
      </c>
      <c r="K29" s="60">
        <v>4547343</v>
      </c>
      <c r="L29" s="60">
        <v>6013494</v>
      </c>
      <c r="M29" s="60">
        <v>5377692</v>
      </c>
      <c r="N29" s="60">
        <v>15938529</v>
      </c>
      <c r="O29" s="60"/>
      <c r="P29" s="60"/>
      <c r="Q29" s="60"/>
      <c r="R29" s="60"/>
      <c r="S29" s="60"/>
      <c r="T29" s="60"/>
      <c r="U29" s="60"/>
      <c r="V29" s="60"/>
      <c r="W29" s="60">
        <v>30084973</v>
      </c>
      <c r="X29" s="60">
        <v>42118085</v>
      </c>
      <c r="Y29" s="60">
        <v>-12033112</v>
      </c>
      <c r="Z29" s="140">
        <v>-28.57</v>
      </c>
      <c r="AA29" s="155">
        <v>84236170</v>
      </c>
    </row>
    <row r="30" spans="1:27" ht="13.5">
      <c r="A30" s="138" t="s">
        <v>76</v>
      </c>
      <c r="B30" s="136"/>
      <c r="C30" s="157">
        <v>55806880</v>
      </c>
      <c r="D30" s="157"/>
      <c r="E30" s="158">
        <v>82401080</v>
      </c>
      <c r="F30" s="159">
        <v>82401080</v>
      </c>
      <c r="G30" s="159">
        <v>3286436</v>
      </c>
      <c r="H30" s="159">
        <v>3805020</v>
      </c>
      <c r="I30" s="159">
        <v>4819096</v>
      </c>
      <c r="J30" s="159">
        <v>11910552</v>
      </c>
      <c r="K30" s="159">
        <v>5234203</v>
      </c>
      <c r="L30" s="159">
        <v>4422883</v>
      </c>
      <c r="M30" s="159">
        <v>4609759</v>
      </c>
      <c r="N30" s="159">
        <v>14266845</v>
      </c>
      <c r="O30" s="159"/>
      <c r="P30" s="159"/>
      <c r="Q30" s="159"/>
      <c r="R30" s="159"/>
      <c r="S30" s="159"/>
      <c r="T30" s="159"/>
      <c r="U30" s="159"/>
      <c r="V30" s="159"/>
      <c r="W30" s="159">
        <v>26177397</v>
      </c>
      <c r="X30" s="159">
        <v>41200540</v>
      </c>
      <c r="Y30" s="159">
        <v>-15023143</v>
      </c>
      <c r="Z30" s="141">
        <v>-36.46</v>
      </c>
      <c r="AA30" s="157">
        <v>82401080</v>
      </c>
    </row>
    <row r="31" spans="1:27" ht="13.5">
      <c r="A31" s="138" t="s">
        <v>77</v>
      </c>
      <c r="B31" s="136"/>
      <c r="C31" s="155">
        <v>41889901</v>
      </c>
      <c r="D31" s="155"/>
      <c r="E31" s="156">
        <v>45440720</v>
      </c>
      <c r="F31" s="60">
        <v>45440720</v>
      </c>
      <c r="G31" s="60">
        <v>2200205</v>
      </c>
      <c r="H31" s="60">
        <v>2877877</v>
      </c>
      <c r="I31" s="60">
        <v>2634060</v>
      </c>
      <c r="J31" s="60">
        <v>7712142</v>
      </c>
      <c r="K31" s="60">
        <v>3201289</v>
      </c>
      <c r="L31" s="60">
        <v>2587053</v>
      </c>
      <c r="M31" s="60">
        <v>2519480</v>
      </c>
      <c r="N31" s="60">
        <v>8307822</v>
      </c>
      <c r="O31" s="60"/>
      <c r="P31" s="60"/>
      <c r="Q31" s="60"/>
      <c r="R31" s="60"/>
      <c r="S31" s="60"/>
      <c r="T31" s="60"/>
      <c r="U31" s="60"/>
      <c r="V31" s="60"/>
      <c r="W31" s="60">
        <v>16019964</v>
      </c>
      <c r="X31" s="60">
        <v>22720360</v>
      </c>
      <c r="Y31" s="60">
        <v>-6700396</v>
      </c>
      <c r="Z31" s="140">
        <v>-29.49</v>
      </c>
      <c r="AA31" s="155">
        <v>45440720</v>
      </c>
    </row>
    <row r="32" spans="1:27" ht="13.5">
      <c r="A32" s="135" t="s">
        <v>78</v>
      </c>
      <c r="B32" s="136"/>
      <c r="C32" s="153">
        <f aca="true" t="shared" si="6" ref="C32:Y32">SUM(C33:C37)</f>
        <v>59159441</v>
      </c>
      <c r="D32" s="153">
        <f>SUM(D33:D37)</f>
        <v>0</v>
      </c>
      <c r="E32" s="154">
        <f t="shared" si="6"/>
        <v>65784450</v>
      </c>
      <c r="F32" s="100">
        <f t="shared" si="6"/>
        <v>65784450</v>
      </c>
      <c r="G32" s="100">
        <f t="shared" si="6"/>
        <v>5800546</v>
      </c>
      <c r="H32" s="100">
        <f t="shared" si="6"/>
        <v>4317760</v>
      </c>
      <c r="I32" s="100">
        <f t="shared" si="6"/>
        <v>5262250</v>
      </c>
      <c r="J32" s="100">
        <f t="shared" si="6"/>
        <v>15380556</v>
      </c>
      <c r="K32" s="100">
        <f t="shared" si="6"/>
        <v>6325747</v>
      </c>
      <c r="L32" s="100">
        <f t="shared" si="6"/>
        <v>5178617</v>
      </c>
      <c r="M32" s="100">
        <f t="shared" si="6"/>
        <v>5148272</v>
      </c>
      <c r="N32" s="100">
        <f t="shared" si="6"/>
        <v>16652636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32033192</v>
      </c>
      <c r="X32" s="100">
        <f t="shared" si="6"/>
        <v>32892225</v>
      </c>
      <c r="Y32" s="100">
        <f t="shared" si="6"/>
        <v>-859033</v>
      </c>
      <c r="Z32" s="137">
        <f>+IF(X32&lt;&gt;0,+(Y32/X32)*100,0)</f>
        <v>-2.6116597463382303</v>
      </c>
      <c r="AA32" s="153">
        <f>SUM(AA33:AA37)</f>
        <v>65784450</v>
      </c>
    </row>
    <row r="33" spans="1:27" ht="13.5">
      <c r="A33" s="138" t="s">
        <v>79</v>
      </c>
      <c r="B33" s="136"/>
      <c r="C33" s="155">
        <v>6559391</v>
      </c>
      <c r="D33" s="155"/>
      <c r="E33" s="156">
        <v>11774800</v>
      </c>
      <c r="F33" s="60">
        <v>11774800</v>
      </c>
      <c r="G33" s="60">
        <v>533891</v>
      </c>
      <c r="H33" s="60">
        <v>572729</v>
      </c>
      <c r="I33" s="60">
        <v>648556</v>
      </c>
      <c r="J33" s="60">
        <v>1755176</v>
      </c>
      <c r="K33" s="60">
        <v>527105</v>
      </c>
      <c r="L33" s="60">
        <v>612959</v>
      </c>
      <c r="M33" s="60">
        <v>611770</v>
      </c>
      <c r="N33" s="60">
        <v>1751834</v>
      </c>
      <c r="O33" s="60"/>
      <c r="P33" s="60"/>
      <c r="Q33" s="60"/>
      <c r="R33" s="60"/>
      <c r="S33" s="60"/>
      <c r="T33" s="60"/>
      <c r="U33" s="60"/>
      <c r="V33" s="60"/>
      <c r="W33" s="60">
        <v>3507010</v>
      </c>
      <c r="X33" s="60">
        <v>5887400</v>
      </c>
      <c r="Y33" s="60">
        <v>-2380390</v>
      </c>
      <c r="Z33" s="140">
        <v>-40.43</v>
      </c>
      <c r="AA33" s="155">
        <v>11774800</v>
      </c>
    </row>
    <row r="34" spans="1:27" ht="13.5">
      <c r="A34" s="138" t="s">
        <v>80</v>
      </c>
      <c r="B34" s="136"/>
      <c r="C34" s="155">
        <v>19175921</v>
      </c>
      <c r="D34" s="155"/>
      <c r="E34" s="156">
        <v>21239820</v>
      </c>
      <c r="F34" s="60">
        <v>21239820</v>
      </c>
      <c r="G34" s="60">
        <v>1521084</v>
      </c>
      <c r="H34" s="60">
        <v>1558184</v>
      </c>
      <c r="I34" s="60">
        <v>1833534</v>
      </c>
      <c r="J34" s="60">
        <v>4912802</v>
      </c>
      <c r="K34" s="60">
        <v>1586270</v>
      </c>
      <c r="L34" s="60">
        <v>1702734</v>
      </c>
      <c r="M34" s="60">
        <v>1767013</v>
      </c>
      <c r="N34" s="60">
        <v>5056017</v>
      </c>
      <c r="O34" s="60"/>
      <c r="P34" s="60"/>
      <c r="Q34" s="60"/>
      <c r="R34" s="60"/>
      <c r="S34" s="60"/>
      <c r="T34" s="60"/>
      <c r="U34" s="60"/>
      <c r="V34" s="60"/>
      <c r="W34" s="60">
        <v>9968819</v>
      </c>
      <c r="X34" s="60">
        <v>10619910</v>
      </c>
      <c r="Y34" s="60">
        <v>-651091</v>
      </c>
      <c r="Z34" s="140">
        <v>-6.13</v>
      </c>
      <c r="AA34" s="155">
        <v>21239820</v>
      </c>
    </row>
    <row r="35" spans="1:27" ht="13.5">
      <c r="A35" s="138" t="s">
        <v>81</v>
      </c>
      <c r="B35" s="136"/>
      <c r="C35" s="155">
        <v>30940635</v>
      </c>
      <c r="D35" s="155"/>
      <c r="E35" s="156">
        <v>29841920</v>
      </c>
      <c r="F35" s="60">
        <v>29841920</v>
      </c>
      <c r="G35" s="60">
        <v>3520596</v>
      </c>
      <c r="H35" s="60">
        <v>1985094</v>
      </c>
      <c r="I35" s="60">
        <v>2534202</v>
      </c>
      <c r="J35" s="60">
        <v>8039892</v>
      </c>
      <c r="K35" s="60">
        <v>3995984</v>
      </c>
      <c r="L35" s="60">
        <v>2648959</v>
      </c>
      <c r="M35" s="60">
        <v>2541346</v>
      </c>
      <c r="N35" s="60">
        <v>9186289</v>
      </c>
      <c r="O35" s="60"/>
      <c r="P35" s="60"/>
      <c r="Q35" s="60"/>
      <c r="R35" s="60"/>
      <c r="S35" s="60"/>
      <c r="T35" s="60"/>
      <c r="U35" s="60"/>
      <c r="V35" s="60"/>
      <c r="W35" s="60">
        <v>17226181</v>
      </c>
      <c r="X35" s="60">
        <v>14920960</v>
      </c>
      <c r="Y35" s="60">
        <v>2305221</v>
      </c>
      <c r="Z35" s="140">
        <v>15.45</v>
      </c>
      <c r="AA35" s="155">
        <v>29841920</v>
      </c>
    </row>
    <row r="36" spans="1:27" ht="13.5">
      <c r="A36" s="138" t="s">
        <v>82</v>
      </c>
      <c r="B36" s="136"/>
      <c r="C36" s="155">
        <v>2483494</v>
      </c>
      <c r="D36" s="155"/>
      <c r="E36" s="156">
        <v>2927910</v>
      </c>
      <c r="F36" s="60">
        <v>2927910</v>
      </c>
      <c r="G36" s="60">
        <v>224975</v>
      </c>
      <c r="H36" s="60">
        <v>201753</v>
      </c>
      <c r="I36" s="60">
        <v>245958</v>
      </c>
      <c r="J36" s="60">
        <v>672686</v>
      </c>
      <c r="K36" s="60">
        <v>216388</v>
      </c>
      <c r="L36" s="60">
        <v>213965</v>
      </c>
      <c r="M36" s="60">
        <v>228143</v>
      </c>
      <c r="N36" s="60">
        <v>658496</v>
      </c>
      <c r="O36" s="60"/>
      <c r="P36" s="60"/>
      <c r="Q36" s="60"/>
      <c r="R36" s="60"/>
      <c r="S36" s="60"/>
      <c r="T36" s="60"/>
      <c r="U36" s="60"/>
      <c r="V36" s="60"/>
      <c r="W36" s="60">
        <v>1331182</v>
      </c>
      <c r="X36" s="60">
        <v>1463955</v>
      </c>
      <c r="Y36" s="60">
        <v>-132773</v>
      </c>
      <c r="Z36" s="140">
        <v>-9.07</v>
      </c>
      <c r="AA36" s="155">
        <v>2927910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46493228</v>
      </c>
      <c r="D38" s="153">
        <f>SUM(D39:D41)</f>
        <v>0</v>
      </c>
      <c r="E38" s="154">
        <f t="shared" si="7"/>
        <v>63908530</v>
      </c>
      <c r="F38" s="100">
        <f t="shared" si="7"/>
        <v>63908530</v>
      </c>
      <c r="G38" s="100">
        <f t="shared" si="7"/>
        <v>977825</v>
      </c>
      <c r="H38" s="100">
        <f t="shared" si="7"/>
        <v>1205641</v>
      </c>
      <c r="I38" s="100">
        <f t="shared" si="7"/>
        <v>1160875</v>
      </c>
      <c r="J38" s="100">
        <f t="shared" si="7"/>
        <v>3344341</v>
      </c>
      <c r="K38" s="100">
        <f t="shared" si="7"/>
        <v>1325397</v>
      </c>
      <c r="L38" s="100">
        <f t="shared" si="7"/>
        <v>1189818</v>
      </c>
      <c r="M38" s="100">
        <f t="shared" si="7"/>
        <v>1200756</v>
      </c>
      <c r="N38" s="100">
        <f t="shared" si="7"/>
        <v>3715971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7060312</v>
      </c>
      <c r="X38" s="100">
        <f t="shared" si="7"/>
        <v>31954265</v>
      </c>
      <c r="Y38" s="100">
        <f t="shared" si="7"/>
        <v>-24893953</v>
      </c>
      <c r="Z38" s="137">
        <f>+IF(X38&lt;&gt;0,+(Y38/X38)*100,0)</f>
        <v>-77.90494633501976</v>
      </c>
      <c r="AA38" s="153">
        <f>SUM(AA39:AA41)</f>
        <v>63908530</v>
      </c>
    </row>
    <row r="39" spans="1:27" ht="13.5">
      <c r="A39" s="138" t="s">
        <v>85</v>
      </c>
      <c r="B39" s="136"/>
      <c r="C39" s="155">
        <v>3988388</v>
      </c>
      <c r="D39" s="155"/>
      <c r="E39" s="156">
        <v>5075230</v>
      </c>
      <c r="F39" s="60">
        <v>5075230</v>
      </c>
      <c r="G39" s="60">
        <v>344050</v>
      </c>
      <c r="H39" s="60">
        <v>386036</v>
      </c>
      <c r="I39" s="60">
        <v>395926</v>
      </c>
      <c r="J39" s="60">
        <v>1126012</v>
      </c>
      <c r="K39" s="60">
        <v>447897</v>
      </c>
      <c r="L39" s="60">
        <v>426067</v>
      </c>
      <c r="M39" s="60">
        <v>564597</v>
      </c>
      <c r="N39" s="60">
        <v>1438561</v>
      </c>
      <c r="O39" s="60"/>
      <c r="P39" s="60"/>
      <c r="Q39" s="60"/>
      <c r="R39" s="60"/>
      <c r="S39" s="60"/>
      <c r="T39" s="60"/>
      <c r="U39" s="60"/>
      <c r="V39" s="60"/>
      <c r="W39" s="60">
        <v>2564573</v>
      </c>
      <c r="X39" s="60">
        <v>2537615</v>
      </c>
      <c r="Y39" s="60">
        <v>26958</v>
      </c>
      <c r="Z39" s="140">
        <v>1.06</v>
      </c>
      <c r="AA39" s="155">
        <v>5075230</v>
      </c>
    </row>
    <row r="40" spans="1:27" ht="13.5">
      <c r="A40" s="138" t="s">
        <v>86</v>
      </c>
      <c r="B40" s="136"/>
      <c r="C40" s="155">
        <v>42504840</v>
      </c>
      <c r="D40" s="155"/>
      <c r="E40" s="156">
        <v>58833300</v>
      </c>
      <c r="F40" s="60">
        <v>58833300</v>
      </c>
      <c r="G40" s="60">
        <v>633775</v>
      </c>
      <c r="H40" s="60">
        <v>819605</v>
      </c>
      <c r="I40" s="60">
        <v>764949</v>
      </c>
      <c r="J40" s="60">
        <v>2218329</v>
      </c>
      <c r="K40" s="60">
        <v>877500</v>
      </c>
      <c r="L40" s="60">
        <v>763751</v>
      </c>
      <c r="M40" s="60">
        <v>636159</v>
      </c>
      <c r="N40" s="60">
        <v>2277410</v>
      </c>
      <c r="O40" s="60"/>
      <c r="P40" s="60"/>
      <c r="Q40" s="60"/>
      <c r="R40" s="60"/>
      <c r="S40" s="60"/>
      <c r="T40" s="60"/>
      <c r="U40" s="60"/>
      <c r="V40" s="60"/>
      <c r="W40" s="60">
        <v>4495739</v>
      </c>
      <c r="X40" s="60">
        <v>29416650</v>
      </c>
      <c r="Y40" s="60">
        <v>-24920911</v>
      </c>
      <c r="Z40" s="140">
        <v>-84.72</v>
      </c>
      <c r="AA40" s="155">
        <v>58833300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405326179</v>
      </c>
      <c r="D42" s="153">
        <f>SUM(D43:D46)</f>
        <v>0</v>
      </c>
      <c r="E42" s="154">
        <f t="shared" si="8"/>
        <v>491167020</v>
      </c>
      <c r="F42" s="100">
        <f t="shared" si="8"/>
        <v>491167020</v>
      </c>
      <c r="G42" s="100">
        <f t="shared" si="8"/>
        <v>6936623</v>
      </c>
      <c r="H42" s="100">
        <f t="shared" si="8"/>
        <v>34501580</v>
      </c>
      <c r="I42" s="100">
        <f t="shared" si="8"/>
        <v>41009620</v>
      </c>
      <c r="J42" s="100">
        <f t="shared" si="8"/>
        <v>82447823</v>
      </c>
      <c r="K42" s="100">
        <f t="shared" si="8"/>
        <v>22754652</v>
      </c>
      <c r="L42" s="100">
        <f t="shared" si="8"/>
        <v>23438053</v>
      </c>
      <c r="M42" s="100">
        <f t="shared" si="8"/>
        <v>43191492</v>
      </c>
      <c r="N42" s="100">
        <f t="shared" si="8"/>
        <v>89384197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171832020</v>
      </c>
      <c r="X42" s="100">
        <f t="shared" si="8"/>
        <v>245583510</v>
      </c>
      <c r="Y42" s="100">
        <f t="shared" si="8"/>
        <v>-73751490</v>
      </c>
      <c r="Z42" s="137">
        <f>+IF(X42&lt;&gt;0,+(Y42/X42)*100,0)</f>
        <v>-30.031124646764763</v>
      </c>
      <c r="AA42" s="153">
        <f>SUM(AA43:AA46)</f>
        <v>491167020</v>
      </c>
    </row>
    <row r="43" spans="1:27" ht="13.5">
      <c r="A43" s="138" t="s">
        <v>89</v>
      </c>
      <c r="B43" s="136"/>
      <c r="C43" s="155">
        <v>183573766</v>
      </c>
      <c r="D43" s="155"/>
      <c r="E43" s="156">
        <v>233043280</v>
      </c>
      <c r="F43" s="60">
        <v>233043280</v>
      </c>
      <c r="G43" s="60">
        <v>1759267</v>
      </c>
      <c r="H43" s="60">
        <v>20918203</v>
      </c>
      <c r="I43" s="60">
        <v>21067526</v>
      </c>
      <c r="J43" s="60">
        <v>43744996</v>
      </c>
      <c r="K43" s="60">
        <v>13377799</v>
      </c>
      <c r="L43" s="60">
        <v>13185337</v>
      </c>
      <c r="M43" s="60">
        <v>12654864</v>
      </c>
      <c r="N43" s="60">
        <v>39218000</v>
      </c>
      <c r="O43" s="60"/>
      <c r="P43" s="60"/>
      <c r="Q43" s="60"/>
      <c r="R43" s="60"/>
      <c r="S43" s="60"/>
      <c r="T43" s="60"/>
      <c r="U43" s="60"/>
      <c r="V43" s="60"/>
      <c r="W43" s="60">
        <v>82962996</v>
      </c>
      <c r="X43" s="60">
        <v>116521640</v>
      </c>
      <c r="Y43" s="60">
        <v>-33558644</v>
      </c>
      <c r="Z43" s="140">
        <v>-28.8</v>
      </c>
      <c r="AA43" s="155">
        <v>233043280</v>
      </c>
    </row>
    <row r="44" spans="1:27" ht="13.5">
      <c r="A44" s="138" t="s">
        <v>90</v>
      </c>
      <c r="B44" s="136"/>
      <c r="C44" s="155">
        <v>148856023</v>
      </c>
      <c r="D44" s="155"/>
      <c r="E44" s="156">
        <v>169101300</v>
      </c>
      <c r="F44" s="60">
        <v>169101300</v>
      </c>
      <c r="G44" s="60">
        <v>2621698</v>
      </c>
      <c r="H44" s="60">
        <v>8129020</v>
      </c>
      <c r="I44" s="60">
        <v>13990896</v>
      </c>
      <c r="J44" s="60">
        <v>24741614</v>
      </c>
      <c r="K44" s="60">
        <v>4489431</v>
      </c>
      <c r="L44" s="60">
        <v>5118807</v>
      </c>
      <c r="M44" s="60">
        <v>23153142</v>
      </c>
      <c r="N44" s="60">
        <v>32761380</v>
      </c>
      <c r="O44" s="60"/>
      <c r="P44" s="60"/>
      <c r="Q44" s="60"/>
      <c r="R44" s="60"/>
      <c r="S44" s="60"/>
      <c r="T44" s="60"/>
      <c r="U44" s="60"/>
      <c r="V44" s="60"/>
      <c r="W44" s="60">
        <v>57502994</v>
      </c>
      <c r="X44" s="60">
        <v>84550650</v>
      </c>
      <c r="Y44" s="60">
        <v>-27047656</v>
      </c>
      <c r="Z44" s="140">
        <v>-31.99</v>
      </c>
      <c r="AA44" s="155">
        <v>169101300</v>
      </c>
    </row>
    <row r="45" spans="1:27" ht="13.5">
      <c r="A45" s="138" t="s">
        <v>91</v>
      </c>
      <c r="B45" s="136"/>
      <c r="C45" s="157">
        <v>35138785</v>
      </c>
      <c r="D45" s="157"/>
      <c r="E45" s="158">
        <v>41303970</v>
      </c>
      <c r="F45" s="159">
        <v>41303970</v>
      </c>
      <c r="G45" s="159">
        <v>786527</v>
      </c>
      <c r="H45" s="159">
        <v>2589074</v>
      </c>
      <c r="I45" s="159">
        <v>2868926</v>
      </c>
      <c r="J45" s="159">
        <v>6244527</v>
      </c>
      <c r="K45" s="159">
        <v>1691999</v>
      </c>
      <c r="L45" s="159">
        <v>2022665</v>
      </c>
      <c r="M45" s="159">
        <v>4548659</v>
      </c>
      <c r="N45" s="159">
        <v>8263323</v>
      </c>
      <c r="O45" s="159"/>
      <c r="P45" s="159"/>
      <c r="Q45" s="159"/>
      <c r="R45" s="159"/>
      <c r="S45" s="159"/>
      <c r="T45" s="159"/>
      <c r="U45" s="159"/>
      <c r="V45" s="159"/>
      <c r="W45" s="159">
        <v>14507850</v>
      </c>
      <c r="X45" s="159">
        <v>20651985</v>
      </c>
      <c r="Y45" s="159">
        <v>-6144135</v>
      </c>
      <c r="Z45" s="141">
        <v>-29.75</v>
      </c>
      <c r="AA45" s="157">
        <v>41303970</v>
      </c>
    </row>
    <row r="46" spans="1:27" ht="13.5">
      <c r="A46" s="138" t="s">
        <v>92</v>
      </c>
      <c r="B46" s="136"/>
      <c r="C46" s="155">
        <v>37757605</v>
      </c>
      <c r="D46" s="155"/>
      <c r="E46" s="156">
        <v>47718470</v>
      </c>
      <c r="F46" s="60">
        <v>47718470</v>
      </c>
      <c r="G46" s="60">
        <v>1769131</v>
      </c>
      <c r="H46" s="60">
        <v>2865283</v>
      </c>
      <c r="I46" s="60">
        <v>3082272</v>
      </c>
      <c r="J46" s="60">
        <v>7716686</v>
      </c>
      <c r="K46" s="60">
        <v>3195423</v>
      </c>
      <c r="L46" s="60">
        <v>3111244</v>
      </c>
      <c r="M46" s="60">
        <v>2834827</v>
      </c>
      <c r="N46" s="60">
        <v>9141494</v>
      </c>
      <c r="O46" s="60"/>
      <c r="P46" s="60"/>
      <c r="Q46" s="60"/>
      <c r="R46" s="60"/>
      <c r="S46" s="60"/>
      <c r="T46" s="60"/>
      <c r="U46" s="60"/>
      <c r="V46" s="60"/>
      <c r="W46" s="60">
        <v>16858180</v>
      </c>
      <c r="X46" s="60">
        <v>23859235</v>
      </c>
      <c r="Y46" s="60">
        <v>-7001055</v>
      </c>
      <c r="Z46" s="140">
        <v>-29.34</v>
      </c>
      <c r="AA46" s="155">
        <v>47718470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668145671</v>
      </c>
      <c r="D48" s="168">
        <f>+D28+D32+D38+D42+D47</f>
        <v>0</v>
      </c>
      <c r="E48" s="169">
        <f t="shared" si="9"/>
        <v>832937970</v>
      </c>
      <c r="F48" s="73">
        <f t="shared" si="9"/>
        <v>832937970</v>
      </c>
      <c r="G48" s="73">
        <f t="shared" si="9"/>
        <v>23755021</v>
      </c>
      <c r="H48" s="73">
        <f t="shared" si="9"/>
        <v>51391787</v>
      </c>
      <c r="I48" s="73">
        <f t="shared" si="9"/>
        <v>59795050</v>
      </c>
      <c r="J48" s="73">
        <f t="shared" si="9"/>
        <v>134941858</v>
      </c>
      <c r="K48" s="73">
        <f t="shared" si="9"/>
        <v>43388631</v>
      </c>
      <c r="L48" s="73">
        <f t="shared" si="9"/>
        <v>42829918</v>
      </c>
      <c r="M48" s="73">
        <f t="shared" si="9"/>
        <v>62047451</v>
      </c>
      <c r="N48" s="73">
        <f t="shared" si="9"/>
        <v>148266000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283207858</v>
      </c>
      <c r="X48" s="73">
        <f t="shared" si="9"/>
        <v>416468985</v>
      </c>
      <c r="Y48" s="73">
        <f t="shared" si="9"/>
        <v>-133261127</v>
      </c>
      <c r="Z48" s="170">
        <f>+IF(X48&lt;&gt;0,+(Y48/X48)*100,0)</f>
        <v>-31.997851412632805</v>
      </c>
      <c r="AA48" s="168">
        <f>+AA28+AA32+AA38+AA42+AA47</f>
        <v>832937970</v>
      </c>
    </row>
    <row r="49" spans="1:27" ht="13.5">
      <c r="A49" s="148" t="s">
        <v>49</v>
      </c>
      <c r="B49" s="149"/>
      <c r="C49" s="171">
        <f aca="true" t="shared" si="10" ref="C49:Y49">+C25-C48</f>
        <v>3683393</v>
      </c>
      <c r="D49" s="171">
        <f>+D25-D48</f>
        <v>0</v>
      </c>
      <c r="E49" s="172">
        <f t="shared" si="10"/>
        <v>2310</v>
      </c>
      <c r="F49" s="173">
        <f t="shared" si="10"/>
        <v>2310</v>
      </c>
      <c r="G49" s="173">
        <f t="shared" si="10"/>
        <v>65207758</v>
      </c>
      <c r="H49" s="173">
        <f t="shared" si="10"/>
        <v>4855000</v>
      </c>
      <c r="I49" s="173">
        <f t="shared" si="10"/>
        <v>-16360072</v>
      </c>
      <c r="J49" s="173">
        <f t="shared" si="10"/>
        <v>53702686</v>
      </c>
      <c r="K49" s="173">
        <f t="shared" si="10"/>
        <v>6917133</v>
      </c>
      <c r="L49" s="173">
        <f t="shared" si="10"/>
        <v>7421614</v>
      </c>
      <c r="M49" s="173">
        <f t="shared" si="10"/>
        <v>15349011</v>
      </c>
      <c r="N49" s="173">
        <f t="shared" si="10"/>
        <v>29687758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83390444</v>
      </c>
      <c r="X49" s="173">
        <f>IF(F25=F48,0,X25-X48)</f>
        <v>1155</v>
      </c>
      <c r="Y49" s="173">
        <f t="shared" si="10"/>
        <v>83389289</v>
      </c>
      <c r="Z49" s="174">
        <f>+IF(X49&lt;&gt;0,+(Y49/X49)*100,0)</f>
        <v>7219851.861471862</v>
      </c>
      <c r="AA49" s="171">
        <f>+AA25-AA48</f>
        <v>2310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92484526</v>
      </c>
      <c r="D5" s="155">
        <v>0</v>
      </c>
      <c r="E5" s="156">
        <v>93932380</v>
      </c>
      <c r="F5" s="60">
        <v>93932380</v>
      </c>
      <c r="G5" s="60">
        <v>15886568</v>
      </c>
      <c r="H5" s="60">
        <v>8087310</v>
      </c>
      <c r="I5" s="60">
        <v>7857025</v>
      </c>
      <c r="J5" s="60">
        <v>31830903</v>
      </c>
      <c r="K5" s="60">
        <v>8633560</v>
      </c>
      <c r="L5" s="60">
        <v>8077291</v>
      </c>
      <c r="M5" s="60">
        <v>8092954</v>
      </c>
      <c r="N5" s="60">
        <v>24803805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56634708</v>
      </c>
      <c r="X5" s="60">
        <v>46966190</v>
      </c>
      <c r="Y5" s="60">
        <v>9668518</v>
      </c>
      <c r="Z5" s="140">
        <v>20.59</v>
      </c>
      <c r="AA5" s="155">
        <v>93932380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164079433</v>
      </c>
      <c r="D7" s="155">
        <v>0</v>
      </c>
      <c r="E7" s="156">
        <v>201404060</v>
      </c>
      <c r="F7" s="60">
        <v>201404060</v>
      </c>
      <c r="G7" s="60">
        <v>13285288</v>
      </c>
      <c r="H7" s="60">
        <v>20360363</v>
      </c>
      <c r="I7" s="60">
        <v>13076941</v>
      </c>
      <c r="J7" s="60">
        <v>46722592</v>
      </c>
      <c r="K7" s="60">
        <v>16890547</v>
      </c>
      <c r="L7" s="60">
        <v>14218849</v>
      </c>
      <c r="M7" s="60">
        <v>11334614</v>
      </c>
      <c r="N7" s="60">
        <v>42444010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89166602</v>
      </c>
      <c r="X7" s="60">
        <v>100702030</v>
      </c>
      <c r="Y7" s="60">
        <v>-11535428</v>
      </c>
      <c r="Z7" s="140">
        <v>-11.46</v>
      </c>
      <c r="AA7" s="155">
        <v>201404060</v>
      </c>
    </row>
    <row r="8" spans="1:27" ht="13.5">
      <c r="A8" s="183" t="s">
        <v>104</v>
      </c>
      <c r="B8" s="182"/>
      <c r="C8" s="155">
        <v>159051485</v>
      </c>
      <c r="D8" s="155">
        <v>0</v>
      </c>
      <c r="E8" s="156">
        <v>186538800</v>
      </c>
      <c r="F8" s="60">
        <v>186538800</v>
      </c>
      <c r="G8" s="60">
        <v>10797835</v>
      </c>
      <c r="H8" s="60">
        <v>16197087</v>
      </c>
      <c r="I8" s="60">
        <v>15497858</v>
      </c>
      <c r="J8" s="60">
        <v>42492780</v>
      </c>
      <c r="K8" s="60">
        <v>14227585</v>
      </c>
      <c r="L8" s="60">
        <v>17872596</v>
      </c>
      <c r="M8" s="60">
        <v>16069740</v>
      </c>
      <c r="N8" s="60">
        <v>48169921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90662701</v>
      </c>
      <c r="X8" s="60">
        <v>93269400</v>
      </c>
      <c r="Y8" s="60">
        <v>-2606699</v>
      </c>
      <c r="Z8" s="140">
        <v>-2.79</v>
      </c>
      <c r="AA8" s="155">
        <v>186538800</v>
      </c>
    </row>
    <row r="9" spans="1:27" ht="13.5">
      <c r="A9" s="183" t="s">
        <v>105</v>
      </c>
      <c r="B9" s="182"/>
      <c r="C9" s="155">
        <v>19988900</v>
      </c>
      <c r="D9" s="155">
        <v>0</v>
      </c>
      <c r="E9" s="156">
        <v>31937770</v>
      </c>
      <c r="F9" s="60">
        <v>31937770</v>
      </c>
      <c r="G9" s="60">
        <v>1642037</v>
      </c>
      <c r="H9" s="60">
        <v>1866747</v>
      </c>
      <c r="I9" s="60">
        <v>1813463</v>
      </c>
      <c r="J9" s="60">
        <v>5322247</v>
      </c>
      <c r="K9" s="60">
        <v>1869985</v>
      </c>
      <c r="L9" s="60">
        <v>1839143</v>
      </c>
      <c r="M9" s="60">
        <v>1849057</v>
      </c>
      <c r="N9" s="60">
        <v>5558185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10880432</v>
      </c>
      <c r="X9" s="60">
        <v>15968885</v>
      </c>
      <c r="Y9" s="60">
        <v>-5088453</v>
      </c>
      <c r="Z9" s="140">
        <v>-31.86</v>
      </c>
      <c r="AA9" s="155">
        <v>31937770</v>
      </c>
    </row>
    <row r="10" spans="1:27" ht="13.5">
      <c r="A10" s="183" t="s">
        <v>106</v>
      </c>
      <c r="B10" s="182"/>
      <c r="C10" s="155">
        <v>27521915</v>
      </c>
      <c r="D10" s="155">
        <v>0</v>
      </c>
      <c r="E10" s="156">
        <v>44490830</v>
      </c>
      <c r="F10" s="54">
        <v>44490830</v>
      </c>
      <c r="G10" s="54">
        <v>1490043</v>
      </c>
      <c r="H10" s="54">
        <v>2509760</v>
      </c>
      <c r="I10" s="54">
        <v>2508087</v>
      </c>
      <c r="J10" s="54">
        <v>6507890</v>
      </c>
      <c r="K10" s="54">
        <v>2513164</v>
      </c>
      <c r="L10" s="54">
        <v>2524464</v>
      </c>
      <c r="M10" s="54">
        <v>2504380</v>
      </c>
      <c r="N10" s="54">
        <v>7542008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14049898</v>
      </c>
      <c r="X10" s="54">
        <v>22245415</v>
      </c>
      <c r="Y10" s="54">
        <v>-8195517</v>
      </c>
      <c r="Z10" s="184">
        <v>-36.84</v>
      </c>
      <c r="AA10" s="130">
        <v>44490830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9425000</v>
      </c>
      <c r="F11" s="60">
        <v>9425000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4712500</v>
      </c>
      <c r="Y11" s="60">
        <v>-4712500</v>
      </c>
      <c r="Z11" s="140">
        <v>-100</v>
      </c>
      <c r="AA11" s="155">
        <v>9425000</v>
      </c>
    </row>
    <row r="12" spans="1:27" ht="13.5">
      <c r="A12" s="183" t="s">
        <v>108</v>
      </c>
      <c r="B12" s="185"/>
      <c r="C12" s="155">
        <v>4144191</v>
      </c>
      <c r="D12" s="155">
        <v>0</v>
      </c>
      <c r="E12" s="156">
        <v>4410610</v>
      </c>
      <c r="F12" s="60">
        <v>4410610</v>
      </c>
      <c r="G12" s="60">
        <v>305216</v>
      </c>
      <c r="H12" s="60">
        <v>294815</v>
      </c>
      <c r="I12" s="60">
        <v>338175</v>
      </c>
      <c r="J12" s="60">
        <v>938206</v>
      </c>
      <c r="K12" s="60">
        <v>866058</v>
      </c>
      <c r="L12" s="60">
        <v>1249252</v>
      </c>
      <c r="M12" s="60">
        <v>310792</v>
      </c>
      <c r="N12" s="60">
        <v>2426102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3364308</v>
      </c>
      <c r="X12" s="60">
        <v>2205305</v>
      </c>
      <c r="Y12" s="60">
        <v>1159003</v>
      </c>
      <c r="Z12" s="140">
        <v>52.56</v>
      </c>
      <c r="AA12" s="155">
        <v>4410610</v>
      </c>
    </row>
    <row r="13" spans="1:27" ht="13.5">
      <c r="A13" s="181" t="s">
        <v>109</v>
      </c>
      <c r="B13" s="185"/>
      <c r="C13" s="155">
        <v>2057359</v>
      </c>
      <c r="D13" s="155">
        <v>0</v>
      </c>
      <c r="E13" s="156">
        <v>2400000</v>
      </c>
      <c r="F13" s="60">
        <v>2400000</v>
      </c>
      <c r="G13" s="60">
        <v>21958</v>
      </c>
      <c r="H13" s="60">
        <v>1725</v>
      </c>
      <c r="I13" s="60">
        <v>0</v>
      </c>
      <c r="J13" s="60">
        <v>23683</v>
      </c>
      <c r="K13" s="60">
        <v>17631</v>
      </c>
      <c r="L13" s="60">
        <v>461282</v>
      </c>
      <c r="M13" s="60">
        <v>215615</v>
      </c>
      <c r="N13" s="60">
        <v>694528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718211</v>
      </c>
      <c r="X13" s="60">
        <v>1200000</v>
      </c>
      <c r="Y13" s="60">
        <v>-481789</v>
      </c>
      <c r="Z13" s="140">
        <v>-40.15</v>
      </c>
      <c r="AA13" s="155">
        <v>2400000</v>
      </c>
    </row>
    <row r="14" spans="1:27" ht="13.5">
      <c r="A14" s="181" t="s">
        <v>110</v>
      </c>
      <c r="B14" s="185"/>
      <c r="C14" s="155">
        <v>18158801</v>
      </c>
      <c r="D14" s="155">
        <v>0</v>
      </c>
      <c r="E14" s="156">
        <v>17475000</v>
      </c>
      <c r="F14" s="60">
        <v>17475000</v>
      </c>
      <c r="G14" s="60">
        <v>1623823</v>
      </c>
      <c r="H14" s="60">
        <v>1676048</v>
      </c>
      <c r="I14" s="60">
        <v>1198341</v>
      </c>
      <c r="J14" s="60">
        <v>4498212</v>
      </c>
      <c r="K14" s="60">
        <v>1615875</v>
      </c>
      <c r="L14" s="60">
        <v>1612607</v>
      </c>
      <c r="M14" s="60">
        <v>1707772</v>
      </c>
      <c r="N14" s="60">
        <v>4936254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9434466</v>
      </c>
      <c r="X14" s="60">
        <v>8737500</v>
      </c>
      <c r="Y14" s="60">
        <v>696966</v>
      </c>
      <c r="Z14" s="140">
        <v>7.98</v>
      </c>
      <c r="AA14" s="155">
        <v>17475000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4194173</v>
      </c>
      <c r="D16" s="155">
        <v>0</v>
      </c>
      <c r="E16" s="156">
        <v>13015570</v>
      </c>
      <c r="F16" s="60">
        <v>13015570</v>
      </c>
      <c r="G16" s="60">
        <v>250611</v>
      </c>
      <c r="H16" s="60">
        <v>390491</v>
      </c>
      <c r="I16" s="60">
        <v>247613</v>
      </c>
      <c r="J16" s="60">
        <v>888715</v>
      </c>
      <c r="K16" s="60">
        <v>275902</v>
      </c>
      <c r="L16" s="60">
        <v>282699</v>
      </c>
      <c r="M16" s="60">
        <v>145575</v>
      </c>
      <c r="N16" s="60">
        <v>704176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1592891</v>
      </c>
      <c r="X16" s="60">
        <v>6507785</v>
      </c>
      <c r="Y16" s="60">
        <v>-4914894</v>
      </c>
      <c r="Z16" s="140">
        <v>-75.52</v>
      </c>
      <c r="AA16" s="155">
        <v>13015570</v>
      </c>
    </row>
    <row r="17" spans="1:27" ht="13.5">
      <c r="A17" s="181" t="s">
        <v>113</v>
      </c>
      <c r="B17" s="185"/>
      <c r="C17" s="155">
        <v>125370</v>
      </c>
      <c r="D17" s="155">
        <v>0</v>
      </c>
      <c r="E17" s="156">
        <v>170900</v>
      </c>
      <c r="F17" s="60">
        <v>170900</v>
      </c>
      <c r="G17" s="60">
        <v>11425</v>
      </c>
      <c r="H17" s="60">
        <v>19550</v>
      </c>
      <c r="I17" s="60">
        <v>11750</v>
      </c>
      <c r="J17" s="60">
        <v>42725</v>
      </c>
      <c r="K17" s="60">
        <v>14809</v>
      </c>
      <c r="L17" s="60">
        <v>12150</v>
      </c>
      <c r="M17" s="60">
        <v>13050</v>
      </c>
      <c r="N17" s="60">
        <v>40009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82734</v>
      </c>
      <c r="X17" s="60">
        <v>85450</v>
      </c>
      <c r="Y17" s="60">
        <v>-2716</v>
      </c>
      <c r="Z17" s="140">
        <v>-3.18</v>
      </c>
      <c r="AA17" s="155">
        <v>170900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103620051</v>
      </c>
      <c r="D19" s="155">
        <v>0</v>
      </c>
      <c r="E19" s="156">
        <v>107886700</v>
      </c>
      <c r="F19" s="60">
        <v>107886700</v>
      </c>
      <c r="G19" s="60">
        <v>43099477</v>
      </c>
      <c r="H19" s="60">
        <v>298000</v>
      </c>
      <c r="I19" s="60">
        <v>153175</v>
      </c>
      <c r="J19" s="60">
        <v>43550652</v>
      </c>
      <c r="K19" s="60">
        <v>2203263</v>
      </c>
      <c r="L19" s="60">
        <v>992470</v>
      </c>
      <c r="M19" s="60">
        <v>34036266</v>
      </c>
      <c r="N19" s="60">
        <v>37231999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80782651</v>
      </c>
      <c r="X19" s="60">
        <v>53943350</v>
      </c>
      <c r="Y19" s="60">
        <v>26839301</v>
      </c>
      <c r="Z19" s="140">
        <v>49.75</v>
      </c>
      <c r="AA19" s="155">
        <v>107886700</v>
      </c>
    </row>
    <row r="20" spans="1:27" ht="13.5">
      <c r="A20" s="181" t="s">
        <v>35</v>
      </c>
      <c r="B20" s="185"/>
      <c r="C20" s="155">
        <v>11521057</v>
      </c>
      <c r="D20" s="155">
        <v>0</v>
      </c>
      <c r="E20" s="156">
        <v>21155360</v>
      </c>
      <c r="F20" s="54">
        <v>21155360</v>
      </c>
      <c r="G20" s="54">
        <v>421859</v>
      </c>
      <c r="H20" s="54">
        <v>713891</v>
      </c>
      <c r="I20" s="54">
        <v>732550</v>
      </c>
      <c r="J20" s="54">
        <v>1868300</v>
      </c>
      <c r="K20" s="54">
        <v>1177385</v>
      </c>
      <c r="L20" s="54">
        <v>1108729</v>
      </c>
      <c r="M20" s="54">
        <v>616397</v>
      </c>
      <c r="N20" s="54">
        <v>2902511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4770811</v>
      </c>
      <c r="X20" s="54">
        <v>10577680</v>
      </c>
      <c r="Y20" s="54">
        <v>-5806869</v>
      </c>
      <c r="Z20" s="184">
        <v>-54.9</v>
      </c>
      <c r="AA20" s="130">
        <v>21155360</v>
      </c>
    </row>
    <row r="21" spans="1:27" ht="13.5">
      <c r="A21" s="181" t="s">
        <v>115</v>
      </c>
      <c r="B21" s="185"/>
      <c r="C21" s="155">
        <v>557462</v>
      </c>
      <c r="D21" s="155">
        <v>0</v>
      </c>
      <c r="E21" s="156">
        <v>5000000</v>
      </c>
      <c r="F21" s="60">
        <v>5000000</v>
      </c>
      <c r="G21" s="60">
        <v>126639</v>
      </c>
      <c r="H21" s="60">
        <v>0</v>
      </c>
      <c r="I21" s="82">
        <v>0</v>
      </c>
      <c r="J21" s="60">
        <v>126639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126639</v>
      </c>
      <c r="X21" s="60">
        <v>2500000</v>
      </c>
      <c r="Y21" s="60">
        <v>-2373361</v>
      </c>
      <c r="Z21" s="140">
        <v>-94.93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607504723</v>
      </c>
      <c r="D22" s="188">
        <f>SUM(D5:D21)</f>
        <v>0</v>
      </c>
      <c r="E22" s="189">
        <f t="shared" si="0"/>
        <v>739242980</v>
      </c>
      <c r="F22" s="190">
        <f t="shared" si="0"/>
        <v>739242980</v>
      </c>
      <c r="G22" s="190">
        <f t="shared" si="0"/>
        <v>88962779</v>
      </c>
      <c r="H22" s="190">
        <f t="shared" si="0"/>
        <v>52415787</v>
      </c>
      <c r="I22" s="190">
        <f t="shared" si="0"/>
        <v>43434978</v>
      </c>
      <c r="J22" s="190">
        <f t="shared" si="0"/>
        <v>184813544</v>
      </c>
      <c r="K22" s="190">
        <f t="shared" si="0"/>
        <v>50305764</v>
      </c>
      <c r="L22" s="190">
        <f t="shared" si="0"/>
        <v>50251532</v>
      </c>
      <c r="M22" s="190">
        <f t="shared" si="0"/>
        <v>76896212</v>
      </c>
      <c r="N22" s="190">
        <f t="shared" si="0"/>
        <v>177453508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362267052</v>
      </c>
      <c r="X22" s="190">
        <f t="shared" si="0"/>
        <v>369621490</v>
      </c>
      <c r="Y22" s="190">
        <f t="shared" si="0"/>
        <v>-7354438</v>
      </c>
      <c r="Z22" s="191">
        <f>+IF(X22&lt;&gt;0,+(Y22/X22)*100,0)</f>
        <v>-1.9897214309698281</v>
      </c>
      <c r="AA22" s="188">
        <f>SUM(AA5:AA21)</f>
        <v>739242980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166680191</v>
      </c>
      <c r="D25" s="155">
        <v>0</v>
      </c>
      <c r="E25" s="156">
        <v>188559540</v>
      </c>
      <c r="F25" s="60">
        <v>188559540</v>
      </c>
      <c r="G25" s="60">
        <v>14974960</v>
      </c>
      <c r="H25" s="60">
        <v>15371713</v>
      </c>
      <c r="I25" s="60">
        <v>16710030</v>
      </c>
      <c r="J25" s="60">
        <v>47056703</v>
      </c>
      <c r="K25" s="60">
        <v>15546836</v>
      </c>
      <c r="L25" s="60">
        <v>15531006</v>
      </c>
      <c r="M25" s="60">
        <v>16389951</v>
      </c>
      <c r="N25" s="60">
        <v>47467793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94524496</v>
      </c>
      <c r="X25" s="60">
        <v>94279770</v>
      </c>
      <c r="Y25" s="60">
        <v>244726</v>
      </c>
      <c r="Z25" s="140">
        <v>0.26</v>
      </c>
      <c r="AA25" s="155">
        <v>188559540</v>
      </c>
    </row>
    <row r="26" spans="1:27" ht="13.5">
      <c r="A26" s="183" t="s">
        <v>38</v>
      </c>
      <c r="B26" s="182"/>
      <c r="C26" s="155">
        <v>12101915</v>
      </c>
      <c r="D26" s="155">
        <v>0</v>
      </c>
      <c r="E26" s="156">
        <v>13174340</v>
      </c>
      <c r="F26" s="60">
        <v>13174340</v>
      </c>
      <c r="G26" s="60">
        <v>990668</v>
      </c>
      <c r="H26" s="60">
        <v>1012204</v>
      </c>
      <c r="I26" s="60">
        <v>997170</v>
      </c>
      <c r="J26" s="60">
        <v>3000042</v>
      </c>
      <c r="K26" s="60">
        <v>958796</v>
      </c>
      <c r="L26" s="60">
        <v>1038811</v>
      </c>
      <c r="M26" s="60">
        <v>1016155</v>
      </c>
      <c r="N26" s="60">
        <v>3013762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6013804</v>
      </c>
      <c r="X26" s="60">
        <v>6587170</v>
      </c>
      <c r="Y26" s="60">
        <v>-573366</v>
      </c>
      <c r="Z26" s="140">
        <v>-8.7</v>
      </c>
      <c r="AA26" s="155">
        <v>13174340</v>
      </c>
    </row>
    <row r="27" spans="1:27" ht="13.5">
      <c r="A27" s="183" t="s">
        <v>118</v>
      </c>
      <c r="B27" s="182"/>
      <c r="C27" s="155">
        <v>66075568</v>
      </c>
      <c r="D27" s="155">
        <v>0</v>
      </c>
      <c r="E27" s="156">
        <v>48000000</v>
      </c>
      <c r="F27" s="60">
        <v>48000000</v>
      </c>
      <c r="G27" s="60">
        <v>4000000</v>
      </c>
      <c r="H27" s="60">
        <v>0</v>
      </c>
      <c r="I27" s="60">
        <v>8000000</v>
      </c>
      <c r="J27" s="60">
        <v>12000000</v>
      </c>
      <c r="K27" s="60">
        <v>4000000</v>
      </c>
      <c r="L27" s="60">
        <v>4000000</v>
      </c>
      <c r="M27" s="60">
        <v>4000000</v>
      </c>
      <c r="N27" s="60">
        <v>12000000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24000000</v>
      </c>
      <c r="X27" s="60">
        <v>24000000</v>
      </c>
      <c r="Y27" s="60">
        <v>0</v>
      </c>
      <c r="Z27" s="140">
        <v>0</v>
      </c>
      <c r="AA27" s="155">
        <v>48000000</v>
      </c>
    </row>
    <row r="28" spans="1:27" ht="13.5">
      <c r="A28" s="183" t="s">
        <v>39</v>
      </c>
      <c r="B28" s="182"/>
      <c r="C28" s="155">
        <v>43277048</v>
      </c>
      <c r="D28" s="155">
        <v>0</v>
      </c>
      <c r="E28" s="156">
        <v>46687120</v>
      </c>
      <c r="F28" s="60">
        <v>46687120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23343560</v>
      </c>
      <c r="Y28" s="60">
        <v>-23343560</v>
      </c>
      <c r="Z28" s="140">
        <v>-100</v>
      </c>
      <c r="AA28" s="155">
        <v>46687120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8141890</v>
      </c>
      <c r="F29" s="60">
        <v>8141890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4070945</v>
      </c>
      <c r="Y29" s="60">
        <v>-4070945</v>
      </c>
      <c r="Z29" s="140">
        <v>-100</v>
      </c>
      <c r="AA29" s="155">
        <v>8141890</v>
      </c>
    </row>
    <row r="30" spans="1:27" ht="13.5">
      <c r="A30" s="183" t="s">
        <v>119</v>
      </c>
      <c r="B30" s="182"/>
      <c r="C30" s="155">
        <v>235117892</v>
      </c>
      <c r="D30" s="155">
        <v>0</v>
      </c>
      <c r="E30" s="156">
        <v>297729750</v>
      </c>
      <c r="F30" s="60">
        <v>297729750</v>
      </c>
      <c r="G30" s="60">
        <v>0</v>
      </c>
      <c r="H30" s="60">
        <v>26766402</v>
      </c>
      <c r="I30" s="60">
        <v>26988254</v>
      </c>
      <c r="J30" s="60">
        <v>53754656</v>
      </c>
      <c r="K30" s="60">
        <v>12240724</v>
      </c>
      <c r="L30" s="60">
        <v>12920052</v>
      </c>
      <c r="M30" s="60">
        <v>28059227</v>
      </c>
      <c r="N30" s="60">
        <v>53220003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106974659</v>
      </c>
      <c r="X30" s="60">
        <v>148864875</v>
      </c>
      <c r="Y30" s="60">
        <v>-41890216</v>
      </c>
      <c r="Z30" s="140">
        <v>-28.14</v>
      </c>
      <c r="AA30" s="155">
        <v>297729750</v>
      </c>
    </row>
    <row r="31" spans="1:27" ht="13.5">
      <c r="A31" s="183" t="s">
        <v>120</v>
      </c>
      <c r="B31" s="182"/>
      <c r="C31" s="155">
        <v>23207957</v>
      </c>
      <c r="D31" s="155">
        <v>0</v>
      </c>
      <c r="E31" s="156">
        <v>53977740</v>
      </c>
      <c r="F31" s="60">
        <v>53977740</v>
      </c>
      <c r="G31" s="60">
        <v>56010</v>
      </c>
      <c r="H31" s="60">
        <v>247676</v>
      </c>
      <c r="I31" s="60">
        <v>482662</v>
      </c>
      <c r="J31" s="60">
        <v>786348</v>
      </c>
      <c r="K31" s="60">
        <v>877466</v>
      </c>
      <c r="L31" s="60">
        <v>826429</v>
      </c>
      <c r="M31" s="60">
        <v>97632</v>
      </c>
      <c r="N31" s="60">
        <v>1801527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2587875</v>
      </c>
      <c r="X31" s="60">
        <v>26988870</v>
      </c>
      <c r="Y31" s="60">
        <v>-24400995</v>
      </c>
      <c r="Z31" s="140">
        <v>-90.41</v>
      </c>
      <c r="AA31" s="155">
        <v>53977740</v>
      </c>
    </row>
    <row r="32" spans="1:27" ht="13.5">
      <c r="A32" s="183" t="s">
        <v>121</v>
      </c>
      <c r="B32" s="182"/>
      <c r="C32" s="155">
        <v>20059689</v>
      </c>
      <c r="D32" s="155">
        <v>0</v>
      </c>
      <c r="E32" s="156">
        <v>19300010</v>
      </c>
      <c r="F32" s="60">
        <v>19300010</v>
      </c>
      <c r="G32" s="60">
        <v>2278269</v>
      </c>
      <c r="H32" s="60">
        <v>709494</v>
      </c>
      <c r="I32" s="60">
        <v>800507</v>
      </c>
      <c r="J32" s="60">
        <v>3788270</v>
      </c>
      <c r="K32" s="60">
        <v>2709721</v>
      </c>
      <c r="L32" s="60">
        <v>1163825</v>
      </c>
      <c r="M32" s="60">
        <v>1664475</v>
      </c>
      <c r="N32" s="60">
        <v>5538021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9326291</v>
      </c>
      <c r="X32" s="60">
        <v>9650005</v>
      </c>
      <c r="Y32" s="60">
        <v>-323714</v>
      </c>
      <c r="Z32" s="140">
        <v>-3.35</v>
      </c>
      <c r="AA32" s="155">
        <v>19300010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47192230</v>
      </c>
      <c r="F33" s="60">
        <v>47192230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23596115</v>
      </c>
      <c r="Y33" s="60">
        <v>-23596115</v>
      </c>
      <c r="Z33" s="140">
        <v>-100</v>
      </c>
      <c r="AA33" s="155">
        <v>47192230</v>
      </c>
    </row>
    <row r="34" spans="1:27" ht="13.5">
      <c r="A34" s="183" t="s">
        <v>43</v>
      </c>
      <c r="B34" s="182"/>
      <c r="C34" s="155">
        <v>95804390</v>
      </c>
      <c r="D34" s="155">
        <v>0</v>
      </c>
      <c r="E34" s="156">
        <v>110175350</v>
      </c>
      <c r="F34" s="60">
        <v>110175350</v>
      </c>
      <c r="G34" s="60">
        <v>1047084</v>
      </c>
      <c r="H34" s="60">
        <v>7284298</v>
      </c>
      <c r="I34" s="60">
        <v>5816427</v>
      </c>
      <c r="J34" s="60">
        <v>14147809</v>
      </c>
      <c r="K34" s="60">
        <v>7055088</v>
      </c>
      <c r="L34" s="60">
        <v>7349795</v>
      </c>
      <c r="M34" s="60">
        <v>10820011</v>
      </c>
      <c r="N34" s="60">
        <v>25224894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39372703</v>
      </c>
      <c r="X34" s="60">
        <v>55087675</v>
      </c>
      <c r="Y34" s="60">
        <v>-15714972</v>
      </c>
      <c r="Z34" s="140">
        <v>-28.53</v>
      </c>
      <c r="AA34" s="155">
        <v>110175350</v>
      </c>
    </row>
    <row r="35" spans="1:27" ht="13.5">
      <c r="A35" s="181" t="s">
        <v>122</v>
      </c>
      <c r="B35" s="185"/>
      <c r="C35" s="155">
        <v>5821021</v>
      </c>
      <c r="D35" s="155">
        <v>0</v>
      </c>
      <c r="E35" s="156">
        <v>0</v>
      </c>
      <c r="F35" s="60">
        <v>0</v>
      </c>
      <c r="G35" s="60">
        <v>408030</v>
      </c>
      <c r="H35" s="60">
        <v>0</v>
      </c>
      <c r="I35" s="60">
        <v>0</v>
      </c>
      <c r="J35" s="60">
        <v>408030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408030</v>
      </c>
      <c r="X35" s="60">
        <v>0</v>
      </c>
      <c r="Y35" s="60">
        <v>408030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668145671</v>
      </c>
      <c r="D36" s="188">
        <f>SUM(D25:D35)</f>
        <v>0</v>
      </c>
      <c r="E36" s="189">
        <f t="shared" si="1"/>
        <v>832937970</v>
      </c>
      <c r="F36" s="190">
        <f t="shared" si="1"/>
        <v>832937970</v>
      </c>
      <c r="G36" s="190">
        <f t="shared" si="1"/>
        <v>23755021</v>
      </c>
      <c r="H36" s="190">
        <f t="shared" si="1"/>
        <v>51391787</v>
      </c>
      <c r="I36" s="190">
        <f t="shared" si="1"/>
        <v>59795050</v>
      </c>
      <c r="J36" s="190">
        <f t="shared" si="1"/>
        <v>134941858</v>
      </c>
      <c r="K36" s="190">
        <f t="shared" si="1"/>
        <v>43388631</v>
      </c>
      <c r="L36" s="190">
        <f t="shared" si="1"/>
        <v>42829918</v>
      </c>
      <c r="M36" s="190">
        <f t="shared" si="1"/>
        <v>62047451</v>
      </c>
      <c r="N36" s="190">
        <f t="shared" si="1"/>
        <v>148266000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283207858</v>
      </c>
      <c r="X36" s="190">
        <f t="shared" si="1"/>
        <v>416468985</v>
      </c>
      <c r="Y36" s="190">
        <f t="shared" si="1"/>
        <v>-133261127</v>
      </c>
      <c r="Z36" s="191">
        <f>+IF(X36&lt;&gt;0,+(Y36/X36)*100,0)</f>
        <v>-31.997851412632805</v>
      </c>
      <c r="AA36" s="188">
        <f>SUM(AA25:AA35)</f>
        <v>832937970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-60640948</v>
      </c>
      <c r="D38" s="199">
        <f>+D22-D36</f>
        <v>0</v>
      </c>
      <c r="E38" s="200">
        <f t="shared" si="2"/>
        <v>-93694990</v>
      </c>
      <c r="F38" s="106">
        <f t="shared" si="2"/>
        <v>-93694990</v>
      </c>
      <c r="G38" s="106">
        <f t="shared" si="2"/>
        <v>65207758</v>
      </c>
      <c r="H38" s="106">
        <f t="shared" si="2"/>
        <v>1024000</v>
      </c>
      <c r="I38" s="106">
        <f t="shared" si="2"/>
        <v>-16360072</v>
      </c>
      <c r="J38" s="106">
        <f t="shared" si="2"/>
        <v>49871686</v>
      </c>
      <c r="K38" s="106">
        <f t="shared" si="2"/>
        <v>6917133</v>
      </c>
      <c r="L38" s="106">
        <f t="shared" si="2"/>
        <v>7421614</v>
      </c>
      <c r="M38" s="106">
        <f t="shared" si="2"/>
        <v>14848761</v>
      </c>
      <c r="N38" s="106">
        <f t="shared" si="2"/>
        <v>29187508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79059194</v>
      </c>
      <c r="X38" s="106">
        <f>IF(F22=F36,0,X22-X36)</f>
        <v>-46847495</v>
      </c>
      <c r="Y38" s="106">
        <f t="shared" si="2"/>
        <v>125906689</v>
      </c>
      <c r="Z38" s="201">
        <f>+IF(X38&lt;&gt;0,+(Y38/X38)*100,0)</f>
        <v>-268.75863693458956</v>
      </c>
      <c r="AA38" s="199">
        <f>+AA22-AA36</f>
        <v>-93694990</v>
      </c>
    </row>
    <row r="39" spans="1:27" ht="13.5">
      <c r="A39" s="181" t="s">
        <v>46</v>
      </c>
      <c r="B39" s="185"/>
      <c r="C39" s="155">
        <v>64324341</v>
      </c>
      <c r="D39" s="155">
        <v>0</v>
      </c>
      <c r="E39" s="156">
        <v>93697300</v>
      </c>
      <c r="F39" s="60">
        <v>93697300</v>
      </c>
      <c r="G39" s="60">
        <v>0</v>
      </c>
      <c r="H39" s="60">
        <v>3831000</v>
      </c>
      <c r="I39" s="60">
        <v>0</v>
      </c>
      <c r="J39" s="60">
        <v>3831000</v>
      </c>
      <c r="K39" s="60">
        <v>0</v>
      </c>
      <c r="L39" s="60">
        <v>0</v>
      </c>
      <c r="M39" s="60">
        <v>500250</v>
      </c>
      <c r="N39" s="60">
        <v>500250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4331250</v>
      </c>
      <c r="X39" s="60">
        <v>46848650</v>
      </c>
      <c r="Y39" s="60">
        <v>-42517400</v>
      </c>
      <c r="Z39" s="140">
        <v>-90.75</v>
      </c>
      <c r="AA39" s="155">
        <v>93697300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3683393</v>
      </c>
      <c r="D42" s="206">
        <f>SUM(D38:D41)</f>
        <v>0</v>
      </c>
      <c r="E42" s="207">
        <f t="shared" si="3"/>
        <v>2310</v>
      </c>
      <c r="F42" s="88">
        <f t="shared" si="3"/>
        <v>2310</v>
      </c>
      <c r="G42" s="88">
        <f t="shared" si="3"/>
        <v>65207758</v>
      </c>
      <c r="H42" s="88">
        <f t="shared" si="3"/>
        <v>4855000</v>
      </c>
      <c r="I42" s="88">
        <f t="shared" si="3"/>
        <v>-16360072</v>
      </c>
      <c r="J42" s="88">
        <f t="shared" si="3"/>
        <v>53702686</v>
      </c>
      <c r="K42" s="88">
        <f t="shared" si="3"/>
        <v>6917133</v>
      </c>
      <c r="L42" s="88">
        <f t="shared" si="3"/>
        <v>7421614</v>
      </c>
      <c r="M42" s="88">
        <f t="shared" si="3"/>
        <v>15349011</v>
      </c>
      <c r="N42" s="88">
        <f t="shared" si="3"/>
        <v>29687758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83390444</v>
      </c>
      <c r="X42" s="88">
        <f t="shared" si="3"/>
        <v>1155</v>
      </c>
      <c r="Y42" s="88">
        <f t="shared" si="3"/>
        <v>83389289</v>
      </c>
      <c r="Z42" s="208">
        <f>+IF(X42&lt;&gt;0,+(Y42/X42)*100,0)</f>
        <v>7219851.861471862</v>
      </c>
      <c r="AA42" s="206">
        <f>SUM(AA38:AA41)</f>
        <v>2310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3683393</v>
      </c>
      <c r="D44" s="210">
        <f>+D42-D43</f>
        <v>0</v>
      </c>
      <c r="E44" s="211">
        <f t="shared" si="4"/>
        <v>2310</v>
      </c>
      <c r="F44" s="77">
        <f t="shared" si="4"/>
        <v>2310</v>
      </c>
      <c r="G44" s="77">
        <f t="shared" si="4"/>
        <v>65207758</v>
      </c>
      <c r="H44" s="77">
        <f t="shared" si="4"/>
        <v>4855000</v>
      </c>
      <c r="I44" s="77">
        <f t="shared" si="4"/>
        <v>-16360072</v>
      </c>
      <c r="J44" s="77">
        <f t="shared" si="4"/>
        <v>53702686</v>
      </c>
      <c r="K44" s="77">
        <f t="shared" si="4"/>
        <v>6917133</v>
      </c>
      <c r="L44" s="77">
        <f t="shared" si="4"/>
        <v>7421614</v>
      </c>
      <c r="M44" s="77">
        <f t="shared" si="4"/>
        <v>15349011</v>
      </c>
      <c r="N44" s="77">
        <f t="shared" si="4"/>
        <v>29687758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83390444</v>
      </c>
      <c r="X44" s="77">
        <f t="shared" si="4"/>
        <v>1155</v>
      </c>
      <c r="Y44" s="77">
        <f t="shared" si="4"/>
        <v>83389289</v>
      </c>
      <c r="Z44" s="212">
        <f>+IF(X44&lt;&gt;0,+(Y44/X44)*100,0)</f>
        <v>7219851.861471862</v>
      </c>
      <c r="AA44" s="210">
        <f>+AA42-AA43</f>
        <v>2310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3683393</v>
      </c>
      <c r="D46" s="206">
        <f>SUM(D44:D45)</f>
        <v>0</v>
      </c>
      <c r="E46" s="207">
        <f t="shared" si="5"/>
        <v>2310</v>
      </c>
      <c r="F46" s="88">
        <f t="shared" si="5"/>
        <v>2310</v>
      </c>
      <c r="G46" s="88">
        <f t="shared" si="5"/>
        <v>65207758</v>
      </c>
      <c r="H46" s="88">
        <f t="shared" si="5"/>
        <v>4855000</v>
      </c>
      <c r="I46" s="88">
        <f t="shared" si="5"/>
        <v>-16360072</v>
      </c>
      <c r="J46" s="88">
        <f t="shared" si="5"/>
        <v>53702686</v>
      </c>
      <c r="K46" s="88">
        <f t="shared" si="5"/>
        <v>6917133</v>
      </c>
      <c r="L46" s="88">
        <f t="shared" si="5"/>
        <v>7421614</v>
      </c>
      <c r="M46" s="88">
        <f t="shared" si="5"/>
        <v>15349011</v>
      </c>
      <c r="N46" s="88">
        <f t="shared" si="5"/>
        <v>29687758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83390444</v>
      </c>
      <c r="X46" s="88">
        <f t="shared" si="5"/>
        <v>1155</v>
      </c>
      <c r="Y46" s="88">
        <f t="shared" si="5"/>
        <v>83389289</v>
      </c>
      <c r="Z46" s="208">
        <f>+IF(X46&lt;&gt;0,+(Y46/X46)*100,0)</f>
        <v>7219851.861471862</v>
      </c>
      <c r="AA46" s="206">
        <f>SUM(AA44:AA45)</f>
        <v>2310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3683393</v>
      </c>
      <c r="D48" s="217">
        <f>SUM(D46:D47)</f>
        <v>0</v>
      </c>
      <c r="E48" s="218">
        <f t="shared" si="6"/>
        <v>2310</v>
      </c>
      <c r="F48" s="219">
        <f t="shared" si="6"/>
        <v>2310</v>
      </c>
      <c r="G48" s="219">
        <f t="shared" si="6"/>
        <v>65207758</v>
      </c>
      <c r="H48" s="220">
        <f t="shared" si="6"/>
        <v>4855000</v>
      </c>
      <c r="I48" s="220">
        <f t="shared" si="6"/>
        <v>-16360072</v>
      </c>
      <c r="J48" s="220">
        <f t="shared" si="6"/>
        <v>53702686</v>
      </c>
      <c r="K48" s="220">
        <f t="shared" si="6"/>
        <v>6917133</v>
      </c>
      <c r="L48" s="220">
        <f t="shared" si="6"/>
        <v>7421614</v>
      </c>
      <c r="M48" s="219">
        <f t="shared" si="6"/>
        <v>15349011</v>
      </c>
      <c r="N48" s="219">
        <f t="shared" si="6"/>
        <v>29687758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83390444</v>
      </c>
      <c r="X48" s="220">
        <f t="shared" si="6"/>
        <v>1155</v>
      </c>
      <c r="Y48" s="220">
        <f t="shared" si="6"/>
        <v>83389289</v>
      </c>
      <c r="Z48" s="221">
        <f>+IF(X48&lt;&gt;0,+(Y48/X48)*100,0)</f>
        <v>7219851.861471862</v>
      </c>
      <c r="AA48" s="222">
        <f>SUM(AA46:AA47)</f>
        <v>2310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11451288</v>
      </c>
      <c r="D5" s="153">
        <f>SUM(D6:D8)</f>
        <v>0</v>
      </c>
      <c r="E5" s="154">
        <f t="shared" si="0"/>
        <v>7978300</v>
      </c>
      <c r="F5" s="100">
        <f t="shared" si="0"/>
        <v>7978300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101697</v>
      </c>
      <c r="L5" s="100">
        <f t="shared" si="0"/>
        <v>0</v>
      </c>
      <c r="M5" s="100">
        <f t="shared" si="0"/>
        <v>0</v>
      </c>
      <c r="N5" s="100">
        <f t="shared" si="0"/>
        <v>101697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101697</v>
      </c>
      <c r="X5" s="100">
        <f t="shared" si="0"/>
        <v>3989150</v>
      </c>
      <c r="Y5" s="100">
        <f t="shared" si="0"/>
        <v>-3887453</v>
      </c>
      <c r="Z5" s="137">
        <f>+IF(X5&lt;&gt;0,+(Y5/X5)*100,0)</f>
        <v>-97.45065991501949</v>
      </c>
      <c r="AA5" s="153">
        <f>SUM(AA6:AA8)</f>
        <v>7978300</v>
      </c>
    </row>
    <row r="6" spans="1:27" ht="13.5">
      <c r="A6" s="138" t="s">
        <v>75</v>
      </c>
      <c r="B6" s="136"/>
      <c r="C6" s="155">
        <v>1024380</v>
      </c>
      <c r="D6" s="155"/>
      <c r="E6" s="156">
        <v>1864000</v>
      </c>
      <c r="F6" s="60">
        <v>1864000</v>
      </c>
      <c r="G6" s="60"/>
      <c r="H6" s="60"/>
      <c r="I6" s="60"/>
      <c r="J6" s="60"/>
      <c r="K6" s="60">
        <v>101697</v>
      </c>
      <c r="L6" s="60"/>
      <c r="M6" s="60"/>
      <c r="N6" s="60">
        <v>101697</v>
      </c>
      <c r="O6" s="60"/>
      <c r="P6" s="60"/>
      <c r="Q6" s="60"/>
      <c r="R6" s="60"/>
      <c r="S6" s="60"/>
      <c r="T6" s="60"/>
      <c r="U6" s="60"/>
      <c r="V6" s="60"/>
      <c r="W6" s="60">
        <v>101697</v>
      </c>
      <c r="X6" s="60">
        <v>932000</v>
      </c>
      <c r="Y6" s="60">
        <v>-830303</v>
      </c>
      <c r="Z6" s="140">
        <v>-89.09</v>
      </c>
      <c r="AA6" s="62">
        <v>1864000</v>
      </c>
    </row>
    <row r="7" spans="1:27" ht="13.5">
      <c r="A7" s="138" t="s">
        <v>76</v>
      </c>
      <c r="B7" s="136"/>
      <c r="C7" s="157">
        <v>200245</v>
      </c>
      <c r="D7" s="157"/>
      <c r="E7" s="158">
        <v>16800</v>
      </c>
      <c r="F7" s="159">
        <v>16800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8400</v>
      </c>
      <c r="Y7" s="159">
        <v>-8400</v>
      </c>
      <c r="Z7" s="141">
        <v>-100</v>
      </c>
      <c r="AA7" s="225">
        <v>16800</v>
      </c>
    </row>
    <row r="8" spans="1:27" ht="13.5">
      <c r="A8" s="138" t="s">
        <v>77</v>
      </c>
      <c r="B8" s="136"/>
      <c r="C8" s="155">
        <v>10226663</v>
      </c>
      <c r="D8" s="155"/>
      <c r="E8" s="156">
        <v>6097500</v>
      </c>
      <c r="F8" s="60">
        <v>6097500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3048750</v>
      </c>
      <c r="Y8" s="60">
        <v>-3048750</v>
      </c>
      <c r="Z8" s="140">
        <v>-100</v>
      </c>
      <c r="AA8" s="62">
        <v>6097500</v>
      </c>
    </row>
    <row r="9" spans="1:27" ht="13.5">
      <c r="A9" s="135" t="s">
        <v>78</v>
      </c>
      <c r="B9" s="136"/>
      <c r="C9" s="153">
        <f aca="true" t="shared" si="1" ref="C9:Y9">SUM(C10:C14)</f>
        <v>214605</v>
      </c>
      <c r="D9" s="153">
        <f>SUM(D10:D14)</f>
        <v>0</v>
      </c>
      <c r="E9" s="154">
        <f t="shared" si="1"/>
        <v>14486600</v>
      </c>
      <c r="F9" s="100">
        <f t="shared" si="1"/>
        <v>14486600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72525</v>
      </c>
      <c r="N9" s="100">
        <f t="shared" si="1"/>
        <v>72525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72525</v>
      </c>
      <c r="X9" s="100">
        <f t="shared" si="1"/>
        <v>7243300</v>
      </c>
      <c r="Y9" s="100">
        <f t="shared" si="1"/>
        <v>-7170775</v>
      </c>
      <c r="Z9" s="137">
        <f>+IF(X9&lt;&gt;0,+(Y9/X9)*100,0)</f>
        <v>-98.99872986069886</v>
      </c>
      <c r="AA9" s="102">
        <f>SUM(AA10:AA14)</f>
        <v>14486600</v>
      </c>
    </row>
    <row r="10" spans="1:27" ht="13.5">
      <c r="A10" s="138" t="s">
        <v>79</v>
      </c>
      <c r="B10" s="136"/>
      <c r="C10" s="155">
        <v>12193</v>
      </c>
      <c r="D10" s="155"/>
      <c r="E10" s="156">
        <v>1659000</v>
      </c>
      <c r="F10" s="60">
        <v>1659000</v>
      </c>
      <c r="G10" s="60"/>
      <c r="H10" s="60"/>
      <c r="I10" s="60"/>
      <c r="J10" s="60"/>
      <c r="K10" s="60"/>
      <c r="L10" s="60"/>
      <c r="M10" s="60">
        <v>46300</v>
      </c>
      <c r="N10" s="60">
        <v>46300</v>
      </c>
      <c r="O10" s="60"/>
      <c r="P10" s="60"/>
      <c r="Q10" s="60"/>
      <c r="R10" s="60"/>
      <c r="S10" s="60"/>
      <c r="T10" s="60"/>
      <c r="U10" s="60"/>
      <c r="V10" s="60"/>
      <c r="W10" s="60">
        <v>46300</v>
      </c>
      <c r="X10" s="60">
        <v>829500</v>
      </c>
      <c r="Y10" s="60">
        <v>-783200</v>
      </c>
      <c r="Z10" s="140">
        <v>-94.42</v>
      </c>
      <c r="AA10" s="62">
        <v>1659000</v>
      </c>
    </row>
    <row r="11" spans="1:27" ht="13.5">
      <c r="A11" s="138" t="s">
        <v>80</v>
      </c>
      <c r="B11" s="136"/>
      <c r="C11" s="155">
        <v>100000</v>
      </c>
      <c r="D11" s="155"/>
      <c r="E11" s="156">
        <v>9696100</v>
      </c>
      <c r="F11" s="60">
        <v>9696100</v>
      </c>
      <c r="G11" s="60"/>
      <c r="H11" s="60"/>
      <c r="I11" s="60"/>
      <c r="J11" s="60"/>
      <c r="K11" s="60"/>
      <c r="L11" s="60"/>
      <c r="M11" s="60">
        <v>26225</v>
      </c>
      <c r="N11" s="60">
        <v>26225</v>
      </c>
      <c r="O11" s="60"/>
      <c r="P11" s="60"/>
      <c r="Q11" s="60"/>
      <c r="R11" s="60"/>
      <c r="S11" s="60"/>
      <c r="T11" s="60"/>
      <c r="U11" s="60"/>
      <c r="V11" s="60"/>
      <c r="W11" s="60">
        <v>26225</v>
      </c>
      <c r="X11" s="60">
        <v>4848050</v>
      </c>
      <c r="Y11" s="60">
        <v>-4821825</v>
      </c>
      <c r="Z11" s="140">
        <v>-99.46</v>
      </c>
      <c r="AA11" s="62">
        <v>9696100</v>
      </c>
    </row>
    <row r="12" spans="1:27" ht="13.5">
      <c r="A12" s="138" t="s">
        <v>81</v>
      </c>
      <c r="B12" s="136"/>
      <c r="C12" s="155">
        <v>102412</v>
      </c>
      <c r="D12" s="155"/>
      <c r="E12" s="156">
        <v>2381500</v>
      </c>
      <c r="F12" s="60">
        <v>2381500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1190750</v>
      </c>
      <c r="Y12" s="60">
        <v>-1190750</v>
      </c>
      <c r="Z12" s="140">
        <v>-100</v>
      </c>
      <c r="AA12" s="62">
        <v>2381500</v>
      </c>
    </row>
    <row r="13" spans="1:27" ht="13.5">
      <c r="A13" s="138" t="s">
        <v>82</v>
      </c>
      <c r="B13" s="136"/>
      <c r="C13" s="155"/>
      <c r="D13" s="155"/>
      <c r="E13" s="156">
        <v>750000</v>
      </c>
      <c r="F13" s="60">
        <v>750000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375000</v>
      </c>
      <c r="Y13" s="60">
        <v>-375000</v>
      </c>
      <c r="Z13" s="140">
        <v>-100</v>
      </c>
      <c r="AA13" s="62">
        <v>750000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10042420</v>
      </c>
      <c r="D15" s="153">
        <f>SUM(D16:D18)</f>
        <v>0</v>
      </c>
      <c r="E15" s="154">
        <f t="shared" si="2"/>
        <v>21543000</v>
      </c>
      <c r="F15" s="100">
        <f t="shared" si="2"/>
        <v>21543000</v>
      </c>
      <c r="G15" s="100">
        <f t="shared" si="2"/>
        <v>0</v>
      </c>
      <c r="H15" s="100">
        <f t="shared" si="2"/>
        <v>1308900</v>
      </c>
      <c r="I15" s="100">
        <f t="shared" si="2"/>
        <v>0</v>
      </c>
      <c r="J15" s="100">
        <f t="shared" si="2"/>
        <v>1308900</v>
      </c>
      <c r="K15" s="100">
        <f t="shared" si="2"/>
        <v>0</v>
      </c>
      <c r="L15" s="100">
        <f t="shared" si="2"/>
        <v>0</v>
      </c>
      <c r="M15" s="100">
        <f t="shared" si="2"/>
        <v>86563</v>
      </c>
      <c r="N15" s="100">
        <f t="shared" si="2"/>
        <v>86563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1395463</v>
      </c>
      <c r="X15" s="100">
        <f t="shared" si="2"/>
        <v>10771500</v>
      </c>
      <c r="Y15" s="100">
        <f t="shared" si="2"/>
        <v>-9376037</v>
      </c>
      <c r="Z15" s="137">
        <f>+IF(X15&lt;&gt;0,+(Y15/X15)*100,0)</f>
        <v>-87.04485911897136</v>
      </c>
      <c r="AA15" s="102">
        <f>SUM(AA16:AA18)</f>
        <v>21543000</v>
      </c>
    </row>
    <row r="16" spans="1:27" ht="13.5">
      <c r="A16" s="138" t="s">
        <v>85</v>
      </c>
      <c r="B16" s="136"/>
      <c r="C16" s="155"/>
      <c r="D16" s="155"/>
      <c r="E16" s="156">
        <v>2000</v>
      </c>
      <c r="F16" s="60">
        <v>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1000</v>
      </c>
      <c r="Y16" s="60">
        <v>-1000</v>
      </c>
      <c r="Z16" s="140">
        <v>-100</v>
      </c>
      <c r="AA16" s="62">
        <v>2000</v>
      </c>
    </row>
    <row r="17" spans="1:27" ht="13.5">
      <c r="A17" s="138" t="s">
        <v>86</v>
      </c>
      <c r="B17" s="136"/>
      <c r="C17" s="155">
        <v>10042420</v>
      </c>
      <c r="D17" s="155"/>
      <c r="E17" s="156">
        <v>21541000</v>
      </c>
      <c r="F17" s="60">
        <v>21541000</v>
      </c>
      <c r="G17" s="60"/>
      <c r="H17" s="60">
        <v>1308900</v>
      </c>
      <c r="I17" s="60"/>
      <c r="J17" s="60">
        <v>1308900</v>
      </c>
      <c r="K17" s="60"/>
      <c r="L17" s="60"/>
      <c r="M17" s="60">
        <v>86563</v>
      </c>
      <c r="N17" s="60">
        <v>86563</v>
      </c>
      <c r="O17" s="60"/>
      <c r="P17" s="60"/>
      <c r="Q17" s="60"/>
      <c r="R17" s="60"/>
      <c r="S17" s="60"/>
      <c r="T17" s="60"/>
      <c r="U17" s="60"/>
      <c r="V17" s="60"/>
      <c r="W17" s="60">
        <v>1395463</v>
      </c>
      <c r="X17" s="60">
        <v>10770500</v>
      </c>
      <c r="Y17" s="60">
        <v>-9375037</v>
      </c>
      <c r="Z17" s="140">
        <v>-87.04</v>
      </c>
      <c r="AA17" s="62">
        <v>21541000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56405141</v>
      </c>
      <c r="D19" s="153">
        <f>SUM(D20:D23)</f>
        <v>0</v>
      </c>
      <c r="E19" s="154">
        <f t="shared" si="3"/>
        <v>119579630</v>
      </c>
      <c r="F19" s="100">
        <f t="shared" si="3"/>
        <v>119579630</v>
      </c>
      <c r="G19" s="100">
        <f t="shared" si="3"/>
        <v>0</v>
      </c>
      <c r="H19" s="100">
        <f t="shared" si="3"/>
        <v>4599612</v>
      </c>
      <c r="I19" s="100">
        <f t="shared" si="3"/>
        <v>875547</v>
      </c>
      <c r="J19" s="100">
        <f t="shared" si="3"/>
        <v>5475159</v>
      </c>
      <c r="K19" s="100">
        <f t="shared" si="3"/>
        <v>3684507</v>
      </c>
      <c r="L19" s="100">
        <f t="shared" si="3"/>
        <v>2406845</v>
      </c>
      <c r="M19" s="100">
        <f t="shared" si="3"/>
        <v>2213642</v>
      </c>
      <c r="N19" s="100">
        <f t="shared" si="3"/>
        <v>8304994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13780153</v>
      </c>
      <c r="X19" s="100">
        <f t="shared" si="3"/>
        <v>59789815</v>
      </c>
      <c r="Y19" s="100">
        <f t="shared" si="3"/>
        <v>-46009662</v>
      </c>
      <c r="Z19" s="137">
        <f>+IF(X19&lt;&gt;0,+(Y19/X19)*100,0)</f>
        <v>-76.95234046133108</v>
      </c>
      <c r="AA19" s="102">
        <f>SUM(AA20:AA23)</f>
        <v>119579630</v>
      </c>
    </row>
    <row r="20" spans="1:27" ht="13.5">
      <c r="A20" s="138" t="s">
        <v>89</v>
      </c>
      <c r="B20" s="136"/>
      <c r="C20" s="155">
        <v>7550480</v>
      </c>
      <c r="D20" s="155"/>
      <c r="E20" s="156">
        <v>51018400</v>
      </c>
      <c r="F20" s="60">
        <v>51018400</v>
      </c>
      <c r="G20" s="60"/>
      <c r="H20" s="60">
        <v>2621516</v>
      </c>
      <c r="I20" s="60">
        <v>552472</v>
      </c>
      <c r="J20" s="60">
        <v>3173988</v>
      </c>
      <c r="K20" s="60">
        <v>423199</v>
      </c>
      <c r="L20" s="60">
        <v>1681760</v>
      </c>
      <c r="M20" s="60">
        <v>1226122</v>
      </c>
      <c r="N20" s="60">
        <v>3331081</v>
      </c>
      <c r="O20" s="60"/>
      <c r="P20" s="60"/>
      <c r="Q20" s="60"/>
      <c r="R20" s="60"/>
      <c r="S20" s="60"/>
      <c r="T20" s="60"/>
      <c r="U20" s="60"/>
      <c r="V20" s="60"/>
      <c r="W20" s="60">
        <v>6505069</v>
      </c>
      <c r="X20" s="60">
        <v>25509200</v>
      </c>
      <c r="Y20" s="60">
        <v>-19004131</v>
      </c>
      <c r="Z20" s="140">
        <v>-74.5</v>
      </c>
      <c r="AA20" s="62">
        <v>51018400</v>
      </c>
    </row>
    <row r="21" spans="1:27" ht="13.5">
      <c r="A21" s="138" t="s">
        <v>90</v>
      </c>
      <c r="B21" s="136"/>
      <c r="C21" s="155">
        <v>20712470</v>
      </c>
      <c r="D21" s="155"/>
      <c r="E21" s="156">
        <v>21577040</v>
      </c>
      <c r="F21" s="60">
        <v>21577040</v>
      </c>
      <c r="G21" s="60"/>
      <c r="H21" s="60"/>
      <c r="I21" s="60"/>
      <c r="J21" s="60"/>
      <c r="K21" s="60">
        <v>484652</v>
      </c>
      <c r="L21" s="60"/>
      <c r="M21" s="60">
        <v>419348</v>
      </c>
      <c r="N21" s="60">
        <v>904000</v>
      </c>
      <c r="O21" s="60"/>
      <c r="P21" s="60"/>
      <c r="Q21" s="60"/>
      <c r="R21" s="60"/>
      <c r="S21" s="60"/>
      <c r="T21" s="60"/>
      <c r="U21" s="60"/>
      <c r="V21" s="60"/>
      <c r="W21" s="60">
        <v>904000</v>
      </c>
      <c r="X21" s="60">
        <v>10788520</v>
      </c>
      <c r="Y21" s="60">
        <v>-9884520</v>
      </c>
      <c r="Z21" s="140">
        <v>-91.62</v>
      </c>
      <c r="AA21" s="62">
        <v>21577040</v>
      </c>
    </row>
    <row r="22" spans="1:27" ht="13.5">
      <c r="A22" s="138" t="s">
        <v>91</v>
      </c>
      <c r="B22" s="136"/>
      <c r="C22" s="157">
        <v>28142191</v>
      </c>
      <c r="D22" s="157"/>
      <c r="E22" s="158">
        <v>43726690</v>
      </c>
      <c r="F22" s="159">
        <v>43726690</v>
      </c>
      <c r="G22" s="159"/>
      <c r="H22" s="159">
        <v>1978096</v>
      </c>
      <c r="I22" s="159">
        <v>323075</v>
      </c>
      <c r="J22" s="159">
        <v>2301171</v>
      </c>
      <c r="K22" s="159">
        <v>2776656</v>
      </c>
      <c r="L22" s="159">
        <v>725085</v>
      </c>
      <c r="M22" s="159">
        <v>568172</v>
      </c>
      <c r="N22" s="159">
        <v>4069913</v>
      </c>
      <c r="O22" s="159"/>
      <c r="P22" s="159"/>
      <c r="Q22" s="159"/>
      <c r="R22" s="159"/>
      <c r="S22" s="159"/>
      <c r="T22" s="159"/>
      <c r="U22" s="159"/>
      <c r="V22" s="159"/>
      <c r="W22" s="159">
        <v>6371084</v>
      </c>
      <c r="X22" s="159">
        <v>21863345</v>
      </c>
      <c r="Y22" s="159">
        <v>-15492261</v>
      </c>
      <c r="Z22" s="141">
        <v>-70.86</v>
      </c>
      <c r="AA22" s="225">
        <v>43726690</v>
      </c>
    </row>
    <row r="23" spans="1:27" ht="13.5">
      <c r="A23" s="138" t="s">
        <v>92</v>
      </c>
      <c r="B23" s="136"/>
      <c r="C23" s="155"/>
      <c r="D23" s="155"/>
      <c r="E23" s="156">
        <v>3257500</v>
      </c>
      <c r="F23" s="60">
        <v>3257500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1628750</v>
      </c>
      <c r="Y23" s="60">
        <v>-1628750</v>
      </c>
      <c r="Z23" s="140">
        <v>-100</v>
      </c>
      <c r="AA23" s="62">
        <v>3257500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78113454</v>
      </c>
      <c r="D25" s="217">
        <f>+D5+D9+D15+D19+D24</f>
        <v>0</v>
      </c>
      <c r="E25" s="230">
        <f t="shared" si="4"/>
        <v>163587530</v>
      </c>
      <c r="F25" s="219">
        <f t="shared" si="4"/>
        <v>163587530</v>
      </c>
      <c r="G25" s="219">
        <f t="shared" si="4"/>
        <v>0</v>
      </c>
      <c r="H25" s="219">
        <f t="shared" si="4"/>
        <v>5908512</v>
      </c>
      <c r="I25" s="219">
        <f t="shared" si="4"/>
        <v>875547</v>
      </c>
      <c r="J25" s="219">
        <f t="shared" si="4"/>
        <v>6784059</v>
      </c>
      <c r="K25" s="219">
        <f t="shared" si="4"/>
        <v>3786204</v>
      </c>
      <c r="L25" s="219">
        <f t="shared" si="4"/>
        <v>2406845</v>
      </c>
      <c r="M25" s="219">
        <f t="shared" si="4"/>
        <v>2372730</v>
      </c>
      <c r="N25" s="219">
        <f t="shared" si="4"/>
        <v>8565779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15349838</v>
      </c>
      <c r="X25" s="219">
        <f t="shared" si="4"/>
        <v>81793765</v>
      </c>
      <c r="Y25" s="219">
        <f t="shared" si="4"/>
        <v>-66443927</v>
      </c>
      <c r="Z25" s="231">
        <f>+IF(X25&lt;&gt;0,+(Y25/X25)*100,0)</f>
        <v>-81.23348643995052</v>
      </c>
      <c r="AA25" s="232">
        <f>+AA5+AA9+AA15+AA19+AA24</f>
        <v>163587530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64639320</v>
      </c>
      <c r="D28" s="155"/>
      <c r="E28" s="156">
        <v>93697300</v>
      </c>
      <c r="F28" s="60">
        <v>93697300</v>
      </c>
      <c r="G28" s="60"/>
      <c r="H28" s="60">
        <v>5908512</v>
      </c>
      <c r="I28" s="60">
        <v>875547</v>
      </c>
      <c r="J28" s="60">
        <v>6784059</v>
      </c>
      <c r="K28" s="60">
        <v>3684507</v>
      </c>
      <c r="L28" s="60">
        <v>2406845</v>
      </c>
      <c r="M28" s="60">
        <v>2213642</v>
      </c>
      <c r="N28" s="60">
        <v>8304994</v>
      </c>
      <c r="O28" s="60"/>
      <c r="P28" s="60"/>
      <c r="Q28" s="60"/>
      <c r="R28" s="60"/>
      <c r="S28" s="60"/>
      <c r="T28" s="60"/>
      <c r="U28" s="60"/>
      <c r="V28" s="60"/>
      <c r="W28" s="60">
        <v>15089053</v>
      </c>
      <c r="X28" s="60">
        <v>46848650</v>
      </c>
      <c r="Y28" s="60">
        <v>-31759597</v>
      </c>
      <c r="Z28" s="140">
        <v>-67.79</v>
      </c>
      <c r="AA28" s="155">
        <v>93697300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64639320</v>
      </c>
      <c r="D32" s="210">
        <f>SUM(D28:D31)</f>
        <v>0</v>
      </c>
      <c r="E32" s="211">
        <f t="shared" si="5"/>
        <v>93697300</v>
      </c>
      <c r="F32" s="77">
        <f t="shared" si="5"/>
        <v>93697300</v>
      </c>
      <c r="G32" s="77">
        <f t="shared" si="5"/>
        <v>0</v>
      </c>
      <c r="H32" s="77">
        <f t="shared" si="5"/>
        <v>5908512</v>
      </c>
      <c r="I32" s="77">
        <f t="shared" si="5"/>
        <v>875547</v>
      </c>
      <c r="J32" s="77">
        <f t="shared" si="5"/>
        <v>6784059</v>
      </c>
      <c r="K32" s="77">
        <f t="shared" si="5"/>
        <v>3684507</v>
      </c>
      <c r="L32" s="77">
        <f t="shared" si="5"/>
        <v>2406845</v>
      </c>
      <c r="M32" s="77">
        <f t="shared" si="5"/>
        <v>2213642</v>
      </c>
      <c r="N32" s="77">
        <f t="shared" si="5"/>
        <v>8304994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15089053</v>
      </c>
      <c r="X32" s="77">
        <f t="shared" si="5"/>
        <v>46848650</v>
      </c>
      <c r="Y32" s="77">
        <f t="shared" si="5"/>
        <v>-31759597</v>
      </c>
      <c r="Z32" s="212">
        <f>+IF(X32&lt;&gt;0,+(Y32/X32)*100,0)</f>
        <v>-67.79191502850136</v>
      </c>
      <c r="AA32" s="79">
        <f>SUM(AA28:AA31)</f>
        <v>93697300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8999600</v>
      </c>
      <c r="D34" s="155"/>
      <c r="E34" s="156">
        <v>27500000</v>
      </c>
      <c r="F34" s="60">
        <v>27500000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13750000</v>
      </c>
      <c r="Y34" s="60">
        <v>-13750000</v>
      </c>
      <c r="Z34" s="140">
        <v>-100</v>
      </c>
      <c r="AA34" s="62">
        <v>27500000</v>
      </c>
    </row>
    <row r="35" spans="1:27" ht="13.5">
      <c r="A35" s="237" t="s">
        <v>53</v>
      </c>
      <c r="B35" s="136"/>
      <c r="C35" s="155">
        <v>4474535</v>
      </c>
      <c r="D35" s="155"/>
      <c r="E35" s="156">
        <v>42390230</v>
      </c>
      <c r="F35" s="60">
        <v>42390230</v>
      </c>
      <c r="G35" s="60"/>
      <c r="H35" s="60"/>
      <c r="I35" s="60"/>
      <c r="J35" s="60"/>
      <c r="K35" s="60">
        <v>101697</v>
      </c>
      <c r="L35" s="60"/>
      <c r="M35" s="60">
        <v>159088</v>
      </c>
      <c r="N35" s="60">
        <v>260785</v>
      </c>
      <c r="O35" s="60"/>
      <c r="P35" s="60"/>
      <c r="Q35" s="60"/>
      <c r="R35" s="60"/>
      <c r="S35" s="60"/>
      <c r="T35" s="60"/>
      <c r="U35" s="60"/>
      <c r="V35" s="60"/>
      <c r="W35" s="60">
        <v>260785</v>
      </c>
      <c r="X35" s="60">
        <v>21195115</v>
      </c>
      <c r="Y35" s="60">
        <v>-20934330</v>
      </c>
      <c r="Z35" s="140">
        <v>-98.77</v>
      </c>
      <c r="AA35" s="62">
        <v>42390230</v>
      </c>
    </row>
    <row r="36" spans="1:27" ht="13.5">
      <c r="A36" s="238" t="s">
        <v>139</v>
      </c>
      <c r="B36" s="149"/>
      <c r="C36" s="222">
        <f aca="true" t="shared" si="6" ref="C36:Y36">SUM(C32:C35)</f>
        <v>78113455</v>
      </c>
      <c r="D36" s="222">
        <f>SUM(D32:D35)</f>
        <v>0</v>
      </c>
      <c r="E36" s="218">
        <f t="shared" si="6"/>
        <v>163587530</v>
      </c>
      <c r="F36" s="220">
        <f t="shared" si="6"/>
        <v>163587530</v>
      </c>
      <c r="G36" s="220">
        <f t="shared" si="6"/>
        <v>0</v>
      </c>
      <c r="H36" s="220">
        <f t="shared" si="6"/>
        <v>5908512</v>
      </c>
      <c r="I36" s="220">
        <f t="shared" si="6"/>
        <v>875547</v>
      </c>
      <c r="J36" s="220">
        <f t="shared" si="6"/>
        <v>6784059</v>
      </c>
      <c r="K36" s="220">
        <f t="shared" si="6"/>
        <v>3786204</v>
      </c>
      <c r="L36" s="220">
        <f t="shared" si="6"/>
        <v>2406845</v>
      </c>
      <c r="M36" s="220">
        <f t="shared" si="6"/>
        <v>2372730</v>
      </c>
      <c r="N36" s="220">
        <f t="shared" si="6"/>
        <v>8565779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15349838</v>
      </c>
      <c r="X36" s="220">
        <f t="shared" si="6"/>
        <v>81793765</v>
      </c>
      <c r="Y36" s="220">
        <f t="shared" si="6"/>
        <v>-66443927</v>
      </c>
      <c r="Z36" s="221">
        <f>+IF(X36&lt;&gt;0,+(Y36/X36)*100,0)</f>
        <v>-81.23348643995052</v>
      </c>
      <c r="AA36" s="239">
        <f>SUM(AA32:AA35)</f>
        <v>163587530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8750908</v>
      </c>
      <c r="D6" s="155"/>
      <c r="E6" s="59"/>
      <c r="F6" s="60"/>
      <c r="G6" s="60">
        <v>40113019</v>
      </c>
      <c r="H6" s="60">
        <v>-8829919</v>
      </c>
      <c r="I6" s="60">
        <v>-3733701</v>
      </c>
      <c r="J6" s="60">
        <v>-3733701</v>
      </c>
      <c r="K6" s="60">
        <v>-22651133</v>
      </c>
      <c r="L6" s="60">
        <v>14347047</v>
      </c>
      <c r="M6" s="60">
        <v>-16629312</v>
      </c>
      <c r="N6" s="60">
        <v>-16629312</v>
      </c>
      <c r="O6" s="60"/>
      <c r="P6" s="60"/>
      <c r="Q6" s="60"/>
      <c r="R6" s="60"/>
      <c r="S6" s="60"/>
      <c r="T6" s="60"/>
      <c r="U6" s="60"/>
      <c r="V6" s="60"/>
      <c r="W6" s="60">
        <v>-16629312</v>
      </c>
      <c r="X6" s="60"/>
      <c r="Y6" s="60">
        <v>-16629312</v>
      </c>
      <c r="Z6" s="140"/>
      <c r="AA6" s="62"/>
    </row>
    <row r="7" spans="1:27" ht="13.5">
      <c r="A7" s="249" t="s">
        <v>144</v>
      </c>
      <c r="B7" s="182"/>
      <c r="C7" s="155">
        <v>433373</v>
      </c>
      <c r="D7" s="155"/>
      <c r="E7" s="59">
        <v>4000000</v>
      </c>
      <c r="F7" s="60">
        <v>4000000</v>
      </c>
      <c r="G7" s="60">
        <v>44500000</v>
      </c>
      <c r="H7" s="60">
        <v>-5500000</v>
      </c>
      <c r="I7" s="60"/>
      <c r="J7" s="60"/>
      <c r="K7" s="60">
        <v>-500000</v>
      </c>
      <c r="L7" s="60">
        <v>-29000000</v>
      </c>
      <c r="M7" s="60">
        <v>29800000</v>
      </c>
      <c r="N7" s="60">
        <v>29800000</v>
      </c>
      <c r="O7" s="60"/>
      <c r="P7" s="60"/>
      <c r="Q7" s="60"/>
      <c r="R7" s="60"/>
      <c r="S7" s="60"/>
      <c r="T7" s="60"/>
      <c r="U7" s="60"/>
      <c r="V7" s="60"/>
      <c r="W7" s="60">
        <v>29800000</v>
      </c>
      <c r="X7" s="60">
        <v>2000000</v>
      </c>
      <c r="Y7" s="60">
        <v>27800000</v>
      </c>
      <c r="Z7" s="140">
        <v>1390</v>
      </c>
      <c r="AA7" s="62">
        <v>4000000</v>
      </c>
    </row>
    <row r="8" spans="1:27" ht="13.5">
      <c r="A8" s="249" t="s">
        <v>145</v>
      </c>
      <c r="B8" s="182"/>
      <c r="C8" s="155">
        <v>80180945</v>
      </c>
      <c r="D8" s="155"/>
      <c r="E8" s="59">
        <v>102497000</v>
      </c>
      <c r="F8" s="60">
        <v>102497000</v>
      </c>
      <c r="G8" s="60">
        <v>13977787</v>
      </c>
      <c r="H8" s="60">
        <v>20802629</v>
      </c>
      <c r="I8" s="60">
        <v>5315860</v>
      </c>
      <c r="J8" s="60">
        <v>5315860</v>
      </c>
      <c r="K8" s="60">
        <v>-3775320</v>
      </c>
      <c r="L8" s="60">
        <v>11326733</v>
      </c>
      <c r="M8" s="60">
        <v>1733540</v>
      </c>
      <c r="N8" s="60">
        <v>1733540</v>
      </c>
      <c r="O8" s="60"/>
      <c r="P8" s="60"/>
      <c r="Q8" s="60"/>
      <c r="R8" s="60"/>
      <c r="S8" s="60"/>
      <c r="T8" s="60"/>
      <c r="U8" s="60"/>
      <c r="V8" s="60"/>
      <c r="W8" s="60">
        <v>1733540</v>
      </c>
      <c r="X8" s="60">
        <v>51248500</v>
      </c>
      <c r="Y8" s="60">
        <v>-49514960</v>
      </c>
      <c r="Z8" s="140">
        <v>-96.62</v>
      </c>
      <c r="AA8" s="62">
        <v>102497000</v>
      </c>
    </row>
    <row r="9" spans="1:27" ht="13.5">
      <c r="A9" s="249" t="s">
        <v>146</v>
      </c>
      <c r="B9" s="182"/>
      <c r="C9" s="155">
        <v>32733930</v>
      </c>
      <c r="D9" s="155"/>
      <c r="E9" s="59">
        <v>14000000</v>
      </c>
      <c r="F9" s="60">
        <v>14000000</v>
      </c>
      <c r="G9" s="60">
        <v>823045</v>
      </c>
      <c r="H9" s="60">
        <v>-569308</v>
      </c>
      <c r="I9" s="60">
        <v>518522</v>
      </c>
      <c r="J9" s="60">
        <v>518522</v>
      </c>
      <c r="K9" s="60">
        <v>263727</v>
      </c>
      <c r="L9" s="60">
        <v>1181302</v>
      </c>
      <c r="M9" s="60">
        <v>970586</v>
      </c>
      <c r="N9" s="60">
        <v>970586</v>
      </c>
      <c r="O9" s="60"/>
      <c r="P9" s="60"/>
      <c r="Q9" s="60"/>
      <c r="R9" s="60"/>
      <c r="S9" s="60"/>
      <c r="T9" s="60"/>
      <c r="U9" s="60"/>
      <c r="V9" s="60"/>
      <c r="W9" s="60">
        <v>970586</v>
      </c>
      <c r="X9" s="60">
        <v>7000000</v>
      </c>
      <c r="Y9" s="60">
        <v>-6029414</v>
      </c>
      <c r="Z9" s="140">
        <v>-86.13</v>
      </c>
      <c r="AA9" s="62">
        <v>14000000</v>
      </c>
    </row>
    <row r="10" spans="1:27" ht="13.5">
      <c r="A10" s="249" t="s">
        <v>147</v>
      </c>
      <c r="B10" s="182"/>
      <c r="C10" s="155">
        <v>12585682</v>
      </c>
      <c r="D10" s="155"/>
      <c r="E10" s="59">
        <v>40000000</v>
      </c>
      <c r="F10" s="60">
        <v>40000000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20000000</v>
      </c>
      <c r="Y10" s="159">
        <v>-20000000</v>
      </c>
      <c r="Z10" s="141">
        <v>-100</v>
      </c>
      <c r="AA10" s="225">
        <v>40000000</v>
      </c>
    </row>
    <row r="11" spans="1:27" ht="13.5">
      <c r="A11" s="249" t="s">
        <v>148</v>
      </c>
      <c r="B11" s="182"/>
      <c r="C11" s="155">
        <v>20963554</v>
      </c>
      <c r="D11" s="155"/>
      <c r="E11" s="59">
        <v>19000000</v>
      </c>
      <c r="F11" s="60">
        <v>19000000</v>
      </c>
      <c r="G11" s="60">
        <v>-56373</v>
      </c>
      <c r="H11" s="60">
        <v>-174286</v>
      </c>
      <c r="I11" s="60">
        <v>-54647</v>
      </c>
      <c r="J11" s="60">
        <v>-54647</v>
      </c>
      <c r="K11" s="60">
        <v>-153731</v>
      </c>
      <c r="L11" s="60">
        <v>-107555</v>
      </c>
      <c r="M11" s="60">
        <v>508102</v>
      </c>
      <c r="N11" s="60">
        <v>508102</v>
      </c>
      <c r="O11" s="60"/>
      <c r="P11" s="60"/>
      <c r="Q11" s="60"/>
      <c r="R11" s="60"/>
      <c r="S11" s="60"/>
      <c r="T11" s="60"/>
      <c r="U11" s="60"/>
      <c r="V11" s="60"/>
      <c r="W11" s="60">
        <v>508102</v>
      </c>
      <c r="X11" s="60">
        <v>9500000</v>
      </c>
      <c r="Y11" s="60">
        <v>-8991898</v>
      </c>
      <c r="Z11" s="140">
        <v>-94.65</v>
      </c>
      <c r="AA11" s="62">
        <v>19000000</v>
      </c>
    </row>
    <row r="12" spans="1:27" ht="13.5">
      <c r="A12" s="250" t="s">
        <v>56</v>
      </c>
      <c r="B12" s="251"/>
      <c r="C12" s="168">
        <f aca="true" t="shared" si="0" ref="C12:Y12">SUM(C6:C11)</f>
        <v>155648392</v>
      </c>
      <c r="D12" s="168">
        <f>SUM(D6:D11)</f>
        <v>0</v>
      </c>
      <c r="E12" s="72">
        <f t="shared" si="0"/>
        <v>179497000</v>
      </c>
      <c r="F12" s="73">
        <f t="shared" si="0"/>
        <v>179497000</v>
      </c>
      <c r="G12" s="73">
        <f t="shared" si="0"/>
        <v>99357478</v>
      </c>
      <c r="H12" s="73">
        <f t="shared" si="0"/>
        <v>5729116</v>
      </c>
      <c r="I12" s="73">
        <f t="shared" si="0"/>
        <v>2046034</v>
      </c>
      <c r="J12" s="73">
        <f t="shared" si="0"/>
        <v>2046034</v>
      </c>
      <c r="K12" s="73">
        <f t="shared" si="0"/>
        <v>-26816457</v>
      </c>
      <c r="L12" s="73">
        <f t="shared" si="0"/>
        <v>-2252473</v>
      </c>
      <c r="M12" s="73">
        <f t="shared" si="0"/>
        <v>16382916</v>
      </c>
      <c r="N12" s="73">
        <f t="shared" si="0"/>
        <v>16382916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16382916</v>
      </c>
      <c r="X12" s="73">
        <f t="shared" si="0"/>
        <v>89748500</v>
      </c>
      <c r="Y12" s="73">
        <f t="shared" si="0"/>
        <v>-73365584</v>
      </c>
      <c r="Z12" s="170">
        <f>+IF(X12&lt;&gt;0,+(Y12/X12)*100,0)</f>
        <v>-81.7457495111339</v>
      </c>
      <c r="AA12" s="74">
        <f>SUM(AA6:AA11)</f>
        <v>179497000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77880709</v>
      </c>
      <c r="D17" s="155"/>
      <c r="E17" s="59">
        <v>79260000</v>
      </c>
      <c r="F17" s="60">
        <v>79260000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39630000</v>
      </c>
      <c r="Y17" s="60">
        <v>-39630000</v>
      </c>
      <c r="Z17" s="140">
        <v>-100</v>
      </c>
      <c r="AA17" s="62">
        <v>79260000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864242183</v>
      </c>
      <c r="D19" s="155"/>
      <c r="E19" s="59">
        <v>929643000</v>
      </c>
      <c r="F19" s="60">
        <v>929643000</v>
      </c>
      <c r="G19" s="60"/>
      <c r="H19" s="60">
        <v>5908511</v>
      </c>
      <c r="I19" s="60">
        <v>875547</v>
      </c>
      <c r="J19" s="60">
        <v>875547</v>
      </c>
      <c r="K19" s="60">
        <v>3786204</v>
      </c>
      <c r="L19" s="60">
        <v>2406845</v>
      </c>
      <c r="M19" s="60">
        <v>2372731</v>
      </c>
      <c r="N19" s="60">
        <v>2372731</v>
      </c>
      <c r="O19" s="60"/>
      <c r="P19" s="60"/>
      <c r="Q19" s="60"/>
      <c r="R19" s="60"/>
      <c r="S19" s="60"/>
      <c r="T19" s="60"/>
      <c r="U19" s="60"/>
      <c r="V19" s="60"/>
      <c r="W19" s="60">
        <v>2372731</v>
      </c>
      <c r="X19" s="60">
        <v>464821500</v>
      </c>
      <c r="Y19" s="60">
        <v>-462448769</v>
      </c>
      <c r="Z19" s="140">
        <v>-99.49</v>
      </c>
      <c r="AA19" s="62">
        <v>929643000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266846</v>
      </c>
      <c r="D22" s="155"/>
      <c r="E22" s="59">
        <v>86000</v>
      </c>
      <c r="F22" s="60">
        <v>86000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43000</v>
      </c>
      <c r="Y22" s="60">
        <v>-43000</v>
      </c>
      <c r="Z22" s="140">
        <v>-100</v>
      </c>
      <c r="AA22" s="62">
        <v>86000</v>
      </c>
    </row>
    <row r="23" spans="1:27" ht="13.5">
      <c r="A23" s="249" t="s">
        <v>158</v>
      </c>
      <c r="B23" s="182"/>
      <c r="C23" s="155">
        <v>145725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942535463</v>
      </c>
      <c r="D24" s="168">
        <f>SUM(D15:D23)</f>
        <v>0</v>
      </c>
      <c r="E24" s="76">
        <f t="shared" si="1"/>
        <v>1008989000</v>
      </c>
      <c r="F24" s="77">
        <f t="shared" si="1"/>
        <v>1008989000</v>
      </c>
      <c r="G24" s="77">
        <f t="shared" si="1"/>
        <v>0</v>
      </c>
      <c r="H24" s="77">
        <f t="shared" si="1"/>
        <v>5908511</v>
      </c>
      <c r="I24" s="77">
        <f t="shared" si="1"/>
        <v>875547</v>
      </c>
      <c r="J24" s="77">
        <f t="shared" si="1"/>
        <v>875547</v>
      </c>
      <c r="K24" s="77">
        <f t="shared" si="1"/>
        <v>3786204</v>
      </c>
      <c r="L24" s="77">
        <f t="shared" si="1"/>
        <v>2406845</v>
      </c>
      <c r="M24" s="77">
        <f t="shared" si="1"/>
        <v>2372731</v>
      </c>
      <c r="N24" s="77">
        <f t="shared" si="1"/>
        <v>2372731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2372731</v>
      </c>
      <c r="X24" s="77">
        <f t="shared" si="1"/>
        <v>504494500</v>
      </c>
      <c r="Y24" s="77">
        <f t="shared" si="1"/>
        <v>-502121769</v>
      </c>
      <c r="Z24" s="212">
        <f>+IF(X24&lt;&gt;0,+(Y24/X24)*100,0)</f>
        <v>-99.5296814930589</v>
      </c>
      <c r="AA24" s="79">
        <f>SUM(AA15:AA23)</f>
        <v>1008989000</v>
      </c>
    </row>
    <row r="25" spans="1:27" ht="13.5">
      <c r="A25" s="250" t="s">
        <v>159</v>
      </c>
      <c r="B25" s="251"/>
      <c r="C25" s="168">
        <f aca="true" t="shared" si="2" ref="C25:Y25">+C12+C24</f>
        <v>1098183855</v>
      </c>
      <c r="D25" s="168">
        <f>+D12+D24</f>
        <v>0</v>
      </c>
      <c r="E25" s="72">
        <f t="shared" si="2"/>
        <v>1188486000</v>
      </c>
      <c r="F25" s="73">
        <f t="shared" si="2"/>
        <v>1188486000</v>
      </c>
      <c r="G25" s="73">
        <f t="shared" si="2"/>
        <v>99357478</v>
      </c>
      <c r="H25" s="73">
        <f t="shared" si="2"/>
        <v>11637627</v>
      </c>
      <c r="I25" s="73">
        <f t="shared" si="2"/>
        <v>2921581</v>
      </c>
      <c r="J25" s="73">
        <f t="shared" si="2"/>
        <v>2921581</v>
      </c>
      <c r="K25" s="73">
        <f t="shared" si="2"/>
        <v>-23030253</v>
      </c>
      <c r="L25" s="73">
        <f t="shared" si="2"/>
        <v>154372</v>
      </c>
      <c r="M25" s="73">
        <f t="shared" si="2"/>
        <v>18755647</v>
      </c>
      <c r="N25" s="73">
        <f t="shared" si="2"/>
        <v>18755647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18755647</v>
      </c>
      <c r="X25" s="73">
        <f t="shared" si="2"/>
        <v>594243000</v>
      </c>
      <c r="Y25" s="73">
        <f t="shared" si="2"/>
        <v>-575487353</v>
      </c>
      <c r="Z25" s="170">
        <f>+IF(X25&lt;&gt;0,+(Y25/X25)*100,0)</f>
        <v>-96.84377485304833</v>
      </c>
      <c r="AA25" s="74">
        <f>+AA12+AA24</f>
        <v>1188486000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6019000</v>
      </c>
      <c r="F29" s="60">
        <v>6019000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3009500</v>
      </c>
      <c r="Y29" s="60">
        <v>-3009500</v>
      </c>
      <c r="Z29" s="140">
        <v>-100</v>
      </c>
      <c r="AA29" s="62">
        <v>6019000</v>
      </c>
    </row>
    <row r="30" spans="1:27" ht="13.5">
      <c r="A30" s="249" t="s">
        <v>52</v>
      </c>
      <c r="B30" s="182"/>
      <c r="C30" s="155">
        <v>19915041</v>
      </c>
      <c r="D30" s="155"/>
      <c r="E30" s="59">
        <v>4205000</v>
      </c>
      <c r="F30" s="60">
        <v>4205000</v>
      </c>
      <c r="G30" s="60"/>
      <c r="H30" s="60">
        <v>-1254065</v>
      </c>
      <c r="I30" s="60">
        <v>-1254065</v>
      </c>
      <c r="J30" s="60">
        <v>-1254065</v>
      </c>
      <c r="K30" s="60">
        <v>-1254064</v>
      </c>
      <c r="L30" s="60">
        <v>-1254065</v>
      </c>
      <c r="M30" s="60">
        <v>-1254064</v>
      </c>
      <c r="N30" s="60">
        <v>-1254064</v>
      </c>
      <c r="O30" s="60"/>
      <c r="P30" s="60"/>
      <c r="Q30" s="60"/>
      <c r="R30" s="60"/>
      <c r="S30" s="60"/>
      <c r="T30" s="60"/>
      <c r="U30" s="60"/>
      <c r="V30" s="60"/>
      <c r="W30" s="60">
        <v>-1254064</v>
      </c>
      <c r="X30" s="60">
        <v>2102500</v>
      </c>
      <c r="Y30" s="60">
        <v>-3356564</v>
      </c>
      <c r="Z30" s="140">
        <v>-159.65</v>
      </c>
      <c r="AA30" s="62">
        <v>4205000</v>
      </c>
    </row>
    <row r="31" spans="1:27" ht="13.5">
      <c r="A31" s="249" t="s">
        <v>163</v>
      </c>
      <c r="B31" s="182"/>
      <c r="C31" s="155">
        <v>12170254</v>
      </c>
      <c r="D31" s="155"/>
      <c r="E31" s="59">
        <v>13448000</v>
      </c>
      <c r="F31" s="60">
        <v>13448000</v>
      </c>
      <c r="G31" s="60">
        <v>220625</v>
      </c>
      <c r="H31" s="60">
        <v>278282</v>
      </c>
      <c r="I31" s="60">
        <v>214893</v>
      </c>
      <c r="J31" s="60">
        <v>214893</v>
      </c>
      <c r="K31" s="60">
        <v>180408</v>
      </c>
      <c r="L31" s="60">
        <v>66396</v>
      </c>
      <c r="M31" s="60">
        <v>77251</v>
      </c>
      <c r="N31" s="60">
        <v>77251</v>
      </c>
      <c r="O31" s="60"/>
      <c r="P31" s="60"/>
      <c r="Q31" s="60"/>
      <c r="R31" s="60"/>
      <c r="S31" s="60"/>
      <c r="T31" s="60"/>
      <c r="U31" s="60"/>
      <c r="V31" s="60"/>
      <c r="W31" s="60">
        <v>77251</v>
      </c>
      <c r="X31" s="60">
        <v>6724000</v>
      </c>
      <c r="Y31" s="60">
        <v>-6646749</v>
      </c>
      <c r="Z31" s="140">
        <v>-98.85</v>
      </c>
      <c r="AA31" s="62">
        <v>13448000</v>
      </c>
    </row>
    <row r="32" spans="1:27" ht="13.5">
      <c r="A32" s="249" t="s">
        <v>164</v>
      </c>
      <c r="B32" s="182"/>
      <c r="C32" s="155">
        <v>135272957</v>
      </c>
      <c r="D32" s="155"/>
      <c r="E32" s="59">
        <v>171400000</v>
      </c>
      <c r="F32" s="60">
        <v>171400000</v>
      </c>
      <c r="G32" s="60">
        <v>31901553</v>
      </c>
      <c r="H32" s="60">
        <v>1934736</v>
      </c>
      <c r="I32" s="60">
        <v>18250861</v>
      </c>
      <c r="J32" s="60">
        <v>18250861</v>
      </c>
      <c r="K32" s="60">
        <v>-31381566</v>
      </c>
      <c r="L32" s="60">
        <v>-7935485</v>
      </c>
      <c r="M32" s="60">
        <v>-692758</v>
      </c>
      <c r="N32" s="60">
        <v>-692758</v>
      </c>
      <c r="O32" s="60"/>
      <c r="P32" s="60"/>
      <c r="Q32" s="60"/>
      <c r="R32" s="60"/>
      <c r="S32" s="60"/>
      <c r="T32" s="60"/>
      <c r="U32" s="60"/>
      <c r="V32" s="60"/>
      <c r="W32" s="60">
        <v>-692758</v>
      </c>
      <c r="X32" s="60">
        <v>85700000</v>
      </c>
      <c r="Y32" s="60">
        <v>-86392758</v>
      </c>
      <c r="Z32" s="140">
        <v>-100.81</v>
      </c>
      <c r="AA32" s="62">
        <v>171400000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167358252</v>
      </c>
      <c r="D34" s="168">
        <f>SUM(D29:D33)</f>
        <v>0</v>
      </c>
      <c r="E34" s="72">
        <f t="shared" si="3"/>
        <v>195072000</v>
      </c>
      <c r="F34" s="73">
        <f t="shared" si="3"/>
        <v>195072000</v>
      </c>
      <c r="G34" s="73">
        <f t="shared" si="3"/>
        <v>32122178</v>
      </c>
      <c r="H34" s="73">
        <f t="shared" si="3"/>
        <v>958953</v>
      </c>
      <c r="I34" s="73">
        <f t="shared" si="3"/>
        <v>17211689</v>
      </c>
      <c r="J34" s="73">
        <f t="shared" si="3"/>
        <v>17211689</v>
      </c>
      <c r="K34" s="73">
        <f t="shared" si="3"/>
        <v>-32455222</v>
      </c>
      <c r="L34" s="73">
        <f t="shared" si="3"/>
        <v>-9123154</v>
      </c>
      <c r="M34" s="73">
        <f t="shared" si="3"/>
        <v>-1869571</v>
      </c>
      <c r="N34" s="73">
        <f t="shared" si="3"/>
        <v>-1869571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-1869571</v>
      </c>
      <c r="X34" s="73">
        <f t="shared" si="3"/>
        <v>97536000</v>
      </c>
      <c r="Y34" s="73">
        <f t="shared" si="3"/>
        <v>-99405571</v>
      </c>
      <c r="Z34" s="170">
        <f>+IF(X34&lt;&gt;0,+(Y34/X34)*100,0)</f>
        <v>-101.91680097604987</v>
      </c>
      <c r="AA34" s="74">
        <f>SUM(AA29:AA33)</f>
        <v>195072000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8522039</v>
      </c>
      <c r="D37" s="155"/>
      <c r="E37" s="59">
        <v>29374000</v>
      </c>
      <c r="F37" s="60">
        <v>29374000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14687000</v>
      </c>
      <c r="Y37" s="60">
        <v>-14687000</v>
      </c>
      <c r="Z37" s="140">
        <v>-100</v>
      </c>
      <c r="AA37" s="62">
        <v>29374000</v>
      </c>
    </row>
    <row r="38" spans="1:27" ht="13.5">
      <c r="A38" s="249" t="s">
        <v>165</v>
      </c>
      <c r="B38" s="182"/>
      <c r="C38" s="155">
        <v>76969764</v>
      </c>
      <c r="D38" s="155"/>
      <c r="E38" s="59">
        <v>47900000</v>
      </c>
      <c r="F38" s="60">
        <v>47900000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23950000</v>
      </c>
      <c r="Y38" s="60">
        <v>-23950000</v>
      </c>
      <c r="Z38" s="140">
        <v>-100</v>
      </c>
      <c r="AA38" s="62">
        <v>47900000</v>
      </c>
    </row>
    <row r="39" spans="1:27" ht="13.5">
      <c r="A39" s="250" t="s">
        <v>59</v>
      </c>
      <c r="B39" s="253"/>
      <c r="C39" s="168">
        <f aca="true" t="shared" si="4" ref="C39:Y39">SUM(C37:C38)</f>
        <v>85491803</v>
      </c>
      <c r="D39" s="168">
        <f>SUM(D37:D38)</f>
        <v>0</v>
      </c>
      <c r="E39" s="76">
        <f t="shared" si="4"/>
        <v>77274000</v>
      </c>
      <c r="F39" s="77">
        <f t="shared" si="4"/>
        <v>77274000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38637000</v>
      </c>
      <c r="Y39" s="77">
        <f t="shared" si="4"/>
        <v>-38637000</v>
      </c>
      <c r="Z39" s="212">
        <f>+IF(X39&lt;&gt;0,+(Y39/X39)*100,0)</f>
        <v>-100</v>
      </c>
      <c r="AA39" s="79">
        <f>SUM(AA37:AA38)</f>
        <v>77274000</v>
      </c>
    </row>
    <row r="40" spans="1:27" ht="13.5">
      <c r="A40" s="250" t="s">
        <v>167</v>
      </c>
      <c r="B40" s="251"/>
      <c r="C40" s="168">
        <f aca="true" t="shared" si="5" ref="C40:Y40">+C34+C39</f>
        <v>252850055</v>
      </c>
      <c r="D40" s="168">
        <f>+D34+D39</f>
        <v>0</v>
      </c>
      <c r="E40" s="72">
        <f t="shared" si="5"/>
        <v>272346000</v>
      </c>
      <c r="F40" s="73">
        <f t="shared" si="5"/>
        <v>272346000</v>
      </c>
      <c r="G40" s="73">
        <f t="shared" si="5"/>
        <v>32122178</v>
      </c>
      <c r="H40" s="73">
        <f t="shared" si="5"/>
        <v>958953</v>
      </c>
      <c r="I40" s="73">
        <f t="shared" si="5"/>
        <v>17211689</v>
      </c>
      <c r="J40" s="73">
        <f t="shared" si="5"/>
        <v>17211689</v>
      </c>
      <c r="K40" s="73">
        <f t="shared" si="5"/>
        <v>-32455222</v>
      </c>
      <c r="L40" s="73">
        <f t="shared" si="5"/>
        <v>-9123154</v>
      </c>
      <c r="M40" s="73">
        <f t="shared" si="5"/>
        <v>-1869571</v>
      </c>
      <c r="N40" s="73">
        <f t="shared" si="5"/>
        <v>-1869571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-1869571</v>
      </c>
      <c r="X40" s="73">
        <f t="shared" si="5"/>
        <v>136173000</v>
      </c>
      <c r="Y40" s="73">
        <f t="shared" si="5"/>
        <v>-138042571</v>
      </c>
      <c r="Z40" s="170">
        <f>+IF(X40&lt;&gt;0,+(Y40/X40)*100,0)</f>
        <v>-101.37293810079827</v>
      </c>
      <c r="AA40" s="74">
        <f>+AA34+AA39</f>
        <v>272346000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845333800</v>
      </c>
      <c r="D42" s="257">
        <f>+D25-D40</f>
        <v>0</v>
      </c>
      <c r="E42" s="258">
        <f t="shared" si="6"/>
        <v>916140000</v>
      </c>
      <c r="F42" s="259">
        <f t="shared" si="6"/>
        <v>916140000</v>
      </c>
      <c r="G42" s="259">
        <f t="shared" si="6"/>
        <v>67235300</v>
      </c>
      <c r="H42" s="259">
        <f t="shared" si="6"/>
        <v>10678674</v>
      </c>
      <c r="I42" s="259">
        <f t="shared" si="6"/>
        <v>-14290108</v>
      </c>
      <c r="J42" s="259">
        <f t="shared" si="6"/>
        <v>-14290108</v>
      </c>
      <c r="K42" s="259">
        <f t="shared" si="6"/>
        <v>9424969</v>
      </c>
      <c r="L42" s="259">
        <f t="shared" si="6"/>
        <v>9277526</v>
      </c>
      <c r="M42" s="259">
        <f t="shared" si="6"/>
        <v>20625218</v>
      </c>
      <c r="N42" s="259">
        <f t="shared" si="6"/>
        <v>20625218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20625218</v>
      </c>
      <c r="X42" s="259">
        <f t="shared" si="6"/>
        <v>458070000</v>
      </c>
      <c r="Y42" s="259">
        <f t="shared" si="6"/>
        <v>-437444782</v>
      </c>
      <c r="Z42" s="260">
        <f>+IF(X42&lt;&gt;0,+(Y42/X42)*100,0)</f>
        <v>-95.49736546815988</v>
      </c>
      <c r="AA42" s="261">
        <f>+AA25-AA40</f>
        <v>916140000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845333800</v>
      </c>
      <c r="D45" s="155"/>
      <c r="E45" s="59">
        <v>916140000</v>
      </c>
      <c r="F45" s="60">
        <v>916140000</v>
      </c>
      <c r="G45" s="60">
        <v>67235300</v>
      </c>
      <c r="H45" s="60">
        <v>10678674</v>
      </c>
      <c r="I45" s="60">
        <v>-14290108</v>
      </c>
      <c r="J45" s="60">
        <v>-14290108</v>
      </c>
      <c r="K45" s="60">
        <v>9424969</v>
      </c>
      <c r="L45" s="60">
        <v>9277526</v>
      </c>
      <c r="M45" s="60">
        <v>20625218</v>
      </c>
      <c r="N45" s="60">
        <v>20625218</v>
      </c>
      <c r="O45" s="60"/>
      <c r="P45" s="60"/>
      <c r="Q45" s="60"/>
      <c r="R45" s="60"/>
      <c r="S45" s="60"/>
      <c r="T45" s="60"/>
      <c r="U45" s="60"/>
      <c r="V45" s="60"/>
      <c r="W45" s="60">
        <v>20625218</v>
      </c>
      <c r="X45" s="60">
        <v>458070000</v>
      </c>
      <c r="Y45" s="60">
        <v>-437444782</v>
      </c>
      <c r="Z45" s="139">
        <v>-95.5</v>
      </c>
      <c r="AA45" s="62">
        <v>916140000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845333800</v>
      </c>
      <c r="D48" s="217">
        <f>SUM(D45:D47)</f>
        <v>0</v>
      </c>
      <c r="E48" s="264">
        <f t="shared" si="7"/>
        <v>916140000</v>
      </c>
      <c r="F48" s="219">
        <f t="shared" si="7"/>
        <v>916140000</v>
      </c>
      <c r="G48" s="219">
        <f t="shared" si="7"/>
        <v>67235300</v>
      </c>
      <c r="H48" s="219">
        <f t="shared" si="7"/>
        <v>10678674</v>
      </c>
      <c r="I48" s="219">
        <f t="shared" si="7"/>
        <v>-14290108</v>
      </c>
      <c r="J48" s="219">
        <f t="shared" si="7"/>
        <v>-14290108</v>
      </c>
      <c r="K48" s="219">
        <f t="shared" si="7"/>
        <v>9424969</v>
      </c>
      <c r="L48" s="219">
        <f t="shared" si="7"/>
        <v>9277526</v>
      </c>
      <c r="M48" s="219">
        <f t="shared" si="7"/>
        <v>20625218</v>
      </c>
      <c r="N48" s="219">
        <f t="shared" si="7"/>
        <v>20625218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20625218</v>
      </c>
      <c r="X48" s="219">
        <f t="shared" si="7"/>
        <v>458070000</v>
      </c>
      <c r="Y48" s="219">
        <f t="shared" si="7"/>
        <v>-437444782</v>
      </c>
      <c r="Z48" s="265">
        <f>+IF(X48&lt;&gt;0,+(Y48/X48)*100,0)</f>
        <v>-95.49736546815988</v>
      </c>
      <c r="AA48" s="232">
        <f>SUM(AA45:AA47)</f>
        <v>916140000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419211062</v>
      </c>
      <c r="D6" s="155"/>
      <c r="E6" s="59">
        <v>559616000</v>
      </c>
      <c r="F6" s="60">
        <v>559616000</v>
      </c>
      <c r="G6" s="60">
        <v>39730286</v>
      </c>
      <c r="H6" s="60">
        <v>42223139</v>
      </c>
      <c r="I6" s="60">
        <v>37943800</v>
      </c>
      <c r="J6" s="60">
        <v>119897225</v>
      </c>
      <c r="K6" s="60">
        <v>48059926</v>
      </c>
      <c r="L6" s="60">
        <v>35267978</v>
      </c>
      <c r="M6" s="60">
        <v>39662769</v>
      </c>
      <c r="N6" s="60">
        <v>122990673</v>
      </c>
      <c r="O6" s="60"/>
      <c r="P6" s="60"/>
      <c r="Q6" s="60"/>
      <c r="R6" s="60"/>
      <c r="S6" s="60"/>
      <c r="T6" s="60"/>
      <c r="U6" s="60"/>
      <c r="V6" s="60"/>
      <c r="W6" s="60">
        <v>242887898</v>
      </c>
      <c r="X6" s="60">
        <v>281158058</v>
      </c>
      <c r="Y6" s="60">
        <v>-38270160</v>
      </c>
      <c r="Z6" s="140">
        <v>-13.61</v>
      </c>
      <c r="AA6" s="62">
        <v>559616000</v>
      </c>
    </row>
    <row r="7" spans="1:27" ht="13.5">
      <c r="A7" s="249" t="s">
        <v>178</v>
      </c>
      <c r="B7" s="182"/>
      <c r="C7" s="155">
        <v>101188240</v>
      </c>
      <c r="D7" s="155"/>
      <c r="E7" s="59">
        <v>107887000</v>
      </c>
      <c r="F7" s="60">
        <v>107887000</v>
      </c>
      <c r="G7" s="60">
        <v>43099477</v>
      </c>
      <c r="H7" s="60">
        <v>298000</v>
      </c>
      <c r="I7" s="60">
        <v>153175</v>
      </c>
      <c r="J7" s="60">
        <v>43550652</v>
      </c>
      <c r="K7" s="60">
        <v>2203262</v>
      </c>
      <c r="L7" s="60">
        <v>56061000</v>
      </c>
      <c r="M7" s="60"/>
      <c r="N7" s="60">
        <v>58264262</v>
      </c>
      <c r="O7" s="60"/>
      <c r="P7" s="60"/>
      <c r="Q7" s="60"/>
      <c r="R7" s="60"/>
      <c r="S7" s="60"/>
      <c r="T7" s="60"/>
      <c r="U7" s="60"/>
      <c r="V7" s="60"/>
      <c r="W7" s="60">
        <v>101814914</v>
      </c>
      <c r="X7" s="60">
        <v>55293498</v>
      </c>
      <c r="Y7" s="60">
        <v>46521416</v>
      </c>
      <c r="Z7" s="140">
        <v>84.14</v>
      </c>
      <c r="AA7" s="62">
        <v>107887000</v>
      </c>
    </row>
    <row r="8" spans="1:27" ht="13.5">
      <c r="A8" s="249" t="s">
        <v>179</v>
      </c>
      <c r="B8" s="182"/>
      <c r="C8" s="155">
        <v>63824341</v>
      </c>
      <c r="D8" s="155"/>
      <c r="E8" s="59">
        <v>93697000</v>
      </c>
      <c r="F8" s="60">
        <v>93697000</v>
      </c>
      <c r="G8" s="60">
        <v>51810523</v>
      </c>
      <c r="H8" s="60"/>
      <c r="I8" s="60"/>
      <c r="J8" s="60">
        <v>51810523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51810523</v>
      </c>
      <c r="X8" s="60">
        <v>40000000</v>
      </c>
      <c r="Y8" s="60">
        <v>11810523</v>
      </c>
      <c r="Z8" s="140">
        <v>29.53</v>
      </c>
      <c r="AA8" s="62">
        <v>93697000</v>
      </c>
    </row>
    <row r="9" spans="1:27" ht="13.5">
      <c r="A9" s="249" t="s">
        <v>180</v>
      </c>
      <c r="B9" s="182"/>
      <c r="C9" s="155">
        <v>15290121</v>
      </c>
      <c r="D9" s="155"/>
      <c r="E9" s="59">
        <v>18128000</v>
      </c>
      <c r="F9" s="60">
        <v>18128000</v>
      </c>
      <c r="G9" s="60">
        <v>289839</v>
      </c>
      <c r="H9" s="60">
        <v>111889</v>
      </c>
      <c r="I9" s="60">
        <v>210192</v>
      </c>
      <c r="J9" s="60">
        <v>611920</v>
      </c>
      <c r="K9" s="60">
        <v>262684</v>
      </c>
      <c r="L9" s="60">
        <v>704076</v>
      </c>
      <c r="M9" s="60">
        <v>383490</v>
      </c>
      <c r="N9" s="60">
        <v>1350250</v>
      </c>
      <c r="O9" s="60"/>
      <c r="P9" s="60"/>
      <c r="Q9" s="60"/>
      <c r="R9" s="60"/>
      <c r="S9" s="60"/>
      <c r="T9" s="60"/>
      <c r="U9" s="60"/>
      <c r="V9" s="60"/>
      <c r="W9" s="60">
        <v>1962170</v>
      </c>
      <c r="X9" s="60">
        <v>9063996</v>
      </c>
      <c r="Y9" s="60">
        <v>-7101826</v>
      </c>
      <c r="Z9" s="140">
        <v>-78.35</v>
      </c>
      <c r="AA9" s="62">
        <v>18128000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-488414301</v>
      </c>
      <c r="D12" s="155"/>
      <c r="E12" s="59">
        <v>-621482225</v>
      </c>
      <c r="F12" s="60">
        <v>-621482225</v>
      </c>
      <c r="G12" s="60">
        <v>-125824431</v>
      </c>
      <c r="H12" s="60">
        <v>-31256939</v>
      </c>
      <c r="I12" s="60">
        <v>-65144332</v>
      </c>
      <c r="J12" s="60">
        <v>-222225702</v>
      </c>
      <c r="K12" s="60">
        <v>-35148809</v>
      </c>
      <c r="L12" s="60">
        <v>-61450526</v>
      </c>
      <c r="M12" s="60">
        <v>-64516333</v>
      </c>
      <c r="N12" s="60">
        <v>-161115668</v>
      </c>
      <c r="O12" s="60"/>
      <c r="P12" s="60"/>
      <c r="Q12" s="60"/>
      <c r="R12" s="60"/>
      <c r="S12" s="60"/>
      <c r="T12" s="60"/>
      <c r="U12" s="60"/>
      <c r="V12" s="60"/>
      <c r="W12" s="60">
        <v>-383341370</v>
      </c>
      <c r="X12" s="60">
        <v>-319947000</v>
      </c>
      <c r="Y12" s="60">
        <v>-63394370</v>
      </c>
      <c r="Z12" s="140">
        <v>19.81</v>
      </c>
      <c r="AA12" s="62">
        <v>-621482225</v>
      </c>
    </row>
    <row r="13" spans="1:27" ht="13.5">
      <c r="A13" s="249" t="s">
        <v>40</v>
      </c>
      <c r="B13" s="182"/>
      <c r="C13" s="155">
        <v>-1173785</v>
      </c>
      <c r="D13" s="155"/>
      <c r="E13" s="59">
        <v>-8142000</v>
      </c>
      <c r="F13" s="60">
        <v>-8142000</v>
      </c>
      <c r="G13" s="60"/>
      <c r="H13" s="60">
        <v>-37</v>
      </c>
      <c r="I13" s="60">
        <v>-704</v>
      </c>
      <c r="J13" s="60">
        <v>-741</v>
      </c>
      <c r="K13" s="60">
        <v>-80</v>
      </c>
      <c r="L13" s="60">
        <v>-234606</v>
      </c>
      <c r="M13" s="60">
        <v>-250780</v>
      </c>
      <c r="N13" s="60">
        <v>-485466</v>
      </c>
      <c r="O13" s="60"/>
      <c r="P13" s="60"/>
      <c r="Q13" s="60"/>
      <c r="R13" s="60"/>
      <c r="S13" s="60"/>
      <c r="T13" s="60"/>
      <c r="U13" s="60"/>
      <c r="V13" s="60"/>
      <c r="W13" s="60">
        <v>-486207</v>
      </c>
      <c r="X13" s="60">
        <v>-4071000</v>
      </c>
      <c r="Y13" s="60">
        <v>3584793</v>
      </c>
      <c r="Z13" s="140">
        <v>-88.06</v>
      </c>
      <c r="AA13" s="62">
        <v>-8142000</v>
      </c>
    </row>
    <row r="14" spans="1:27" ht="13.5">
      <c r="A14" s="249" t="s">
        <v>42</v>
      </c>
      <c r="B14" s="182"/>
      <c r="C14" s="155">
        <v>-30957609</v>
      </c>
      <c r="D14" s="155"/>
      <c r="E14" s="59">
        <v>-47267000</v>
      </c>
      <c r="F14" s="60">
        <v>-47267000</v>
      </c>
      <c r="G14" s="60">
        <v>-740479</v>
      </c>
      <c r="H14" s="60">
        <v>-2827783</v>
      </c>
      <c r="I14" s="60">
        <v>-2546150</v>
      </c>
      <c r="J14" s="60">
        <v>-6114412</v>
      </c>
      <c r="K14" s="60">
        <v>-2741782</v>
      </c>
      <c r="L14" s="60">
        <v>-2618594</v>
      </c>
      <c r="M14" s="60">
        <v>-4941747</v>
      </c>
      <c r="N14" s="60">
        <v>-10302123</v>
      </c>
      <c r="O14" s="60"/>
      <c r="P14" s="60"/>
      <c r="Q14" s="60"/>
      <c r="R14" s="60"/>
      <c r="S14" s="60"/>
      <c r="T14" s="60"/>
      <c r="U14" s="60"/>
      <c r="V14" s="60"/>
      <c r="W14" s="60">
        <v>-16416535</v>
      </c>
      <c r="X14" s="60">
        <v>-24333498</v>
      </c>
      <c r="Y14" s="60">
        <v>7916963</v>
      </c>
      <c r="Z14" s="140">
        <v>-32.54</v>
      </c>
      <c r="AA14" s="62">
        <v>-47267000</v>
      </c>
    </row>
    <row r="15" spans="1:27" ht="13.5">
      <c r="A15" s="250" t="s">
        <v>184</v>
      </c>
      <c r="B15" s="251"/>
      <c r="C15" s="168">
        <f aca="true" t="shared" si="0" ref="C15:Y15">SUM(C6:C14)</f>
        <v>78968069</v>
      </c>
      <c r="D15" s="168">
        <f>SUM(D6:D14)</f>
        <v>0</v>
      </c>
      <c r="E15" s="72">
        <f t="shared" si="0"/>
        <v>102436775</v>
      </c>
      <c r="F15" s="73">
        <f t="shared" si="0"/>
        <v>102436775</v>
      </c>
      <c r="G15" s="73">
        <f t="shared" si="0"/>
        <v>8365215</v>
      </c>
      <c r="H15" s="73">
        <f t="shared" si="0"/>
        <v>8548269</v>
      </c>
      <c r="I15" s="73">
        <f t="shared" si="0"/>
        <v>-29384019</v>
      </c>
      <c r="J15" s="73">
        <f t="shared" si="0"/>
        <v>-12470535</v>
      </c>
      <c r="K15" s="73">
        <f t="shared" si="0"/>
        <v>12635201</v>
      </c>
      <c r="L15" s="73">
        <f t="shared" si="0"/>
        <v>27729328</v>
      </c>
      <c r="M15" s="73">
        <f t="shared" si="0"/>
        <v>-29662601</v>
      </c>
      <c r="N15" s="73">
        <f t="shared" si="0"/>
        <v>10701928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-1768607</v>
      </c>
      <c r="X15" s="73">
        <f t="shared" si="0"/>
        <v>37164054</v>
      </c>
      <c r="Y15" s="73">
        <f t="shared" si="0"/>
        <v>-38932661</v>
      </c>
      <c r="Z15" s="170">
        <f>+IF(X15&lt;&gt;0,+(Y15/X15)*100,0)</f>
        <v>-104.75891838925861</v>
      </c>
      <c r="AA15" s="74">
        <f>SUM(AA6:AA14)</f>
        <v>102436775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2757284</v>
      </c>
      <c r="D19" s="155"/>
      <c r="E19" s="59">
        <v>5000000</v>
      </c>
      <c r="F19" s="60">
        <v>5000000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2499996</v>
      </c>
      <c r="Y19" s="159">
        <v>-2499996</v>
      </c>
      <c r="Z19" s="141">
        <v>-100</v>
      </c>
      <c r="AA19" s="225">
        <v>5000000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-78113455</v>
      </c>
      <c r="D24" s="155"/>
      <c r="E24" s="59">
        <v>-136304000</v>
      </c>
      <c r="F24" s="60">
        <v>-136304000</v>
      </c>
      <c r="G24" s="60"/>
      <c r="H24" s="60">
        <v>-5908511</v>
      </c>
      <c r="I24" s="60">
        <v>-875547</v>
      </c>
      <c r="J24" s="60">
        <v>-6784058</v>
      </c>
      <c r="K24" s="60">
        <v>-3786204</v>
      </c>
      <c r="L24" s="60">
        <v>-2406845</v>
      </c>
      <c r="M24" s="60">
        <v>-2372731</v>
      </c>
      <c r="N24" s="60">
        <v>-8565780</v>
      </c>
      <c r="O24" s="60"/>
      <c r="P24" s="60"/>
      <c r="Q24" s="60"/>
      <c r="R24" s="60"/>
      <c r="S24" s="60"/>
      <c r="T24" s="60"/>
      <c r="U24" s="60"/>
      <c r="V24" s="60"/>
      <c r="W24" s="60">
        <v>-15349838</v>
      </c>
      <c r="X24" s="60">
        <v>-65102000</v>
      </c>
      <c r="Y24" s="60">
        <v>49752162</v>
      </c>
      <c r="Z24" s="140">
        <v>-76.42</v>
      </c>
      <c r="AA24" s="62">
        <v>-136304000</v>
      </c>
    </row>
    <row r="25" spans="1:27" ht="13.5">
      <c r="A25" s="250" t="s">
        <v>191</v>
      </c>
      <c r="B25" s="251"/>
      <c r="C25" s="168">
        <f aca="true" t="shared" si="1" ref="C25:Y25">SUM(C19:C24)</f>
        <v>-75356171</v>
      </c>
      <c r="D25" s="168">
        <f>SUM(D19:D24)</f>
        <v>0</v>
      </c>
      <c r="E25" s="72">
        <f t="shared" si="1"/>
        <v>-131304000</v>
      </c>
      <c r="F25" s="73">
        <f t="shared" si="1"/>
        <v>-131304000</v>
      </c>
      <c r="G25" s="73">
        <f t="shared" si="1"/>
        <v>0</v>
      </c>
      <c r="H25" s="73">
        <f t="shared" si="1"/>
        <v>-5908511</v>
      </c>
      <c r="I25" s="73">
        <f t="shared" si="1"/>
        <v>-875547</v>
      </c>
      <c r="J25" s="73">
        <f t="shared" si="1"/>
        <v>-6784058</v>
      </c>
      <c r="K25" s="73">
        <f t="shared" si="1"/>
        <v>-3786204</v>
      </c>
      <c r="L25" s="73">
        <f t="shared" si="1"/>
        <v>-2406845</v>
      </c>
      <c r="M25" s="73">
        <f t="shared" si="1"/>
        <v>-2372731</v>
      </c>
      <c r="N25" s="73">
        <f t="shared" si="1"/>
        <v>-8565780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-15349838</v>
      </c>
      <c r="X25" s="73">
        <f t="shared" si="1"/>
        <v>-62602004</v>
      </c>
      <c r="Y25" s="73">
        <f t="shared" si="1"/>
        <v>47252166</v>
      </c>
      <c r="Z25" s="170">
        <f>+IF(X25&lt;&gt;0,+(Y25/X25)*100,0)</f>
        <v>-75.48027695726802</v>
      </c>
      <c r="AA25" s="74">
        <f>SUM(AA19:AA24)</f>
        <v>-131304000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9000000</v>
      </c>
      <c r="D30" s="155"/>
      <c r="E30" s="59">
        <v>27500000</v>
      </c>
      <c r="F30" s="60">
        <v>27500000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7000000</v>
      </c>
      <c r="Y30" s="60">
        <v>-7000000</v>
      </c>
      <c r="Z30" s="140">
        <v>-100</v>
      </c>
      <c r="AA30" s="62">
        <v>27500000</v>
      </c>
    </row>
    <row r="31" spans="1:27" ht="13.5">
      <c r="A31" s="249" t="s">
        <v>195</v>
      </c>
      <c r="B31" s="182"/>
      <c r="C31" s="155"/>
      <c r="D31" s="155"/>
      <c r="E31" s="59">
        <v>1000000</v>
      </c>
      <c r="F31" s="60">
        <v>1000000</v>
      </c>
      <c r="G31" s="60">
        <v>220625</v>
      </c>
      <c r="H31" s="159">
        <v>278282</v>
      </c>
      <c r="I31" s="159">
        <v>214893</v>
      </c>
      <c r="J31" s="159">
        <v>713800</v>
      </c>
      <c r="K31" s="60">
        <v>180408</v>
      </c>
      <c r="L31" s="60">
        <v>66396</v>
      </c>
      <c r="M31" s="60">
        <v>77251</v>
      </c>
      <c r="N31" s="60">
        <v>324055</v>
      </c>
      <c r="O31" s="159"/>
      <c r="P31" s="159"/>
      <c r="Q31" s="159"/>
      <c r="R31" s="60"/>
      <c r="S31" s="60"/>
      <c r="T31" s="60"/>
      <c r="U31" s="60"/>
      <c r="V31" s="159"/>
      <c r="W31" s="159">
        <v>1037855</v>
      </c>
      <c r="X31" s="159">
        <v>415000</v>
      </c>
      <c r="Y31" s="60">
        <v>622855</v>
      </c>
      <c r="Z31" s="140">
        <v>150.09</v>
      </c>
      <c r="AA31" s="62">
        <v>1000000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-11103505</v>
      </c>
      <c r="D33" s="155"/>
      <c r="E33" s="59">
        <v>-16541000</v>
      </c>
      <c r="F33" s="60">
        <v>-16541000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-8270000</v>
      </c>
      <c r="Y33" s="60">
        <v>8270000</v>
      </c>
      <c r="Z33" s="140">
        <v>-100</v>
      </c>
      <c r="AA33" s="62">
        <v>-16541000</v>
      </c>
    </row>
    <row r="34" spans="1:27" ht="13.5">
      <c r="A34" s="250" t="s">
        <v>197</v>
      </c>
      <c r="B34" s="251"/>
      <c r="C34" s="168">
        <f aca="true" t="shared" si="2" ref="C34:Y34">SUM(C29:C33)</f>
        <v>-2103505</v>
      </c>
      <c r="D34" s="168">
        <f>SUM(D29:D33)</f>
        <v>0</v>
      </c>
      <c r="E34" s="72">
        <f t="shared" si="2"/>
        <v>11959000</v>
      </c>
      <c r="F34" s="73">
        <f t="shared" si="2"/>
        <v>11959000</v>
      </c>
      <c r="G34" s="73">
        <f t="shared" si="2"/>
        <v>220625</v>
      </c>
      <c r="H34" s="73">
        <f t="shared" si="2"/>
        <v>278282</v>
      </c>
      <c r="I34" s="73">
        <f t="shared" si="2"/>
        <v>214893</v>
      </c>
      <c r="J34" s="73">
        <f t="shared" si="2"/>
        <v>713800</v>
      </c>
      <c r="K34" s="73">
        <f t="shared" si="2"/>
        <v>180408</v>
      </c>
      <c r="L34" s="73">
        <f t="shared" si="2"/>
        <v>66396</v>
      </c>
      <c r="M34" s="73">
        <f t="shared" si="2"/>
        <v>77251</v>
      </c>
      <c r="N34" s="73">
        <f t="shared" si="2"/>
        <v>324055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1037855</v>
      </c>
      <c r="X34" s="73">
        <f t="shared" si="2"/>
        <v>-855000</v>
      </c>
      <c r="Y34" s="73">
        <f t="shared" si="2"/>
        <v>1892855</v>
      </c>
      <c r="Z34" s="170">
        <f>+IF(X34&lt;&gt;0,+(Y34/X34)*100,0)</f>
        <v>-221.3865497076023</v>
      </c>
      <c r="AA34" s="74">
        <f>SUM(AA29:AA33)</f>
        <v>11959000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1508393</v>
      </c>
      <c r="D36" s="153">
        <f>+D15+D25+D34</f>
        <v>0</v>
      </c>
      <c r="E36" s="99">
        <f t="shared" si="3"/>
        <v>-16908225</v>
      </c>
      <c r="F36" s="100">
        <f t="shared" si="3"/>
        <v>-16908225</v>
      </c>
      <c r="G36" s="100">
        <f t="shared" si="3"/>
        <v>8585840</v>
      </c>
      <c r="H36" s="100">
        <f t="shared" si="3"/>
        <v>2918040</v>
      </c>
      <c r="I36" s="100">
        <f t="shared" si="3"/>
        <v>-30044673</v>
      </c>
      <c r="J36" s="100">
        <f t="shared" si="3"/>
        <v>-18540793</v>
      </c>
      <c r="K36" s="100">
        <f t="shared" si="3"/>
        <v>9029405</v>
      </c>
      <c r="L36" s="100">
        <f t="shared" si="3"/>
        <v>25388879</v>
      </c>
      <c r="M36" s="100">
        <f t="shared" si="3"/>
        <v>-31958081</v>
      </c>
      <c r="N36" s="100">
        <f t="shared" si="3"/>
        <v>2460203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-16080590</v>
      </c>
      <c r="X36" s="100">
        <f t="shared" si="3"/>
        <v>-26292950</v>
      </c>
      <c r="Y36" s="100">
        <f t="shared" si="3"/>
        <v>10212360</v>
      </c>
      <c r="Z36" s="137">
        <f>+IF(X36&lt;&gt;0,+(Y36/X36)*100,0)</f>
        <v>-38.840677824283695</v>
      </c>
      <c r="AA36" s="102">
        <f>+AA15+AA25+AA34</f>
        <v>-16908225</v>
      </c>
    </row>
    <row r="37" spans="1:27" ht="13.5">
      <c r="A37" s="249" t="s">
        <v>199</v>
      </c>
      <c r="B37" s="182"/>
      <c r="C37" s="153">
        <v>7675888</v>
      </c>
      <c r="D37" s="153"/>
      <c r="E37" s="99">
        <v>18927000</v>
      </c>
      <c r="F37" s="100">
        <v>18927000</v>
      </c>
      <c r="G37" s="100">
        <v>5003280</v>
      </c>
      <c r="H37" s="100">
        <v>13589120</v>
      </c>
      <c r="I37" s="100">
        <v>16507160</v>
      </c>
      <c r="J37" s="100">
        <v>5003280</v>
      </c>
      <c r="K37" s="100">
        <v>-13537513</v>
      </c>
      <c r="L37" s="100">
        <v>-4508108</v>
      </c>
      <c r="M37" s="100">
        <v>20880771</v>
      </c>
      <c r="N37" s="100">
        <v>-13537513</v>
      </c>
      <c r="O37" s="100"/>
      <c r="P37" s="100"/>
      <c r="Q37" s="100"/>
      <c r="R37" s="100"/>
      <c r="S37" s="100"/>
      <c r="T37" s="100"/>
      <c r="U37" s="100"/>
      <c r="V37" s="100"/>
      <c r="W37" s="100">
        <v>5003280</v>
      </c>
      <c r="X37" s="100">
        <v>18927000</v>
      </c>
      <c r="Y37" s="100">
        <v>-13923720</v>
      </c>
      <c r="Z37" s="137">
        <v>-73.57</v>
      </c>
      <c r="AA37" s="102">
        <v>18927000</v>
      </c>
    </row>
    <row r="38" spans="1:27" ht="13.5">
      <c r="A38" s="269" t="s">
        <v>200</v>
      </c>
      <c r="B38" s="256"/>
      <c r="C38" s="257">
        <v>9184281</v>
      </c>
      <c r="D38" s="257"/>
      <c r="E38" s="258">
        <v>2018775</v>
      </c>
      <c r="F38" s="259">
        <v>2018775</v>
      </c>
      <c r="G38" s="259">
        <v>13589120</v>
      </c>
      <c r="H38" s="259">
        <v>16507160</v>
      </c>
      <c r="I38" s="259">
        <v>-13537513</v>
      </c>
      <c r="J38" s="259">
        <v>-13537513</v>
      </c>
      <c r="K38" s="259">
        <v>-4508108</v>
      </c>
      <c r="L38" s="259">
        <v>20880771</v>
      </c>
      <c r="M38" s="259">
        <v>-11077310</v>
      </c>
      <c r="N38" s="259">
        <v>-11077310</v>
      </c>
      <c r="O38" s="259"/>
      <c r="P38" s="259"/>
      <c r="Q38" s="259"/>
      <c r="R38" s="259"/>
      <c r="S38" s="259"/>
      <c r="T38" s="259"/>
      <c r="U38" s="259"/>
      <c r="V38" s="259"/>
      <c r="W38" s="259">
        <v>-11077310</v>
      </c>
      <c r="X38" s="259">
        <v>-7365950</v>
      </c>
      <c r="Y38" s="259">
        <v>-3711360</v>
      </c>
      <c r="Z38" s="260">
        <v>50.39</v>
      </c>
      <c r="AA38" s="261">
        <v>2018775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78113454</v>
      </c>
      <c r="D5" s="200">
        <f t="shared" si="0"/>
        <v>0</v>
      </c>
      <c r="E5" s="106">
        <f t="shared" si="0"/>
        <v>161170700</v>
      </c>
      <c r="F5" s="106">
        <f t="shared" si="0"/>
        <v>161170700</v>
      </c>
      <c r="G5" s="106">
        <f t="shared" si="0"/>
        <v>0</v>
      </c>
      <c r="H5" s="106">
        <f t="shared" si="0"/>
        <v>5908512</v>
      </c>
      <c r="I5" s="106">
        <f t="shared" si="0"/>
        <v>875547</v>
      </c>
      <c r="J5" s="106">
        <f t="shared" si="0"/>
        <v>6784059</v>
      </c>
      <c r="K5" s="106">
        <f t="shared" si="0"/>
        <v>3786204</v>
      </c>
      <c r="L5" s="106">
        <f t="shared" si="0"/>
        <v>2406845</v>
      </c>
      <c r="M5" s="106">
        <f t="shared" si="0"/>
        <v>2372730</v>
      </c>
      <c r="N5" s="106">
        <f t="shared" si="0"/>
        <v>8565779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15349838</v>
      </c>
      <c r="X5" s="106">
        <f t="shared" si="0"/>
        <v>80585350</v>
      </c>
      <c r="Y5" s="106">
        <f t="shared" si="0"/>
        <v>-65235512</v>
      </c>
      <c r="Z5" s="201">
        <f>+IF(X5&lt;&gt;0,+(Y5/X5)*100,0)</f>
        <v>-80.95207379505084</v>
      </c>
      <c r="AA5" s="199">
        <f>SUM(AA11:AA18)</f>
        <v>161170700</v>
      </c>
    </row>
    <row r="6" spans="1:27" ht="13.5">
      <c r="A6" s="291" t="s">
        <v>204</v>
      </c>
      <c r="B6" s="142"/>
      <c r="C6" s="62">
        <v>10042420</v>
      </c>
      <c r="D6" s="156"/>
      <c r="E6" s="60">
        <v>16000000</v>
      </c>
      <c r="F6" s="60">
        <v>16000000</v>
      </c>
      <c r="G6" s="60"/>
      <c r="H6" s="60">
        <v>1308900</v>
      </c>
      <c r="I6" s="60"/>
      <c r="J6" s="60">
        <v>1308900</v>
      </c>
      <c r="K6" s="60"/>
      <c r="L6" s="60"/>
      <c r="M6" s="60">
        <v>86563</v>
      </c>
      <c r="N6" s="60">
        <v>86563</v>
      </c>
      <c r="O6" s="60"/>
      <c r="P6" s="60"/>
      <c r="Q6" s="60"/>
      <c r="R6" s="60"/>
      <c r="S6" s="60"/>
      <c r="T6" s="60"/>
      <c r="U6" s="60"/>
      <c r="V6" s="60"/>
      <c r="W6" s="60">
        <v>1395463</v>
      </c>
      <c r="X6" s="60">
        <v>8000000</v>
      </c>
      <c r="Y6" s="60">
        <v>-6604537</v>
      </c>
      <c r="Z6" s="140">
        <v>-82.56</v>
      </c>
      <c r="AA6" s="155">
        <v>16000000</v>
      </c>
    </row>
    <row r="7" spans="1:27" ht="13.5">
      <c r="A7" s="291" t="s">
        <v>205</v>
      </c>
      <c r="B7" s="142"/>
      <c r="C7" s="62">
        <v>7289454</v>
      </c>
      <c r="D7" s="156"/>
      <c r="E7" s="60">
        <v>49050000</v>
      </c>
      <c r="F7" s="60">
        <v>49050000</v>
      </c>
      <c r="G7" s="60"/>
      <c r="H7" s="60">
        <v>2621516</v>
      </c>
      <c r="I7" s="60">
        <v>552472</v>
      </c>
      <c r="J7" s="60">
        <v>3173988</v>
      </c>
      <c r="K7" s="60">
        <v>423199</v>
      </c>
      <c r="L7" s="60">
        <v>1681760</v>
      </c>
      <c r="M7" s="60">
        <v>1226122</v>
      </c>
      <c r="N7" s="60">
        <v>3331081</v>
      </c>
      <c r="O7" s="60"/>
      <c r="P7" s="60"/>
      <c r="Q7" s="60"/>
      <c r="R7" s="60"/>
      <c r="S7" s="60"/>
      <c r="T7" s="60"/>
      <c r="U7" s="60"/>
      <c r="V7" s="60"/>
      <c r="W7" s="60">
        <v>6505069</v>
      </c>
      <c r="X7" s="60">
        <v>24525000</v>
      </c>
      <c r="Y7" s="60">
        <v>-18019931</v>
      </c>
      <c r="Z7" s="140">
        <v>-73.48</v>
      </c>
      <c r="AA7" s="155">
        <v>49050000</v>
      </c>
    </row>
    <row r="8" spans="1:27" ht="13.5">
      <c r="A8" s="291" t="s">
        <v>206</v>
      </c>
      <c r="B8" s="142"/>
      <c r="C8" s="62">
        <v>20712470</v>
      </c>
      <c r="D8" s="156"/>
      <c r="E8" s="60">
        <v>14887510</v>
      </c>
      <c r="F8" s="60">
        <v>14887510</v>
      </c>
      <c r="G8" s="60"/>
      <c r="H8" s="60"/>
      <c r="I8" s="60"/>
      <c r="J8" s="60"/>
      <c r="K8" s="60">
        <v>484652</v>
      </c>
      <c r="L8" s="60"/>
      <c r="M8" s="60">
        <v>419348</v>
      </c>
      <c r="N8" s="60">
        <v>904000</v>
      </c>
      <c r="O8" s="60"/>
      <c r="P8" s="60"/>
      <c r="Q8" s="60"/>
      <c r="R8" s="60"/>
      <c r="S8" s="60"/>
      <c r="T8" s="60"/>
      <c r="U8" s="60"/>
      <c r="V8" s="60"/>
      <c r="W8" s="60">
        <v>904000</v>
      </c>
      <c r="X8" s="60">
        <v>7443755</v>
      </c>
      <c r="Y8" s="60">
        <v>-6539755</v>
      </c>
      <c r="Z8" s="140">
        <v>-87.86</v>
      </c>
      <c r="AA8" s="155">
        <v>14887510</v>
      </c>
    </row>
    <row r="9" spans="1:27" ht="13.5">
      <c r="A9" s="291" t="s">
        <v>207</v>
      </c>
      <c r="B9" s="142"/>
      <c r="C9" s="62">
        <v>27543791</v>
      </c>
      <c r="D9" s="156"/>
      <c r="E9" s="60">
        <v>42896190</v>
      </c>
      <c r="F9" s="60">
        <v>42896190</v>
      </c>
      <c r="G9" s="60"/>
      <c r="H9" s="60">
        <v>1978096</v>
      </c>
      <c r="I9" s="60">
        <v>323075</v>
      </c>
      <c r="J9" s="60">
        <v>2301171</v>
      </c>
      <c r="K9" s="60">
        <v>2776656</v>
      </c>
      <c r="L9" s="60">
        <v>725085</v>
      </c>
      <c r="M9" s="60">
        <v>568172</v>
      </c>
      <c r="N9" s="60">
        <v>4069913</v>
      </c>
      <c r="O9" s="60"/>
      <c r="P9" s="60"/>
      <c r="Q9" s="60"/>
      <c r="R9" s="60"/>
      <c r="S9" s="60"/>
      <c r="T9" s="60"/>
      <c r="U9" s="60"/>
      <c r="V9" s="60"/>
      <c r="W9" s="60">
        <v>6371084</v>
      </c>
      <c r="X9" s="60">
        <v>21448095</v>
      </c>
      <c r="Y9" s="60">
        <v>-15077011</v>
      </c>
      <c r="Z9" s="140">
        <v>-70.3</v>
      </c>
      <c r="AA9" s="155">
        <v>42896190</v>
      </c>
    </row>
    <row r="10" spans="1:27" ht="13.5">
      <c r="A10" s="291" t="s">
        <v>208</v>
      </c>
      <c r="B10" s="142"/>
      <c r="C10" s="62">
        <v>843503</v>
      </c>
      <c r="D10" s="156"/>
      <c r="E10" s="60">
        <v>10445000</v>
      </c>
      <c r="F10" s="60">
        <v>10445000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5222500</v>
      </c>
      <c r="Y10" s="60">
        <v>-5222500</v>
      </c>
      <c r="Z10" s="140">
        <v>-100</v>
      </c>
      <c r="AA10" s="155">
        <v>10445000</v>
      </c>
    </row>
    <row r="11" spans="1:27" ht="13.5">
      <c r="A11" s="292" t="s">
        <v>209</v>
      </c>
      <c r="B11" s="142"/>
      <c r="C11" s="293">
        <f aca="true" t="shared" si="1" ref="C11:Y11">SUM(C6:C10)</f>
        <v>66431638</v>
      </c>
      <c r="D11" s="294">
        <f t="shared" si="1"/>
        <v>0</v>
      </c>
      <c r="E11" s="295">
        <f t="shared" si="1"/>
        <v>133278700</v>
      </c>
      <c r="F11" s="295">
        <f t="shared" si="1"/>
        <v>133278700</v>
      </c>
      <c r="G11" s="295">
        <f t="shared" si="1"/>
        <v>0</v>
      </c>
      <c r="H11" s="295">
        <f t="shared" si="1"/>
        <v>5908512</v>
      </c>
      <c r="I11" s="295">
        <f t="shared" si="1"/>
        <v>875547</v>
      </c>
      <c r="J11" s="295">
        <f t="shared" si="1"/>
        <v>6784059</v>
      </c>
      <c r="K11" s="295">
        <f t="shared" si="1"/>
        <v>3684507</v>
      </c>
      <c r="L11" s="295">
        <f t="shared" si="1"/>
        <v>2406845</v>
      </c>
      <c r="M11" s="295">
        <f t="shared" si="1"/>
        <v>2300205</v>
      </c>
      <c r="N11" s="295">
        <f t="shared" si="1"/>
        <v>8391557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15175616</v>
      </c>
      <c r="X11" s="295">
        <f t="shared" si="1"/>
        <v>66639350</v>
      </c>
      <c r="Y11" s="295">
        <f t="shared" si="1"/>
        <v>-51463734</v>
      </c>
      <c r="Z11" s="296">
        <f>+IF(X11&lt;&gt;0,+(Y11/X11)*100,0)</f>
        <v>-77.22724486358285</v>
      </c>
      <c r="AA11" s="297">
        <f>SUM(AA6:AA10)</f>
        <v>133278700</v>
      </c>
    </row>
    <row r="12" spans="1:27" ht="13.5">
      <c r="A12" s="298" t="s">
        <v>210</v>
      </c>
      <c r="B12" s="136"/>
      <c r="C12" s="62">
        <v>100000</v>
      </c>
      <c r="D12" s="156"/>
      <c r="E12" s="60">
        <v>8388600</v>
      </c>
      <c r="F12" s="60">
        <v>8388600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4194300</v>
      </c>
      <c r="Y12" s="60">
        <v>-4194300</v>
      </c>
      <c r="Z12" s="140">
        <v>-100</v>
      </c>
      <c r="AA12" s="155">
        <v>8388600</v>
      </c>
    </row>
    <row r="13" spans="1:27" ht="13.5">
      <c r="A13" s="298" t="s">
        <v>211</v>
      </c>
      <c r="B13" s="136"/>
      <c r="C13" s="273"/>
      <c r="D13" s="274"/>
      <c r="E13" s="275">
        <v>150000</v>
      </c>
      <c r="F13" s="275">
        <v>150000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75000</v>
      </c>
      <c r="Y13" s="275">
        <v>-75000</v>
      </c>
      <c r="Z13" s="140">
        <v>-100</v>
      </c>
      <c r="AA13" s="277">
        <v>150000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11581816</v>
      </c>
      <c r="D15" s="156"/>
      <c r="E15" s="60">
        <v>19353400</v>
      </c>
      <c r="F15" s="60">
        <v>19353400</v>
      </c>
      <c r="G15" s="60"/>
      <c r="H15" s="60"/>
      <c r="I15" s="60"/>
      <c r="J15" s="60"/>
      <c r="K15" s="60">
        <v>101697</v>
      </c>
      <c r="L15" s="60"/>
      <c r="M15" s="60">
        <v>72525</v>
      </c>
      <c r="N15" s="60">
        <v>174222</v>
      </c>
      <c r="O15" s="60"/>
      <c r="P15" s="60"/>
      <c r="Q15" s="60"/>
      <c r="R15" s="60"/>
      <c r="S15" s="60"/>
      <c r="T15" s="60"/>
      <c r="U15" s="60"/>
      <c r="V15" s="60"/>
      <c r="W15" s="60">
        <v>174222</v>
      </c>
      <c r="X15" s="60">
        <v>9676700</v>
      </c>
      <c r="Y15" s="60">
        <v>-9502478</v>
      </c>
      <c r="Z15" s="140">
        <v>-98.2</v>
      </c>
      <c r="AA15" s="155">
        <v>19353400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2416830</v>
      </c>
      <c r="F20" s="100">
        <f t="shared" si="2"/>
        <v>2416830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1208415</v>
      </c>
      <c r="Y20" s="100">
        <f t="shared" si="2"/>
        <v>-1208415</v>
      </c>
      <c r="Z20" s="137">
        <f>+IF(X20&lt;&gt;0,+(Y20/X20)*100,0)</f>
        <v>-100</v>
      </c>
      <c r="AA20" s="153">
        <f>SUM(AA26:AA33)</f>
        <v>2416830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500000</v>
      </c>
      <c r="F27" s="60">
        <v>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250000</v>
      </c>
      <c r="Y27" s="60">
        <v>-250000</v>
      </c>
      <c r="Z27" s="140">
        <v>-100</v>
      </c>
      <c r="AA27" s="155">
        <v>500000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1916830</v>
      </c>
      <c r="F30" s="60">
        <v>1916830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958415</v>
      </c>
      <c r="Y30" s="60">
        <v>-958415</v>
      </c>
      <c r="Z30" s="140">
        <v>-100</v>
      </c>
      <c r="AA30" s="155">
        <v>1916830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10042420</v>
      </c>
      <c r="D36" s="156">
        <f t="shared" si="4"/>
        <v>0</v>
      </c>
      <c r="E36" s="60">
        <f t="shared" si="4"/>
        <v>16000000</v>
      </c>
      <c r="F36" s="60">
        <f t="shared" si="4"/>
        <v>16000000</v>
      </c>
      <c r="G36" s="60">
        <f t="shared" si="4"/>
        <v>0</v>
      </c>
      <c r="H36" s="60">
        <f t="shared" si="4"/>
        <v>1308900</v>
      </c>
      <c r="I36" s="60">
        <f t="shared" si="4"/>
        <v>0</v>
      </c>
      <c r="J36" s="60">
        <f t="shared" si="4"/>
        <v>1308900</v>
      </c>
      <c r="K36" s="60">
        <f t="shared" si="4"/>
        <v>0</v>
      </c>
      <c r="L36" s="60">
        <f t="shared" si="4"/>
        <v>0</v>
      </c>
      <c r="M36" s="60">
        <f t="shared" si="4"/>
        <v>86563</v>
      </c>
      <c r="N36" s="60">
        <f t="shared" si="4"/>
        <v>86563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1395463</v>
      </c>
      <c r="X36" s="60">
        <f t="shared" si="4"/>
        <v>8000000</v>
      </c>
      <c r="Y36" s="60">
        <f t="shared" si="4"/>
        <v>-6604537</v>
      </c>
      <c r="Z36" s="140">
        <f aca="true" t="shared" si="5" ref="Z36:Z49">+IF(X36&lt;&gt;0,+(Y36/X36)*100,0)</f>
        <v>-82.55671249999999</v>
      </c>
      <c r="AA36" s="155">
        <f>AA6+AA21</f>
        <v>16000000</v>
      </c>
    </row>
    <row r="37" spans="1:27" ht="13.5">
      <c r="A37" s="291" t="s">
        <v>205</v>
      </c>
      <c r="B37" s="142"/>
      <c r="C37" s="62">
        <f t="shared" si="4"/>
        <v>7289454</v>
      </c>
      <c r="D37" s="156">
        <f t="shared" si="4"/>
        <v>0</v>
      </c>
      <c r="E37" s="60">
        <f t="shared" si="4"/>
        <v>49050000</v>
      </c>
      <c r="F37" s="60">
        <f t="shared" si="4"/>
        <v>49050000</v>
      </c>
      <c r="G37" s="60">
        <f t="shared" si="4"/>
        <v>0</v>
      </c>
      <c r="H37" s="60">
        <f t="shared" si="4"/>
        <v>2621516</v>
      </c>
      <c r="I37" s="60">
        <f t="shared" si="4"/>
        <v>552472</v>
      </c>
      <c r="J37" s="60">
        <f t="shared" si="4"/>
        <v>3173988</v>
      </c>
      <c r="K37" s="60">
        <f t="shared" si="4"/>
        <v>423199</v>
      </c>
      <c r="L37" s="60">
        <f t="shared" si="4"/>
        <v>1681760</v>
      </c>
      <c r="M37" s="60">
        <f t="shared" si="4"/>
        <v>1226122</v>
      </c>
      <c r="N37" s="60">
        <f t="shared" si="4"/>
        <v>3331081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6505069</v>
      </c>
      <c r="X37" s="60">
        <f t="shared" si="4"/>
        <v>24525000</v>
      </c>
      <c r="Y37" s="60">
        <f t="shared" si="4"/>
        <v>-18019931</v>
      </c>
      <c r="Z37" s="140">
        <f t="shared" si="5"/>
        <v>-73.4757635066259</v>
      </c>
      <c r="AA37" s="155">
        <f>AA7+AA22</f>
        <v>49050000</v>
      </c>
    </row>
    <row r="38" spans="1:27" ht="13.5">
      <c r="A38" s="291" t="s">
        <v>206</v>
      </c>
      <c r="B38" s="142"/>
      <c r="C38" s="62">
        <f t="shared" si="4"/>
        <v>20712470</v>
      </c>
      <c r="D38" s="156">
        <f t="shared" si="4"/>
        <v>0</v>
      </c>
      <c r="E38" s="60">
        <f t="shared" si="4"/>
        <v>14887510</v>
      </c>
      <c r="F38" s="60">
        <f t="shared" si="4"/>
        <v>14887510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484652</v>
      </c>
      <c r="L38" s="60">
        <f t="shared" si="4"/>
        <v>0</v>
      </c>
      <c r="M38" s="60">
        <f t="shared" si="4"/>
        <v>419348</v>
      </c>
      <c r="N38" s="60">
        <f t="shared" si="4"/>
        <v>904000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904000</v>
      </c>
      <c r="X38" s="60">
        <f t="shared" si="4"/>
        <v>7443755</v>
      </c>
      <c r="Y38" s="60">
        <f t="shared" si="4"/>
        <v>-6539755</v>
      </c>
      <c r="Z38" s="140">
        <f t="shared" si="5"/>
        <v>-87.85559170069406</v>
      </c>
      <c r="AA38" s="155">
        <f>AA8+AA23</f>
        <v>14887510</v>
      </c>
    </row>
    <row r="39" spans="1:27" ht="13.5">
      <c r="A39" s="291" t="s">
        <v>207</v>
      </c>
      <c r="B39" s="142"/>
      <c r="C39" s="62">
        <f t="shared" si="4"/>
        <v>27543791</v>
      </c>
      <c r="D39" s="156">
        <f t="shared" si="4"/>
        <v>0</v>
      </c>
      <c r="E39" s="60">
        <f t="shared" si="4"/>
        <v>42896190</v>
      </c>
      <c r="F39" s="60">
        <f t="shared" si="4"/>
        <v>42896190</v>
      </c>
      <c r="G39" s="60">
        <f t="shared" si="4"/>
        <v>0</v>
      </c>
      <c r="H39" s="60">
        <f t="shared" si="4"/>
        <v>1978096</v>
      </c>
      <c r="I39" s="60">
        <f t="shared" si="4"/>
        <v>323075</v>
      </c>
      <c r="J39" s="60">
        <f t="shared" si="4"/>
        <v>2301171</v>
      </c>
      <c r="K39" s="60">
        <f t="shared" si="4"/>
        <v>2776656</v>
      </c>
      <c r="L39" s="60">
        <f t="shared" si="4"/>
        <v>725085</v>
      </c>
      <c r="M39" s="60">
        <f t="shared" si="4"/>
        <v>568172</v>
      </c>
      <c r="N39" s="60">
        <f t="shared" si="4"/>
        <v>4069913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6371084</v>
      </c>
      <c r="X39" s="60">
        <f t="shared" si="4"/>
        <v>21448095</v>
      </c>
      <c r="Y39" s="60">
        <f t="shared" si="4"/>
        <v>-15077011</v>
      </c>
      <c r="Z39" s="140">
        <f t="shared" si="5"/>
        <v>-70.29533858368308</v>
      </c>
      <c r="AA39" s="155">
        <f>AA9+AA24</f>
        <v>42896190</v>
      </c>
    </row>
    <row r="40" spans="1:27" ht="13.5">
      <c r="A40" s="291" t="s">
        <v>208</v>
      </c>
      <c r="B40" s="142"/>
      <c r="C40" s="62">
        <f t="shared" si="4"/>
        <v>843503</v>
      </c>
      <c r="D40" s="156">
        <f t="shared" si="4"/>
        <v>0</v>
      </c>
      <c r="E40" s="60">
        <f t="shared" si="4"/>
        <v>10445000</v>
      </c>
      <c r="F40" s="60">
        <f t="shared" si="4"/>
        <v>10445000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5222500</v>
      </c>
      <c r="Y40" s="60">
        <f t="shared" si="4"/>
        <v>-5222500</v>
      </c>
      <c r="Z40" s="140">
        <f t="shared" si="5"/>
        <v>-100</v>
      </c>
      <c r="AA40" s="155">
        <f>AA10+AA25</f>
        <v>10445000</v>
      </c>
    </row>
    <row r="41" spans="1:27" ht="13.5">
      <c r="A41" s="292" t="s">
        <v>209</v>
      </c>
      <c r="B41" s="142"/>
      <c r="C41" s="293">
        <f aca="true" t="shared" si="6" ref="C41:Y41">SUM(C36:C40)</f>
        <v>66431638</v>
      </c>
      <c r="D41" s="294">
        <f t="shared" si="6"/>
        <v>0</v>
      </c>
      <c r="E41" s="295">
        <f t="shared" si="6"/>
        <v>133278700</v>
      </c>
      <c r="F41" s="295">
        <f t="shared" si="6"/>
        <v>133278700</v>
      </c>
      <c r="G41" s="295">
        <f t="shared" si="6"/>
        <v>0</v>
      </c>
      <c r="H41" s="295">
        <f t="shared" si="6"/>
        <v>5908512</v>
      </c>
      <c r="I41" s="295">
        <f t="shared" si="6"/>
        <v>875547</v>
      </c>
      <c r="J41" s="295">
        <f t="shared" si="6"/>
        <v>6784059</v>
      </c>
      <c r="K41" s="295">
        <f t="shared" si="6"/>
        <v>3684507</v>
      </c>
      <c r="L41" s="295">
        <f t="shared" si="6"/>
        <v>2406845</v>
      </c>
      <c r="M41" s="295">
        <f t="shared" si="6"/>
        <v>2300205</v>
      </c>
      <c r="N41" s="295">
        <f t="shared" si="6"/>
        <v>8391557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15175616</v>
      </c>
      <c r="X41" s="295">
        <f t="shared" si="6"/>
        <v>66639350</v>
      </c>
      <c r="Y41" s="295">
        <f t="shared" si="6"/>
        <v>-51463734</v>
      </c>
      <c r="Z41" s="296">
        <f t="shared" si="5"/>
        <v>-77.22724486358285</v>
      </c>
      <c r="AA41" s="297">
        <f>SUM(AA36:AA40)</f>
        <v>133278700</v>
      </c>
    </row>
    <row r="42" spans="1:27" ht="13.5">
      <c r="A42" s="298" t="s">
        <v>210</v>
      </c>
      <c r="B42" s="136"/>
      <c r="C42" s="95">
        <f aca="true" t="shared" si="7" ref="C42:Y48">C12+C27</f>
        <v>100000</v>
      </c>
      <c r="D42" s="129">
        <f t="shared" si="7"/>
        <v>0</v>
      </c>
      <c r="E42" s="54">
        <f t="shared" si="7"/>
        <v>8888600</v>
      </c>
      <c r="F42" s="54">
        <f t="shared" si="7"/>
        <v>8888600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4444300</v>
      </c>
      <c r="Y42" s="54">
        <f t="shared" si="7"/>
        <v>-4444300</v>
      </c>
      <c r="Z42" s="184">
        <f t="shared" si="5"/>
        <v>-100</v>
      </c>
      <c r="AA42" s="130">
        <f aca="true" t="shared" si="8" ref="AA42:AA48">AA12+AA27</f>
        <v>8888600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150000</v>
      </c>
      <c r="F43" s="305">
        <f t="shared" si="7"/>
        <v>150000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75000</v>
      </c>
      <c r="Y43" s="305">
        <f t="shared" si="7"/>
        <v>-75000</v>
      </c>
      <c r="Z43" s="306">
        <f t="shared" si="5"/>
        <v>-100</v>
      </c>
      <c r="AA43" s="307">
        <f t="shared" si="8"/>
        <v>150000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11581816</v>
      </c>
      <c r="D45" s="129">
        <f t="shared" si="7"/>
        <v>0</v>
      </c>
      <c r="E45" s="54">
        <f t="shared" si="7"/>
        <v>21270230</v>
      </c>
      <c r="F45" s="54">
        <f t="shared" si="7"/>
        <v>21270230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101697</v>
      </c>
      <c r="L45" s="54">
        <f t="shared" si="7"/>
        <v>0</v>
      </c>
      <c r="M45" s="54">
        <f t="shared" si="7"/>
        <v>72525</v>
      </c>
      <c r="N45" s="54">
        <f t="shared" si="7"/>
        <v>174222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174222</v>
      </c>
      <c r="X45" s="54">
        <f t="shared" si="7"/>
        <v>10635115</v>
      </c>
      <c r="Y45" s="54">
        <f t="shared" si="7"/>
        <v>-10460893</v>
      </c>
      <c r="Z45" s="184">
        <f t="shared" si="5"/>
        <v>-98.36182307384547</v>
      </c>
      <c r="AA45" s="130">
        <f t="shared" si="8"/>
        <v>21270230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78113454</v>
      </c>
      <c r="D49" s="218">
        <f t="shared" si="9"/>
        <v>0</v>
      </c>
      <c r="E49" s="220">
        <f t="shared" si="9"/>
        <v>163587530</v>
      </c>
      <c r="F49" s="220">
        <f t="shared" si="9"/>
        <v>163587530</v>
      </c>
      <c r="G49" s="220">
        <f t="shared" si="9"/>
        <v>0</v>
      </c>
      <c r="H49" s="220">
        <f t="shared" si="9"/>
        <v>5908512</v>
      </c>
      <c r="I49" s="220">
        <f t="shared" si="9"/>
        <v>875547</v>
      </c>
      <c r="J49" s="220">
        <f t="shared" si="9"/>
        <v>6784059</v>
      </c>
      <c r="K49" s="220">
        <f t="shared" si="9"/>
        <v>3786204</v>
      </c>
      <c r="L49" s="220">
        <f t="shared" si="9"/>
        <v>2406845</v>
      </c>
      <c r="M49" s="220">
        <f t="shared" si="9"/>
        <v>2372730</v>
      </c>
      <c r="N49" s="220">
        <f t="shared" si="9"/>
        <v>8565779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15349838</v>
      </c>
      <c r="X49" s="220">
        <f t="shared" si="9"/>
        <v>81793765</v>
      </c>
      <c r="Y49" s="220">
        <f t="shared" si="9"/>
        <v>-66443927</v>
      </c>
      <c r="Z49" s="221">
        <f t="shared" si="5"/>
        <v>-81.23348643995052</v>
      </c>
      <c r="AA49" s="222">
        <f>SUM(AA41:AA48)</f>
        <v>163587530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23207956</v>
      </c>
      <c r="D51" s="129">
        <f t="shared" si="10"/>
        <v>0</v>
      </c>
      <c r="E51" s="54">
        <f t="shared" si="10"/>
        <v>98468390</v>
      </c>
      <c r="F51" s="54">
        <f t="shared" si="10"/>
        <v>98468390</v>
      </c>
      <c r="G51" s="54">
        <f t="shared" si="10"/>
        <v>56010</v>
      </c>
      <c r="H51" s="54">
        <f t="shared" si="10"/>
        <v>247678</v>
      </c>
      <c r="I51" s="54">
        <f t="shared" si="10"/>
        <v>482663</v>
      </c>
      <c r="J51" s="54">
        <f t="shared" si="10"/>
        <v>786351</v>
      </c>
      <c r="K51" s="54">
        <f t="shared" si="10"/>
        <v>877467</v>
      </c>
      <c r="L51" s="54">
        <f t="shared" si="10"/>
        <v>826429</v>
      </c>
      <c r="M51" s="54">
        <f t="shared" si="10"/>
        <v>97632</v>
      </c>
      <c r="N51" s="54">
        <f t="shared" si="10"/>
        <v>1801528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2587879</v>
      </c>
      <c r="X51" s="54">
        <f t="shared" si="10"/>
        <v>49234195</v>
      </c>
      <c r="Y51" s="54">
        <f t="shared" si="10"/>
        <v>-46646316</v>
      </c>
      <c r="Z51" s="184">
        <f>+IF(X51&lt;&gt;0,+(Y51/X51)*100,0)</f>
        <v>-94.74373654327039</v>
      </c>
      <c r="AA51" s="130">
        <f>SUM(AA57:AA61)</f>
        <v>98468390</v>
      </c>
    </row>
    <row r="52" spans="1:27" ht="13.5">
      <c r="A52" s="310" t="s">
        <v>204</v>
      </c>
      <c r="B52" s="142"/>
      <c r="C52" s="62">
        <v>10335257</v>
      </c>
      <c r="D52" s="156"/>
      <c r="E52" s="60">
        <v>33496000</v>
      </c>
      <c r="F52" s="60">
        <v>33496000</v>
      </c>
      <c r="G52" s="60"/>
      <c r="H52" s="60"/>
      <c r="I52" s="60"/>
      <c r="J52" s="60"/>
      <c r="K52" s="60">
        <v>1397</v>
      </c>
      <c r="L52" s="60">
        <v>1482</v>
      </c>
      <c r="M52" s="60">
        <v>-150668</v>
      </c>
      <c r="N52" s="60">
        <v>-147789</v>
      </c>
      <c r="O52" s="60"/>
      <c r="P52" s="60"/>
      <c r="Q52" s="60"/>
      <c r="R52" s="60"/>
      <c r="S52" s="60"/>
      <c r="T52" s="60"/>
      <c r="U52" s="60"/>
      <c r="V52" s="60"/>
      <c r="W52" s="60">
        <v>-147789</v>
      </c>
      <c r="X52" s="60">
        <v>16748000</v>
      </c>
      <c r="Y52" s="60">
        <v>-16895789</v>
      </c>
      <c r="Z52" s="140">
        <v>-100.88</v>
      </c>
      <c r="AA52" s="155">
        <v>33496000</v>
      </c>
    </row>
    <row r="53" spans="1:27" ht="13.5">
      <c r="A53" s="310" t="s">
        <v>205</v>
      </c>
      <c r="B53" s="142"/>
      <c r="C53" s="62">
        <v>2102316</v>
      </c>
      <c r="D53" s="156"/>
      <c r="E53" s="60">
        <v>20895370</v>
      </c>
      <c r="F53" s="60">
        <v>20895370</v>
      </c>
      <c r="G53" s="60"/>
      <c r="H53" s="60">
        <v>10000</v>
      </c>
      <c r="I53" s="60">
        <v>103573</v>
      </c>
      <c r="J53" s="60">
        <v>113573</v>
      </c>
      <c r="K53" s="60">
        <v>136194</v>
      </c>
      <c r="L53" s="60">
        <v>185782</v>
      </c>
      <c r="M53" s="60">
        <v>16868</v>
      </c>
      <c r="N53" s="60">
        <v>338844</v>
      </c>
      <c r="O53" s="60"/>
      <c r="P53" s="60"/>
      <c r="Q53" s="60"/>
      <c r="R53" s="60"/>
      <c r="S53" s="60"/>
      <c r="T53" s="60"/>
      <c r="U53" s="60"/>
      <c r="V53" s="60"/>
      <c r="W53" s="60">
        <v>452417</v>
      </c>
      <c r="X53" s="60">
        <v>10447685</v>
      </c>
      <c r="Y53" s="60">
        <v>-9995268</v>
      </c>
      <c r="Z53" s="140">
        <v>-95.67</v>
      </c>
      <c r="AA53" s="155">
        <v>20895370</v>
      </c>
    </row>
    <row r="54" spans="1:27" ht="13.5">
      <c r="A54" s="310" t="s">
        <v>206</v>
      </c>
      <c r="B54" s="142"/>
      <c r="C54" s="62">
        <v>3563406</v>
      </c>
      <c r="D54" s="156"/>
      <c r="E54" s="60">
        <v>14734000</v>
      </c>
      <c r="F54" s="60">
        <v>14734000</v>
      </c>
      <c r="G54" s="60"/>
      <c r="H54" s="60">
        <v>2424</v>
      </c>
      <c r="I54" s="60">
        <v>3080</v>
      </c>
      <c r="J54" s="60">
        <v>5504</v>
      </c>
      <c r="K54" s="60">
        <v>72207</v>
      </c>
      <c r="L54" s="60">
        <v>36211</v>
      </c>
      <c r="M54" s="60">
        <v>45744</v>
      </c>
      <c r="N54" s="60">
        <v>154162</v>
      </c>
      <c r="O54" s="60"/>
      <c r="P54" s="60"/>
      <c r="Q54" s="60"/>
      <c r="R54" s="60"/>
      <c r="S54" s="60"/>
      <c r="T54" s="60"/>
      <c r="U54" s="60"/>
      <c r="V54" s="60"/>
      <c r="W54" s="60">
        <v>159666</v>
      </c>
      <c r="X54" s="60">
        <v>7367000</v>
      </c>
      <c r="Y54" s="60">
        <v>-7207334</v>
      </c>
      <c r="Z54" s="140">
        <v>-97.83</v>
      </c>
      <c r="AA54" s="155">
        <v>14734000</v>
      </c>
    </row>
    <row r="55" spans="1:27" ht="13.5">
      <c r="A55" s="310" t="s">
        <v>207</v>
      </c>
      <c r="B55" s="142"/>
      <c r="C55" s="62">
        <v>1190936</v>
      </c>
      <c r="D55" s="156"/>
      <c r="E55" s="60">
        <v>11495000</v>
      </c>
      <c r="F55" s="60">
        <v>11495000</v>
      </c>
      <c r="G55" s="60"/>
      <c r="H55" s="60">
        <v>45744</v>
      </c>
      <c r="I55" s="60">
        <v>52148</v>
      </c>
      <c r="J55" s="60">
        <v>97892</v>
      </c>
      <c r="K55" s="60">
        <v>189916</v>
      </c>
      <c r="L55" s="60">
        <v>209654</v>
      </c>
      <c r="M55" s="60"/>
      <c r="N55" s="60">
        <v>399570</v>
      </c>
      <c r="O55" s="60"/>
      <c r="P55" s="60"/>
      <c r="Q55" s="60"/>
      <c r="R55" s="60"/>
      <c r="S55" s="60"/>
      <c r="T55" s="60"/>
      <c r="U55" s="60"/>
      <c r="V55" s="60"/>
      <c r="W55" s="60">
        <v>497462</v>
      </c>
      <c r="X55" s="60">
        <v>5747500</v>
      </c>
      <c r="Y55" s="60">
        <v>-5250038</v>
      </c>
      <c r="Z55" s="140">
        <v>-91.34</v>
      </c>
      <c r="AA55" s="155">
        <v>11495000</v>
      </c>
    </row>
    <row r="56" spans="1:27" ht="13.5">
      <c r="A56" s="310" t="s">
        <v>208</v>
      </c>
      <c r="B56" s="142"/>
      <c r="C56" s="62">
        <v>30877</v>
      </c>
      <c r="D56" s="156"/>
      <c r="E56" s="60">
        <v>302910</v>
      </c>
      <c r="F56" s="60">
        <v>302910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151455</v>
      </c>
      <c r="Y56" s="60">
        <v>-151455</v>
      </c>
      <c r="Z56" s="140">
        <v>-100</v>
      </c>
      <c r="AA56" s="155">
        <v>302910</v>
      </c>
    </row>
    <row r="57" spans="1:27" ht="13.5">
      <c r="A57" s="138" t="s">
        <v>209</v>
      </c>
      <c r="B57" s="142"/>
      <c r="C57" s="293">
        <f aca="true" t="shared" si="11" ref="C57:Y57">SUM(C52:C56)</f>
        <v>17222792</v>
      </c>
      <c r="D57" s="294">
        <f t="shared" si="11"/>
        <v>0</v>
      </c>
      <c r="E57" s="295">
        <f t="shared" si="11"/>
        <v>80923280</v>
      </c>
      <c r="F57" s="295">
        <f t="shared" si="11"/>
        <v>80923280</v>
      </c>
      <c r="G57" s="295">
        <f t="shared" si="11"/>
        <v>0</v>
      </c>
      <c r="H57" s="295">
        <f t="shared" si="11"/>
        <v>58168</v>
      </c>
      <c r="I57" s="295">
        <f t="shared" si="11"/>
        <v>158801</v>
      </c>
      <c r="J57" s="295">
        <f t="shared" si="11"/>
        <v>216969</v>
      </c>
      <c r="K57" s="295">
        <f t="shared" si="11"/>
        <v>399714</v>
      </c>
      <c r="L57" s="295">
        <f t="shared" si="11"/>
        <v>433129</v>
      </c>
      <c r="M57" s="295">
        <f t="shared" si="11"/>
        <v>-88056</v>
      </c>
      <c r="N57" s="295">
        <f t="shared" si="11"/>
        <v>744787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961756</v>
      </c>
      <c r="X57" s="295">
        <f t="shared" si="11"/>
        <v>40461640</v>
      </c>
      <c r="Y57" s="295">
        <f t="shared" si="11"/>
        <v>-39499884</v>
      </c>
      <c r="Z57" s="296">
        <f>+IF(X57&lt;&gt;0,+(Y57/X57)*100,0)</f>
        <v>-97.62304246688963</v>
      </c>
      <c r="AA57" s="297">
        <f>SUM(AA52:AA56)</f>
        <v>80923280</v>
      </c>
    </row>
    <row r="58" spans="1:27" ht="13.5">
      <c r="A58" s="311" t="s">
        <v>210</v>
      </c>
      <c r="B58" s="136"/>
      <c r="C58" s="62">
        <v>43294</v>
      </c>
      <c r="D58" s="156"/>
      <c r="E58" s="60">
        <v>641390</v>
      </c>
      <c r="F58" s="60">
        <v>641390</v>
      </c>
      <c r="G58" s="60"/>
      <c r="H58" s="60"/>
      <c r="I58" s="60"/>
      <c r="J58" s="60"/>
      <c r="K58" s="60">
        <v>1914</v>
      </c>
      <c r="L58" s="60">
        <v>161</v>
      </c>
      <c r="M58" s="60">
        <v>10225</v>
      </c>
      <c r="N58" s="60">
        <v>12300</v>
      </c>
      <c r="O58" s="60"/>
      <c r="P58" s="60"/>
      <c r="Q58" s="60"/>
      <c r="R58" s="60"/>
      <c r="S58" s="60"/>
      <c r="T58" s="60"/>
      <c r="U58" s="60"/>
      <c r="V58" s="60"/>
      <c r="W58" s="60">
        <v>12300</v>
      </c>
      <c r="X58" s="60">
        <v>320695</v>
      </c>
      <c r="Y58" s="60">
        <v>-308395</v>
      </c>
      <c r="Z58" s="140">
        <v>-96.16</v>
      </c>
      <c r="AA58" s="155">
        <v>641390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5941870</v>
      </c>
      <c r="D61" s="156"/>
      <c r="E61" s="60">
        <v>16903720</v>
      </c>
      <c r="F61" s="60">
        <v>16903720</v>
      </c>
      <c r="G61" s="60">
        <v>56010</v>
      </c>
      <c r="H61" s="60">
        <v>189510</v>
      </c>
      <c r="I61" s="60">
        <v>323862</v>
      </c>
      <c r="J61" s="60">
        <v>569382</v>
      </c>
      <c r="K61" s="60">
        <v>475839</v>
      </c>
      <c r="L61" s="60">
        <v>393139</v>
      </c>
      <c r="M61" s="60">
        <v>175463</v>
      </c>
      <c r="N61" s="60">
        <v>1044441</v>
      </c>
      <c r="O61" s="60"/>
      <c r="P61" s="60"/>
      <c r="Q61" s="60"/>
      <c r="R61" s="60"/>
      <c r="S61" s="60"/>
      <c r="T61" s="60"/>
      <c r="U61" s="60"/>
      <c r="V61" s="60"/>
      <c r="W61" s="60">
        <v>1613823</v>
      </c>
      <c r="X61" s="60">
        <v>8451860</v>
      </c>
      <c r="Y61" s="60">
        <v>-6838037</v>
      </c>
      <c r="Z61" s="140">
        <v>-80.91</v>
      </c>
      <c r="AA61" s="155">
        <v>16903720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44489970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53978000</v>
      </c>
      <c r="F66" s="275"/>
      <c r="G66" s="275">
        <v>56010</v>
      </c>
      <c r="H66" s="275">
        <v>247677</v>
      </c>
      <c r="I66" s="275">
        <v>482663</v>
      </c>
      <c r="J66" s="275">
        <v>786350</v>
      </c>
      <c r="K66" s="275">
        <v>877467</v>
      </c>
      <c r="L66" s="275">
        <v>826429</v>
      </c>
      <c r="M66" s="275">
        <v>97631</v>
      </c>
      <c r="N66" s="275">
        <v>1801527</v>
      </c>
      <c r="O66" s="275"/>
      <c r="P66" s="275"/>
      <c r="Q66" s="275"/>
      <c r="R66" s="275"/>
      <c r="S66" s="275"/>
      <c r="T66" s="275"/>
      <c r="U66" s="275"/>
      <c r="V66" s="275"/>
      <c r="W66" s="275">
        <v>2587877</v>
      </c>
      <c r="X66" s="275"/>
      <c r="Y66" s="275">
        <v>2587877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98467970</v>
      </c>
      <c r="F69" s="220">
        <f t="shared" si="12"/>
        <v>0</v>
      </c>
      <c r="G69" s="220">
        <f t="shared" si="12"/>
        <v>56010</v>
      </c>
      <c r="H69" s="220">
        <f t="shared" si="12"/>
        <v>247677</v>
      </c>
      <c r="I69" s="220">
        <f t="shared" si="12"/>
        <v>482663</v>
      </c>
      <c r="J69" s="220">
        <f t="shared" si="12"/>
        <v>786350</v>
      </c>
      <c r="K69" s="220">
        <f t="shared" si="12"/>
        <v>877467</v>
      </c>
      <c r="L69" s="220">
        <f t="shared" si="12"/>
        <v>826429</v>
      </c>
      <c r="M69" s="220">
        <f t="shared" si="12"/>
        <v>97631</v>
      </c>
      <c r="N69" s="220">
        <f t="shared" si="12"/>
        <v>1801527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2587877</v>
      </c>
      <c r="X69" s="220">
        <f t="shared" si="12"/>
        <v>0</v>
      </c>
      <c r="Y69" s="220">
        <f t="shared" si="12"/>
        <v>2587877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66431638</v>
      </c>
      <c r="D5" s="357">
        <f t="shared" si="0"/>
        <v>0</v>
      </c>
      <c r="E5" s="356">
        <f t="shared" si="0"/>
        <v>133278700</v>
      </c>
      <c r="F5" s="358">
        <f t="shared" si="0"/>
        <v>133278700</v>
      </c>
      <c r="G5" s="358">
        <f t="shared" si="0"/>
        <v>0</v>
      </c>
      <c r="H5" s="356">
        <f t="shared" si="0"/>
        <v>5908512</v>
      </c>
      <c r="I5" s="356">
        <f t="shared" si="0"/>
        <v>875547</v>
      </c>
      <c r="J5" s="358">
        <f t="shared" si="0"/>
        <v>6784059</v>
      </c>
      <c r="K5" s="358">
        <f t="shared" si="0"/>
        <v>3684507</v>
      </c>
      <c r="L5" s="356">
        <f t="shared" si="0"/>
        <v>2406845</v>
      </c>
      <c r="M5" s="356">
        <f t="shared" si="0"/>
        <v>2300205</v>
      </c>
      <c r="N5" s="358">
        <f t="shared" si="0"/>
        <v>8391557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15175616</v>
      </c>
      <c r="X5" s="356">
        <f t="shared" si="0"/>
        <v>66639350</v>
      </c>
      <c r="Y5" s="358">
        <f t="shared" si="0"/>
        <v>-51463734</v>
      </c>
      <c r="Z5" s="359">
        <f>+IF(X5&lt;&gt;0,+(Y5/X5)*100,0)</f>
        <v>-77.22724486358285</v>
      </c>
      <c r="AA5" s="360">
        <f>+AA6+AA8+AA11+AA13+AA15</f>
        <v>133278700</v>
      </c>
    </row>
    <row r="6" spans="1:27" ht="13.5">
      <c r="A6" s="361" t="s">
        <v>204</v>
      </c>
      <c r="B6" s="142"/>
      <c r="C6" s="60">
        <f>+C7</f>
        <v>10042420</v>
      </c>
      <c r="D6" s="340">
        <f aca="true" t="shared" si="1" ref="D6:AA6">+D7</f>
        <v>0</v>
      </c>
      <c r="E6" s="60">
        <f t="shared" si="1"/>
        <v>16000000</v>
      </c>
      <c r="F6" s="59">
        <f t="shared" si="1"/>
        <v>16000000</v>
      </c>
      <c r="G6" s="59">
        <f t="shared" si="1"/>
        <v>0</v>
      </c>
      <c r="H6" s="60">
        <f t="shared" si="1"/>
        <v>1308900</v>
      </c>
      <c r="I6" s="60">
        <f t="shared" si="1"/>
        <v>0</v>
      </c>
      <c r="J6" s="59">
        <f t="shared" si="1"/>
        <v>1308900</v>
      </c>
      <c r="K6" s="59">
        <f t="shared" si="1"/>
        <v>0</v>
      </c>
      <c r="L6" s="60">
        <f t="shared" si="1"/>
        <v>0</v>
      </c>
      <c r="M6" s="60">
        <f t="shared" si="1"/>
        <v>86563</v>
      </c>
      <c r="N6" s="59">
        <f t="shared" si="1"/>
        <v>86563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1395463</v>
      </c>
      <c r="X6" s="60">
        <f t="shared" si="1"/>
        <v>8000000</v>
      </c>
      <c r="Y6" s="59">
        <f t="shared" si="1"/>
        <v>-6604537</v>
      </c>
      <c r="Z6" s="61">
        <f>+IF(X6&lt;&gt;0,+(Y6/X6)*100,0)</f>
        <v>-82.55671249999999</v>
      </c>
      <c r="AA6" s="62">
        <f t="shared" si="1"/>
        <v>16000000</v>
      </c>
    </row>
    <row r="7" spans="1:27" ht="13.5">
      <c r="A7" s="291" t="s">
        <v>228</v>
      </c>
      <c r="B7" s="142"/>
      <c r="C7" s="60">
        <v>10042420</v>
      </c>
      <c r="D7" s="340"/>
      <c r="E7" s="60">
        <v>16000000</v>
      </c>
      <c r="F7" s="59">
        <v>16000000</v>
      </c>
      <c r="G7" s="59"/>
      <c r="H7" s="60">
        <v>1308900</v>
      </c>
      <c r="I7" s="60"/>
      <c r="J7" s="59">
        <v>1308900</v>
      </c>
      <c r="K7" s="59"/>
      <c r="L7" s="60"/>
      <c r="M7" s="60">
        <v>86563</v>
      </c>
      <c r="N7" s="59">
        <v>86563</v>
      </c>
      <c r="O7" s="59"/>
      <c r="P7" s="60"/>
      <c r="Q7" s="60"/>
      <c r="R7" s="59"/>
      <c r="S7" s="59"/>
      <c r="T7" s="60"/>
      <c r="U7" s="60"/>
      <c r="V7" s="59"/>
      <c r="W7" s="59">
        <v>1395463</v>
      </c>
      <c r="X7" s="60">
        <v>8000000</v>
      </c>
      <c r="Y7" s="59">
        <v>-6604537</v>
      </c>
      <c r="Z7" s="61">
        <v>-82.56</v>
      </c>
      <c r="AA7" s="62">
        <v>16000000</v>
      </c>
    </row>
    <row r="8" spans="1:27" ht="13.5">
      <c r="A8" s="361" t="s">
        <v>205</v>
      </c>
      <c r="B8" s="142"/>
      <c r="C8" s="60">
        <f aca="true" t="shared" si="2" ref="C8:Y8">SUM(C9:C10)</f>
        <v>7289454</v>
      </c>
      <c r="D8" s="340">
        <f t="shared" si="2"/>
        <v>0</v>
      </c>
      <c r="E8" s="60">
        <f t="shared" si="2"/>
        <v>49050000</v>
      </c>
      <c r="F8" s="59">
        <f t="shared" si="2"/>
        <v>49050000</v>
      </c>
      <c r="G8" s="59">
        <f t="shared" si="2"/>
        <v>0</v>
      </c>
      <c r="H8" s="60">
        <f t="shared" si="2"/>
        <v>2621516</v>
      </c>
      <c r="I8" s="60">
        <f t="shared" si="2"/>
        <v>552472</v>
      </c>
      <c r="J8" s="59">
        <f t="shared" si="2"/>
        <v>3173988</v>
      </c>
      <c r="K8" s="59">
        <f t="shared" si="2"/>
        <v>423199</v>
      </c>
      <c r="L8" s="60">
        <f t="shared" si="2"/>
        <v>1681760</v>
      </c>
      <c r="M8" s="60">
        <f t="shared" si="2"/>
        <v>1226122</v>
      </c>
      <c r="N8" s="59">
        <f t="shared" si="2"/>
        <v>3331081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6505069</v>
      </c>
      <c r="X8" s="60">
        <f t="shared" si="2"/>
        <v>24525000</v>
      </c>
      <c r="Y8" s="59">
        <f t="shared" si="2"/>
        <v>-18019931</v>
      </c>
      <c r="Z8" s="61">
        <f>+IF(X8&lt;&gt;0,+(Y8/X8)*100,0)</f>
        <v>-73.4757635066259</v>
      </c>
      <c r="AA8" s="62">
        <f>SUM(AA9:AA10)</f>
        <v>49050000</v>
      </c>
    </row>
    <row r="9" spans="1:27" ht="13.5">
      <c r="A9" s="291" t="s">
        <v>229</v>
      </c>
      <c r="B9" s="142"/>
      <c r="C9" s="60">
        <v>7289454</v>
      </c>
      <c r="D9" s="340"/>
      <c r="E9" s="60">
        <v>49050000</v>
      </c>
      <c r="F9" s="59">
        <v>49050000</v>
      </c>
      <c r="G9" s="59"/>
      <c r="H9" s="60">
        <v>2621516</v>
      </c>
      <c r="I9" s="60">
        <v>552472</v>
      </c>
      <c r="J9" s="59">
        <v>3173988</v>
      </c>
      <c r="K9" s="59">
        <v>423199</v>
      </c>
      <c r="L9" s="60">
        <v>1681760</v>
      </c>
      <c r="M9" s="60">
        <v>1226122</v>
      </c>
      <c r="N9" s="59">
        <v>3331081</v>
      </c>
      <c r="O9" s="59"/>
      <c r="P9" s="60"/>
      <c r="Q9" s="60"/>
      <c r="R9" s="59"/>
      <c r="S9" s="59"/>
      <c r="T9" s="60"/>
      <c r="U9" s="60"/>
      <c r="V9" s="59"/>
      <c r="W9" s="59">
        <v>6505069</v>
      </c>
      <c r="X9" s="60">
        <v>24525000</v>
      </c>
      <c r="Y9" s="59">
        <v>-18019931</v>
      </c>
      <c r="Z9" s="61">
        <v>-73.48</v>
      </c>
      <c r="AA9" s="62">
        <v>49050000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20712470</v>
      </c>
      <c r="D11" s="363">
        <f aca="true" t="shared" si="3" ref="D11:AA11">+D12</f>
        <v>0</v>
      </c>
      <c r="E11" s="362">
        <f t="shared" si="3"/>
        <v>14887510</v>
      </c>
      <c r="F11" s="364">
        <f t="shared" si="3"/>
        <v>14887510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484652</v>
      </c>
      <c r="L11" s="362">
        <f t="shared" si="3"/>
        <v>0</v>
      </c>
      <c r="M11" s="362">
        <f t="shared" si="3"/>
        <v>419348</v>
      </c>
      <c r="N11" s="364">
        <f t="shared" si="3"/>
        <v>904000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904000</v>
      </c>
      <c r="X11" s="362">
        <f t="shared" si="3"/>
        <v>7443755</v>
      </c>
      <c r="Y11" s="364">
        <f t="shared" si="3"/>
        <v>-6539755</v>
      </c>
      <c r="Z11" s="365">
        <f>+IF(X11&lt;&gt;0,+(Y11/X11)*100,0)</f>
        <v>-87.85559170069406</v>
      </c>
      <c r="AA11" s="366">
        <f t="shared" si="3"/>
        <v>14887510</v>
      </c>
    </row>
    <row r="12" spans="1:27" ht="13.5">
      <c r="A12" s="291" t="s">
        <v>231</v>
      </c>
      <c r="B12" s="136"/>
      <c r="C12" s="60">
        <v>20712470</v>
      </c>
      <c r="D12" s="340"/>
      <c r="E12" s="60">
        <v>14887510</v>
      </c>
      <c r="F12" s="59">
        <v>14887510</v>
      </c>
      <c r="G12" s="59"/>
      <c r="H12" s="60"/>
      <c r="I12" s="60"/>
      <c r="J12" s="59"/>
      <c r="K12" s="59">
        <v>484652</v>
      </c>
      <c r="L12" s="60"/>
      <c r="M12" s="60">
        <v>419348</v>
      </c>
      <c r="N12" s="59">
        <v>904000</v>
      </c>
      <c r="O12" s="59"/>
      <c r="P12" s="60"/>
      <c r="Q12" s="60"/>
      <c r="R12" s="59"/>
      <c r="S12" s="59"/>
      <c r="T12" s="60"/>
      <c r="U12" s="60"/>
      <c r="V12" s="59"/>
      <c r="W12" s="59">
        <v>904000</v>
      </c>
      <c r="X12" s="60">
        <v>7443755</v>
      </c>
      <c r="Y12" s="59">
        <v>-6539755</v>
      </c>
      <c r="Z12" s="61">
        <v>-87.86</v>
      </c>
      <c r="AA12" s="62">
        <v>14887510</v>
      </c>
    </row>
    <row r="13" spans="1:27" ht="13.5">
      <c r="A13" s="361" t="s">
        <v>207</v>
      </c>
      <c r="B13" s="136"/>
      <c r="C13" s="275">
        <f>+C14</f>
        <v>27543791</v>
      </c>
      <c r="D13" s="341">
        <f aca="true" t="shared" si="4" ref="D13:AA13">+D14</f>
        <v>0</v>
      </c>
      <c r="E13" s="275">
        <f t="shared" si="4"/>
        <v>42896190</v>
      </c>
      <c r="F13" s="342">
        <f t="shared" si="4"/>
        <v>42896190</v>
      </c>
      <c r="G13" s="342">
        <f t="shared" si="4"/>
        <v>0</v>
      </c>
      <c r="H13" s="275">
        <f t="shared" si="4"/>
        <v>1978096</v>
      </c>
      <c r="I13" s="275">
        <f t="shared" si="4"/>
        <v>323075</v>
      </c>
      <c r="J13" s="342">
        <f t="shared" si="4"/>
        <v>2301171</v>
      </c>
      <c r="K13" s="342">
        <f t="shared" si="4"/>
        <v>2776656</v>
      </c>
      <c r="L13" s="275">
        <f t="shared" si="4"/>
        <v>725085</v>
      </c>
      <c r="M13" s="275">
        <f t="shared" si="4"/>
        <v>568172</v>
      </c>
      <c r="N13" s="342">
        <f t="shared" si="4"/>
        <v>4069913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6371084</v>
      </c>
      <c r="X13" s="275">
        <f t="shared" si="4"/>
        <v>21448095</v>
      </c>
      <c r="Y13" s="342">
        <f t="shared" si="4"/>
        <v>-15077011</v>
      </c>
      <c r="Z13" s="335">
        <f>+IF(X13&lt;&gt;0,+(Y13/X13)*100,0)</f>
        <v>-70.29533858368308</v>
      </c>
      <c r="AA13" s="273">
        <f t="shared" si="4"/>
        <v>42896190</v>
      </c>
    </row>
    <row r="14" spans="1:27" ht="13.5">
      <c r="A14" s="291" t="s">
        <v>232</v>
      </c>
      <c r="B14" s="136"/>
      <c r="C14" s="60">
        <v>27543791</v>
      </c>
      <c r="D14" s="340"/>
      <c r="E14" s="60">
        <v>42896190</v>
      </c>
      <c r="F14" s="59">
        <v>42896190</v>
      </c>
      <c r="G14" s="59"/>
      <c r="H14" s="60">
        <v>1978096</v>
      </c>
      <c r="I14" s="60">
        <v>323075</v>
      </c>
      <c r="J14" s="59">
        <v>2301171</v>
      </c>
      <c r="K14" s="59">
        <v>2776656</v>
      </c>
      <c r="L14" s="60">
        <v>725085</v>
      </c>
      <c r="M14" s="60">
        <v>568172</v>
      </c>
      <c r="N14" s="59">
        <v>4069913</v>
      </c>
      <c r="O14" s="59"/>
      <c r="P14" s="60"/>
      <c r="Q14" s="60"/>
      <c r="R14" s="59"/>
      <c r="S14" s="59"/>
      <c r="T14" s="60"/>
      <c r="U14" s="60"/>
      <c r="V14" s="59"/>
      <c r="W14" s="59">
        <v>6371084</v>
      </c>
      <c r="X14" s="60">
        <v>21448095</v>
      </c>
      <c r="Y14" s="59">
        <v>-15077011</v>
      </c>
      <c r="Z14" s="61">
        <v>-70.3</v>
      </c>
      <c r="AA14" s="62">
        <v>42896190</v>
      </c>
    </row>
    <row r="15" spans="1:27" ht="13.5">
      <c r="A15" s="361" t="s">
        <v>208</v>
      </c>
      <c r="B15" s="136"/>
      <c r="C15" s="60">
        <f aca="true" t="shared" si="5" ref="C15:Y15">SUM(C16:C20)</f>
        <v>843503</v>
      </c>
      <c r="D15" s="340">
        <f t="shared" si="5"/>
        <v>0</v>
      </c>
      <c r="E15" s="60">
        <f t="shared" si="5"/>
        <v>10445000</v>
      </c>
      <c r="F15" s="59">
        <f t="shared" si="5"/>
        <v>10445000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5222500</v>
      </c>
      <c r="Y15" s="59">
        <f t="shared" si="5"/>
        <v>-5222500</v>
      </c>
      <c r="Z15" s="61">
        <f>+IF(X15&lt;&gt;0,+(Y15/X15)*100,0)</f>
        <v>-100</v>
      </c>
      <c r="AA15" s="62">
        <f>SUM(AA16:AA20)</f>
        <v>10445000</v>
      </c>
    </row>
    <row r="16" spans="1:27" ht="13.5">
      <c r="A16" s="291" t="s">
        <v>233</v>
      </c>
      <c r="B16" s="300"/>
      <c r="C16" s="60"/>
      <c r="D16" s="340"/>
      <c r="E16" s="60">
        <v>3095000</v>
      </c>
      <c r="F16" s="59">
        <v>3095000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1547500</v>
      </c>
      <c r="Y16" s="59">
        <v>-1547500</v>
      </c>
      <c r="Z16" s="61">
        <v>-100</v>
      </c>
      <c r="AA16" s="62">
        <v>3095000</v>
      </c>
    </row>
    <row r="17" spans="1:27" ht="13.5">
      <c r="A17" s="291" t="s">
        <v>234</v>
      </c>
      <c r="B17" s="136"/>
      <c r="C17" s="60"/>
      <c r="D17" s="340"/>
      <c r="E17" s="60">
        <v>100000</v>
      </c>
      <c r="F17" s="59">
        <v>100000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50000</v>
      </c>
      <c r="Y17" s="59">
        <v>-50000</v>
      </c>
      <c r="Z17" s="61">
        <v>-100</v>
      </c>
      <c r="AA17" s="62">
        <v>100000</v>
      </c>
    </row>
    <row r="18" spans="1:27" ht="13.5">
      <c r="A18" s="291" t="s">
        <v>82</v>
      </c>
      <c r="B18" s="136"/>
      <c r="C18" s="60"/>
      <c r="D18" s="340"/>
      <c r="E18" s="60">
        <v>750000</v>
      </c>
      <c r="F18" s="59">
        <v>750000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375000</v>
      </c>
      <c r="Y18" s="59">
        <v>-375000</v>
      </c>
      <c r="Z18" s="61">
        <v>-100</v>
      </c>
      <c r="AA18" s="62">
        <v>750000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843503</v>
      </c>
      <c r="D20" s="340"/>
      <c r="E20" s="60">
        <v>6500000</v>
      </c>
      <c r="F20" s="59">
        <v>6500000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3250000</v>
      </c>
      <c r="Y20" s="59">
        <v>-3250000</v>
      </c>
      <c r="Z20" s="61">
        <v>-100</v>
      </c>
      <c r="AA20" s="62">
        <v>6500000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100000</v>
      </c>
      <c r="D22" s="344">
        <f t="shared" si="6"/>
        <v>0</v>
      </c>
      <c r="E22" s="343">
        <f t="shared" si="6"/>
        <v>8388600</v>
      </c>
      <c r="F22" s="345">
        <f t="shared" si="6"/>
        <v>8388600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4194300</v>
      </c>
      <c r="Y22" s="345">
        <f t="shared" si="6"/>
        <v>-4194300</v>
      </c>
      <c r="Z22" s="336">
        <f>+IF(X22&lt;&gt;0,+(Y22/X22)*100,0)</f>
        <v>-100</v>
      </c>
      <c r="AA22" s="350">
        <f>SUM(AA23:AA32)</f>
        <v>8388600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7455600</v>
      </c>
      <c r="F24" s="59">
        <v>7455600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3727800</v>
      </c>
      <c r="Y24" s="59">
        <v>-3727800</v>
      </c>
      <c r="Z24" s="61">
        <v>-100</v>
      </c>
      <c r="AA24" s="62">
        <v>7455600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350000</v>
      </c>
      <c r="F27" s="59">
        <v>350000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175000</v>
      </c>
      <c r="Y27" s="59">
        <v>-175000</v>
      </c>
      <c r="Z27" s="61">
        <v>-100</v>
      </c>
      <c r="AA27" s="62">
        <v>350000</v>
      </c>
    </row>
    <row r="28" spans="1:27" ht="13.5">
      <c r="A28" s="361" t="s">
        <v>241</v>
      </c>
      <c r="B28" s="147"/>
      <c r="C28" s="275">
        <v>100000</v>
      </c>
      <c r="D28" s="341"/>
      <c r="E28" s="275">
        <v>583000</v>
      </c>
      <c r="F28" s="342">
        <v>583000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291500</v>
      </c>
      <c r="Y28" s="342">
        <v>-291500</v>
      </c>
      <c r="Z28" s="335">
        <v>-100</v>
      </c>
      <c r="AA28" s="273">
        <v>583000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150000</v>
      </c>
      <c r="F34" s="345">
        <f t="shared" si="7"/>
        <v>150000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75000</v>
      </c>
      <c r="Y34" s="345">
        <f t="shared" si="7"/>
        <v>-75000</v>
      </c>
      <c r="Z34" s="336">
        <f>+IF(X34&lt;&gt;0,+(Y34/X34)*100,0)</f>
        <v>-100</v>
      </c>
      <c r="AA34" s="350">
        <f t="shared" si="7"/>
        <v>150000</v>
      </c>
    </row>
    <row r="35" spans="1:27" ht="13.5">
      <c r="A35" s="361" t="s">
        <v>245</v>
      </c>
      <c r="B35" s="136"/>
      <c r="C35" s="54"/>
      <c r="D35" s="368"/>
      <c r="E35" s="54">
        <v>150000</v>
      </c>
      <c r="F35" s="53">
        <v>150000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75000</v>
      </c>
      <c r="Y35" s="53">
        <v>-75000</v>
      </c>
      <c r="Z35" s="94">
        <v>-100</v>
      </c>
      <c r="AA35" s="95">
        <v>150000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11581816</v>
      </c>
      <c r="D40" s="344">
        <f t="shared" si="9"/>
        <v>0</v>
      </c>
      <c r="E40" s="343">
        <f t="shared" si="9"/>
        <v>19353400</v>
      </c>
      <c r="F40" s="345">
        <f t="shared" si="9"/>
        <v>19353400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101697</v>
      </c>
      <c r="L40" s="343">
        <f t="shared" si="9"/>
        <v>0</v>
      </c>
      <c r="M40" s="343">
        <f t="shared" si="9"/>
        <v>72525</v>
      </c>
      <c r="N40" s="345">
        <f t="shared" si="9"/>
        <v>174222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174222</v>
      </c>
      <c r="X40" s="343">
        <f t="shared" si="9"/>
        <v>9676700</v>
      </c>
      <c r="Y40" s="345">
        <f t="shared" si="9"/>
        <v>-9502478</v>
      </c>
      <c r="Z40" s="336">
        <f>+IF(X40&lt;&gt;0,+(Y40/X40)*100,0)</f>
        <v>-98.19957216819783</v>
      </c>
      <c r="AA40" s="350">
        <f>SUM(AA41:AA49)</f>
        <v>19353400</v>
      </c>
    </row>
    <row r="41" spans="1:27" ht="13.5">
      <c r="A41" s="361" t="s">
        <v>247</v>
      </c>
      <c r="B41" s="142"/>
      <c r="C41" s="362">
        <v>9698000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1660773</v>
      </c>
      <c r="D43" s="369"/>
      <c r="E43" s="305">
        <v>12598900</v>
      </c>
      <c r="F43" s="370">
        <v>12598900</v>
      </c>
      <c r="G43" s="370"/>
      <c r="H43" s="305"/>
      <c r="I43" s="305"/>
      <c r="J43" s="370"/>
      <c r="K43" s="370"/>
      <c r="L43" s="305"/>
      <c r="M43" s="305">
        <v>72525</v>
      </c>
      <c r="N43" s="370">
        <v>72525</v>
      </c>
      <c r="O43" s="370"/>
      <c r="P43" s="305"/>
      <c r="Q43" s="305"/>
      <c r="R43" s="370"/>
      <c r="S43" s="370"/>
      <c r="T43" s="305"/>
      <c r="U43" s="305"/>
      <c r="V43" s="370"/>
      <c r="W43" s="370">
        <v>72525</v>
      </c>
      <c r="X43" s="305">
        <v>6299450</v>
      </c>
      <c r="Y43" s="370">
        <v>-6226925</v>
      </c>
      <c r="Z43" s="371">
        <v>-98.85</v>
      </c>
      <c r="AA43" s="303">
        <v>12598900</v>
      </c>
    </row>
    <row r="44" spans="1:27" ht="13.5">
      <c r="A44" s="361" t="s">
        <v>250</v>
      </c>
      <c r="B44" s="136"/>
      <c r="C44" s="60">
        <v>24793</v>
      </c>
      <c r="D44" s="368"/>
      <c r="E44" s="54">
        <v>124500</v>
      </c>
      <c r="F44" s="53">
        <v>124500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62250</v>
      </c>
      <c r="Y44" s="53">
        <v>-62250</v>
      </c>
      <c r="Z44" s="94">
        <v>-100</v>
      </c>
      <c r="AA44" s="95">
        <v>124500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198250</v>
      </c>
      <c r="D47" s="368"/>
      <c r="E47" s="54">
        <v>2998000</v>
      </c>
      <c r="F47" s="53">
        <v>2998000</v>
      </c>
      <c r="G47" s="53"/>
      <c r="H47" s="54"/>
      <c r="I47" s="54"/>
      <c r="J47" s="53"/>
      <c r="K47" s="53">
        <v>101697</v>
      </c>
      <c r="L47" s="54"/>
      <c r="M47" s="54"/>
      <c r="N47" s="53">
        <v>101697</v>
      </c>
      <c r="O47" s="53"/>
      <c r="P47" s="54"/>
      <c r="Q47" s="54"/>
      <c r="R47" s="53"/>
      <c r="S47" s="53"/>
      <c r="T47" s="54"/>
      <c r="U47" s="54"/>
      <c r="V47" s="53"/>
      <c r="W47" s="53">
        <v>101697</v>
      </c>
      <c r="X47" s="54">
        <v>1499000</v>
      </c>
      <c r="Y47" s="53">
        <v>-1397303</v>
      </c>
      <c r="Z47" s="94">
        <v>-93.22</v>
      </c>
      <c r="AA47" s="95">
        <v>2998000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2632000</v>
      </c>
      <c r="F49" s="53">
        <v>2632000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1316000</v>
      </c>
      <c r="Y49" s="53">
        <v>-1316000</v>
      </c>
      <c r="Z49" s="94">
        <v>-100</v>
      </c>
      <c r="AA49" s="95">
        <v>2632000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78113454</v>
      </c>
      <c r="D60" s="346">
        <f t="shared" si="14"/>
        <v>0</v>
      </c>
      <c r="E60" s="219">
        <f t="shared" si="14"/>
        <v>161170700</v>
      </c>
      <c r="F60" s="264">
        <f t="shared" si="14"/>
        <v>161170700</v>
      </c>
      <c r="G60" s="264">
        <f t="shared" si="14"/>
        <v>0</v>
      </c>
      <c r="H60" s="219">
        <f t="shared" si="14"/>
        <v>5908512</v>
      </c>
      <c r="I60" s="219">
        <f t="shared" si="14"/>
        <v>875547</v>
      </c>
      <c r="J60" s="264">
        <f t="shared" si="14"/>
        <v>6784059</v>
      </c>
      <c r="K60" s="264">
        <f t="shared" si="14"/>
        <v>3786204</v>
      </c>
      <c r="L60" s="219">
        <f t="shared" si="14"/>
        <v>2406845</v>
      </c>
      <c r="M60" s="219">
        <f t="shared" si="14"/>
        <v>2372730</v>
      </c>
      <c r="N60" s="264">
        <f t="shared" si="14"/>
        <v>8565779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15349838</v>
      </c>
      <c r="X60" s="219">
        <f t="shared" si="14"/>
        <v>80585350</v>
      </c>
      <c r="Y60" s="264">
        <f t="shared" si="14"/>
        <v>-65235512</v>
      </c>
      <c r="Z60" s="337">
        <f>+IF(X60&lt;&gt;0,+(Y60/X60)*100,0)</f>
        <v>-80.95207379505084</v>
      </c>
      <c r="AA60" s="232">
        <f>+AA57+AA54+AA51+AA40+AA37+AA34+AA22+AA5</f>
        <v>161170700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</v>
      </c>
      <c r="Y22" s="345">
        <f t="shared" si="6"/>
        <v>-250000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500000</v>
      </c>
      <c r="F28" s="342">
        <v>500000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250000</v>
      </c>
      <c r="Y28" s="342">
        <v>-250000</v>
      </c>
      <c r="Z28" s="335">
        <v>-100</v>
      </c>
      <c r="AA28" s="273">
        <v>500000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1916830</v>
      </c>
      <c r="F40" s="345">
        <f t="shared" si="9"/>
        <v>1916830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958415</v>
      </c>
      <c r="Y40" s="345">
        <f t="shared" si="9"/>
        <v>-958415</v>
      </c>
      <c r="Z40" s="336">
        <f>+IF(X40&lt;&gt;0,+(Y40/X40)*100,0)</f>
        <v>-100</v>
      </c>
      <c r="AA40" s="350">
        <f>SUM(AA41:AA49)</f>
        <v>1916830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1645030</v>
      </c>
      <c r="F43" s="370">
        <v>1645030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822515</v>
      </c>
      <c r="Y43" s="370">
        <v>-822515</v>
      </c>
      <c r="Z43" s="371">
        <v>-100</v>
      </c>
      <c r="AA43" s="303">
        <v>1645030</v>
      </c>
    </row>
    <row r="44" spans="1:27" ht="13.5">
      <c r="A44" s="361" t="s">
        <v>250</v>
      </c>
      <c r="B44" s="136"/>
      <c r="C44" s="60"/>
      <c r="D44" s="368"/>
      <c r="E44" s="54">
        <v>21800</v>
      </c>
      <c r="F44" s="53">
        <v>21800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10900</v>
      </c>
      <c r="Y44" s="53">
        <v>-10900</v>
      </c>
      <c r="Z44" s="94">
        <v>-100</v>
      </c>
      <c r="AA44" s="95">
        <v>21800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</v>
      </c>
      <c r="Y48" s="53">
        <v>-125000</v>
      </c>
      <c r="Z48" s="94">
        <v>-100</v>
      </c>
      <c r="AA48" s="95">
        <v>250000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2416830</v>
      </c>
      <c r="F60" s="264">
        <f t="shared" si="14"/>
        <v>2416830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1208415</v>
      </c>
      <c r="Y60" s="264">
        <f t="shared" si="14"/>
        <v>-1208415</v>
      </c>
      <c r="Z60" s="337">
        <f>+IF(X60&lt;&gt;0,+(Y60/X60)*100,0)</f>
        <v>-100</v>
      </c>
      <c r="AA60" s="232">
        <f>+AA57+AA54+AA51+AA40+AA37+AA34+AA22+AA5</f>
        <v>2416830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2014-02-11T06:59:52Z</dcterms:created>
  <dcterms:modified xsi:type="dcterms:W3CDTF">2014-02-11T06:59:56Z</dcterms:modified>
  <cp:category/>
  <cp:version/>
  <cp:contentType/>
  <cp:contentStatus/>
</cp:coreProperties>
</file>