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<sst xmlns="http://schemas.openxmlformats.org/spreadsheetml/2006/main" count="855" uniqueCount="302">
  <si>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Mafube(FS205)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</si>
  <si>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</si>
  <si>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</si>
  <si>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</si>
  <si>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</si>
  <si>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</si>
  <si>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</si>
  <si>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</si>
  <si>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</si>
  <si>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</si>
  <si>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</si>
  <si>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</si>
  <si>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</si>
  <si>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</si>
  <si>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</si>
  <si>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</si>
  <si>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</si>
  <si>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</si>
  <si>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</si>
  <si>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</si>
  <si>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</si>
  <si>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</si>
  <si>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</si>
  <si>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</si>
  <si>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</si>
  <si>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</si>
  <si>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</si>
  <si>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</si>
  <si>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</si>
  <si>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</si>
  <si>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</si>
  <si>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</si>
  <si>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</si>
  <si>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</si>
  <si>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</si>
  <si>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</si>
  <si>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</si>
  <si>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</si>
  <si>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</si>
  <si>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</si>
  <si>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</si>
  <si>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</si>
  <si>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</si>
  <si>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</si>
  <si>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</si>
  <si>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</si>
  <si>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</si>
  <si>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</si>
  <si>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</si>
  <si>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</si>
  <si>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</si>
  <si>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</si>
  <si>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</si>
  <si>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</si>
  <si>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</si>
  <si>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</si>
  <si>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</si>
  <si>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</si>
  <si>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</si>
  <si>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</si>
  <si>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</si>
  <si>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</si>
  <si>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</si>
  <si>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</si>
  <si>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</si>
  <si>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</si>
  <si>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</si>
  <si>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</si>
  <si>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</si>
  <si>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</si>
  <si>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Mafube(FS205)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</si>
  <si>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</si>
  <si>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</si>
  <si>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</si>
  <si>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</si>
  <si>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</si>
  <si>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</si>
  <si>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</si>
  <si>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</si>
  <si>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</si>
  <si>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</si>
  <si>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</si>
  <si>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</si>
  <si>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</si>
  <si>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</si>
  <si>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</si>
  <si>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</si>
  <si>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</si>
  <si>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</si>
  <si>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</si>
  <si>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</si>
  <si>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</si>
  <si>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</si>
  <si>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</si>
  <si>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</si>
  <si>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</si>
  <si>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</si>
  <si>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</si>
  <si>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</si>
  <si>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</si>
  <si>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Mafube(FS205)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</si>
  <si>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</si>
  <si>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</si>
  <si>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</si>
  <si>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</si>
  <si>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</si>
  <si>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</si>
  <si>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</si>
  <si>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</si>
  <si>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</si>
  <si>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</si>
  <si>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</si>
  <si>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</si>
  <si>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</si>
  <si>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</si>
  <si>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</si>
  <si>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</si>
  <si>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</si>
  <si>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</si>
  <si>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</si>
  <si>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</si>
  <si>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</si>
  <si>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</si>
  <si>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</si>
  <si>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</si>
  <si>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</si>
  <si>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</si>
  <si>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</si>
  <si>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</si>
  <si>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Mafube(FS205)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</si>
  <si>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</si>
  <si>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</si>
  <si>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</si>
  <si>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</si>
  <si>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</si>
  <si>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</si>
  <si>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</si>
  <si>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</si>
  <si>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</si>
  <si>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</si>
  <si>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Mafube(FS205)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</si>
  <si>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</si>
  <si>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</si>
  <si>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</si>
  <si>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</si>
  <si>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</si>
  <si>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</si>
  <si>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</si>
  <si>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</si>
  <si>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</si>
  <si>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</si>
  <si>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</si>
  <si>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</si>
  <si>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</si>
  <si>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</si>
  <si>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</si>
  <si>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</si>
  <si>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</si>
  <si>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</si>
  <si>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</si>
  <si>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</si>
  <si>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</si>
  <si>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</si>
  <si>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</si>
  <si>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</si>
  <si>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</si>
  <si>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</si>
  <si>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</si>
  <si>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</si>
  <si>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</si>
  <si>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</si>
  <si>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</si>
  <si>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</si>
  <si>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</si>
  <si>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Mafube(FS205)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</si>
  <si>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</si>
  <si>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</si>
  <si>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</si>
  <si>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</si>
  <si>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</si>
  <si>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</si>
  <si>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</si>
  <si>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</si>
  <si>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</si>
  <si>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</si>
  <si>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</si>
  <si>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</si>
  <si>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</si>
  <si>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</si>
  <si>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</si>
  <si>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</si>
  <si>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</si>
  <si>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</si>
  <si>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</si>
  <si>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</si>
  <si>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</si>
  <si>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</si>
  <si>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</si>
  <si>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</si>
  <si>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</si>
  <si>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</si>
  <si>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Mafube(FS205)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</si>
  <si>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</si>
  <si>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</si>
  <si>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</si>
  <si>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</si>
  <si>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</si>
  <si>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</si>
  <si>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</si>
  <si>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</si>
  <si>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</si>
  <si>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</si>
  <si>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</si>
  <si>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</si>
  <si>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</si>
  <si>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</si>
  <si>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</si>
  <si>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</si>
  <si>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</si>
  <si>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</si>
  <si>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</si>
  <si>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</si>
  <si>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</si>
  <si>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</si>
  <si>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</si>
  <si>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</si>
  <si>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Mafube(FS205)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</si>
  <si>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</si>
  <si>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</si>
  <si>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</si>
  <si>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</si>
  <si>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</si>
  <si>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</si>
  <si>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</si>
  <si>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</si>
  <si>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</si>
  <si>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</si>
  <si>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</si>
  <si>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</si>
  <si>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</si>
  <si>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</si>
  <si>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</si>
  <si>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</si>
  <si>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</si>
  <si>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</si>
  <si>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</si>
  <si>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</si>
  <si>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</si>
  <si>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</si>
  <si>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</si>
  <si>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</si>
  <si>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</si>
  <si>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</si>
  <si>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</si>
  <si>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</si>
  <si>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</si>
  <si>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</si>
  <si>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</si>
  <si>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</si>
  <si>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</si>
  <si>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</si>
  <si>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</si>
  <si>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Mafube(FS205)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</si>
  <si>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</si>
  <si>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</si>
  <si>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Free State: Mafube(FS205)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</si>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</sst>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16322286</v>
      </c>
      <c r="C5" s="19">
        <v>0</v>
      </c>
      <c r="D5" s="59">
        <v>17437681</v>
      </c>
      <c r="E5" s="60">
        <v>17437681</v>
      </c>
      <c r="F5" s="60">
        <v>499096</v>
      </c>
      <c r="G5" s="60">
        <v>1312739</v>
      </c>
      <c r="H5" s="60">
        <v>3358602</v>
      </c>
      <c r="I5" s="60">
        <v>5170437</v>
      </c>
      <c r="J5" s="60">
        <v>1689246</v>
      </c>
      <c r="K5" s="60">
        <v>1658051</v>
      </c>
      <c r="L5" s="60">
        <v>1658051</v>
      </c>
      <c r="M5" s="60">
        <v>5005348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10175785</v>
      </c>
      <c r="W5" s="60">
        <v>8718841</v>
      </c>
      <c r="X5" s="60">
        <v>1456944</v>
      </c>
      <c r="Y5" s="61">
        <v>16.71</v>
      </c>
      <c r="Z5" s="62">
        <v>17437681</v>
      </c>
    </row>
    <row r="6" spans="1:26" ht="13.5">
      <c r="A6" s="58" t="s">
        <v>32</v>
      </c>
      <c r="B6" s="19">
        <v>43222421</v>
      </c>
      <c r="C6" s="19">
        <v>0</v>
      </c>
      <c r="D6" s="59">
        <v>31944488</v>
      </c>
      <c r="E6" s="60">
        <v>31944488</v>
      </c>
      <c r="F6" s="60">
        <v>1383714</v>
      </c>
      <c r="G6" s="60">
        <v>1983969</v>
      </c>
      <c r="H6" s="60">
        <v>1056002</v>
      </c>
      <c r="I6" s="60">
        <v>4423685</v>
      </c>
      <c r="J6" s="60">
        <v>3693528</v>
      </c>
      <c r="K6" s="60">
        <v>4284963</v>
      </c>
      <c r="L6" s="60">
        <v>3898641</v>
      </c>
      <c r="M6" s="60">
        <v>11877132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16300817</v>
      </c>
      <c r="W6" s="60">
        <v>15972244</v>
      </c>
      <c r="X6" s="60">
        <v>328573</v>
      </c>
      <c r="Y6" s="61">
        <v>2.06</v>
      </c>
      <c r="Z6" s="62">
        <v>31944488</v>
      </c>
    </row>
    <row r="7" spans="1:26" ht="13.5">
      <c r="A7" s="58" t="s">
        <v>33</v>
      </c>
      <c r="B7" s="19">
        <v>159604</v>
      </c>
      <c r="C7" s="19">
        <v>0</v>
      </c>
      <c r="D7" s="59">
        <v>90406</v>
      </c>
      <c r="E7" s="60">
        <v>90406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45203</v>
      </c>
      <c r="X7" s="60">
        <v>-45203</v>
      </c>
      <c r="Y7" s="61">
        <v>-100</v>
      </c>
      <c r="Z7" s="62">
        <v>90406</v>
      </c>
    </row>
    <row r="8" spans="1:26" ht="13.5">
      <c r="A8" s="58" t="s">
        <v>34</v>
      </c>
      <c r="B8" s="19">
        <v>78560200</v>
      </c>
      <c r="C8" s="19">
        <v>0</v>
      </c>
      <c r="D8" s="59">
        <v>78084000</v>
      </c>
      <c r="E8" s="60">
        <v>78084000</v>
      </c>
      <c r="F8" s="60">
        <v>28298000</v>
      </c>
      <c r="G8" s="60">
        <v>890000</v>
      </c>
      <c r="H8" s="60">
        <v>0</v>
      </c>
      <c r="I8" s="60">
        <v>29188000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29188000</v>
      </c>
      <c r="W8" s="60">
        <v>39042000</v>
      </c>
      <c r="X8" s="60">
        <v>-9854000</v>
      </c>
      <c r="Y8" s="61">
        <v>-25.24</v>
      </c>
      <c r="Z8" s="62">
        <v>78084000</v>
      </c>
    </row>
    <row r="9" spans="1:26" ht="13.5">
      <c r="A9" s="58" t="s">
        <v>35</v>
      </c>
      <c r="B9" s="19">
        <v>14474853</v>
      </c>
      <c r="C9" s="19">
        <v>0</v>
      </c>
      <c r="D9" s="59">
        <v>26774117</v>
      </c>
      <c r="E9" s="60">
        <v>26774117</v>
      </c>
      <c r="F9" s="60">
        <v>224190</v>
      </c>
      <c r="G9" s="60">
        <v>0</v>
      </c>
      <c r="H9" s="60">
        <v>4770119</v>
      </c>
      <c r="I9" s="60">
        <v>4994309</v>
      </c>
      <c r="J9" s="60">
        <v>0</v>
      </c>
      <c r="K9" s="60">
        <v>116181</v>
      </c>
      <c r="L9" s="60">
        <v>678061</v>
      </c>
      <c r="M9" s="60">
        <v>794242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5788551</v>
      </c>
      <c r="W9" s="60">
        <v>13387059</v>
      </c>
      <c r="X9" s="60">
        <v>-7598508</v>
      </c>
      <c r="Y9" s="61">
        <v>-56.76</v>
      </c>
      <c r="Z9" s="62">
        <v>26774117</v>
      </c>
    </row>
    <row r="10" spans="1:26" ht="25.5">
      <c r="A10" s="63" t="s">
        <v>277</v>
      </c>
      <c r="B10" s="64">
        <f>SUM(B5:B9)</f>
        <v>152739364</v>
      </c>
      <c r="C10" s="64">
        <f>SUM(C5:C9)</f>
        <v>0</v>
      </c>
      <c r="D10" s="65">
        <f aca="true" t="shared" si="0" ref="D10:Z10">SUM(D5:D9)</f>
        <v>154330692</v>
      </c>
      <c r="E10" s="66">
        <f t="shared" si="0"/>
        <v>154330692</v>
      </c>
      <c r="F10" s="66">
        <f t="shared" si="0"/>
        <v>30405000</v>
      </c>
      <c r="G10" s="66">
        <f t="shared" si="0"/>
        <v>4186708</v>
      </c>
      <c r="H10" s="66">
        <f t="shared" si="0"/>
        <v>9184723</v>
      </c>
      <c r="I10" s="66">
        <f t="shared" si="0"/>
        <v>43776431</v>
      </c>
      <c r="J10" s="66">
        <f t="shared" si="0"/>
        <v>5382774</v>
      </c>
      <c r="K10" s="66">
        <f t="shared" si="0"/>
        <v>6059195</v>
      </c>
      <c r="L10" s="66">
        <f t="shared" si="0"/>
        <v>6234753</v>
      </c>
      <c r="M10" s="66">
        <f t="shared" si="0"/>
        <v>17676722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61453153</v>
      </c>
      <c r="W10" s="66">
        <f t="shared" si="0"/>
        <v>77165347</v>
      </c>
      <c r="X10" s="66">
        <f t="shared" si="0"/>
        <v>-15712194</v>
      </c>
      <c r="Y10" s="67">
        <f>+IF(W10&lt;&gt;0,(X10/W10)*100,0)</f>
        <v>-20.36172273028203</v>
      </c>
      <c r="Z10" s="68">
        <f t="shared" si="0"/>
        <v>154330692</v>
      </c>
    </row>
    <row r="11" spans="1:26" ht="13.5">
      <c r="A11" s="58" t="s">
        <v>37</v>
      </c>
      <c r="B11" s="19">
        <v>66426989</v>
      </c>
      <c r="C11" s="19">
        <v>0</v>
      </c>
      <c r="D11" s="59">
        <v>59673471</v>
      </c>
      <c r="E11" s="60">
        <v>59673471</v>
      </c>
      <c r="F11" s="60">
        <v>9076245</v>
      </c>
      <c r="G11" s="60">
        <v>4492650</v>
      </c>
      <c r="H11" s="60">
        <v>3660167</v>
      </c>
      <c r="I11" s="60">
        <v>17229062</v>
      </c>
      <c r="J11" s="60">
        <v>1922361</v>
      </c>
      <c r="K11" s="60">
        <v>1494815</v>
      </c>
      <c r="L11" s="60">
        <v>1494815</v>
      </c>
      <c r="M11" s="60">
        <v>4911991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22141053</v>
      </c>
      <c r="W11" s="60">
        <v>29836736</v>
      </c>
      <c r="X11" s="60">
        <v>-7695683</v>
      </c>
      <c r="Y11" s="61">
        <v>-25.79</v>
      </c>
      <c r="Z11" s="62">
        <v>59673471</v>
      </c>
    </row>
    <row r="12" spans="1:26" ht="13.5">
      <c r="A12" s="58" t="s">
        <v>38</v>
      </c>
      <c r="B12" s="19">
        <v>5440964</v>
      </c>
      <c r="C12" s="19">
        <v>0</v>
      </c>
      <c r="D12" s="59">
        <v>4486566</v>
      </c>
      <c r="E12" s="60">
        <v>4486566</v>
      </c>
      <c r="F12" s="60">
        <v>254878</v>
      </c>
      <c r="G12" s="60">
        <v>249659</v>
      </c>
      <c r="H12" s="60">
        <v>248627</v>
      </c>
      <c r="I12" s="60">
        <v>753164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753164</v>
      </c>
      <c r="W12" s="60">
        <v>2243283</v>
      </c>
      <c r="X12" s="60">
        <v>-1490119</v>
      </c>
      <c r="Y12" s="61">
        <v>-66.43</v>
      </c>
      <c r="Z12" s="62">
        <v>4486566</v>
      </c>
    </row>
    <row r="13" spans="1:26" ht="13.5">
      <c r="A13" s="58" t="s">
        <v>278</v>
      </c>
      <c r="B13" s="19">
        <v>123676891</v>
      </c>
      <c r="C13" s="19">
        <v>0</v>
      </c>
      <c r="D13" s="59">
        <v>1144000</v>
      </c>
      <c r="E13" s="60">
        <v>1144000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572000</v>
      </c>
      <c r="X13" s="60">
        <v>-572000</v>
      </c>
      <c r="Y13" s="61">
        <v>-100</v>
      </c>
      <c r="Z13" s="62">
        <v>1144000</v>
      </c>
    </row>
    <row r="14" spans="1:26" ht="13.5">
      <c r="A14" s="58" t="s">
        <v>40</v>
      </c>
      <c r="B14" s="19">
        <v>7278597</v>
      </c>
      <c r="C14" s="19">
        <v>0</v>
      </c>
      <c r="D14" s="59">
        <v>0</v>
      </c>
      <c r="E14" s="60">
        <v>0</v>
      </c>
      <c r="F14" s="60">
        <v>7326945</v>
      </c>
      <c r="G14" s="60">
        <v>0</v>
      </c>
      <c r="H14" s="60">
        <v>0</v>
      </c>
      <c r="I14" s="60">
        <v>7326945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7326945</v>
      </c>
      <c r="W14" s="60">
        <v>0</v>
      </c>
      <c r="X14" s="60">
        <v>7326945</v>
      </c>
      <c r="Y14" s="61">
        <v>0</v>
      </c>
      <c r="Z14" s="62">
        <v>0</v>
      </c>
    </row>
    <row r="15" spans="1:26" ht="13.5">
      <c r="A15" s="58" t="s">
        <v>41</v>
      </c>
      <c r="B15" s="19">
        <v>9168910</v>
      </c>
      <c r="C15" s="19">
        <v>0</v>
      </c>
      <c r="D15" s="59">
        <v>13500000</v>
      </c>
      <c r="E15" s="60">
        <v>13500000</v>
      </c>
      <c r="F15" s="60">
        <v>45786</v>
      </c>
      <c r="G15" s="60">
        <v>37886</v>
      </c>
      <c r="H15" s="60">
        <v>0</v>
      </c>
      <c r="I15" s="60">
        <v>83672</v>
      </c>
      <c r="J15" s="60">
        <v>3477176</v>
      </c>
      <c r="K15" s="60">
        <v>3310295</v>
      </c>
      <c r="L15" s="60">
        <v>3477176</v>
      </c>
      <c r="M15" s="60">
        <v>10264647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10348319</v>
      </c>
      <c r="W15" s="60">
        <v>6750000</v>
      </c>
      <c r="X15" s="60">
        <v>3598319</v>
      </c>
      <c r="Y15" s="61">
        <v>53.31</v>
      </c>
      <c r="Z15" s="62">
        <v>13500000</v>
      </c>
    </row>
    <row r="16" spans="1:26" ht="13.5">
      <c r="A16" s="69" t="s">
        <v>42</v>
      </c>
      <c r="B16" s="19">
        <v>7529210</v>
      </c>
      <c r="C16" s="19">
        <v>0</v>
      </c>
      <c r="D16" s="59">
        <v>11859683</v>
      </c>
      <c r="E16" s="60">
        <v>11859683</v>
      </c>
      <c r="F16" s="60">
        <v>417706</v>
      </c>
      <c r="G16" s="60">
        <v>0</v>
      </c>
      <c r="H16" s="60">
        <v>0</v>
      </c>
      <c r="I16" s="60">
        <v>417706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417706</v>
      </c>
      <c r="W16" s="60">
        <v>5929842</v>
      </c>
      <c r="X16" s="60">
        <v>-5512136</v>
      </c>
      <c r="Y16" s="61">
        <v>-92.96</v>
      </c>
      <c r="Z16" s="62">
        <v>11859683</v>
      </c>
    </row>
    <row r="17" spans="1:26" ht="13.5">
      <c r="A17" s="58" t="s">
        <v>43</v>
      </c>
      <c r="B17" s="19">
        <v>83536871</v>
      </c>
      <c r="C17" s="19">
        <v>0</v>
      </c>
      <c r="D17" s="59">
        <v>63422198</v>
      </c>
      <c r="E17" s="60">
        <v>63422198</v>
      </c>
      <c r="F17" s="60">
        <v>8877904</v>
      </c>
      <c r="G17" s="60">
        <v>6291082</v>
      </c>
      <c r="H17" s="60">
        <v>4287848</v>
      </c>
      <c r="I17" s="60">
        <v>19456834</v>
      </c>
      <c r="J17" s="60">
        <v>7828300</v>
      </c>
      <c r="K17" s="60">
        <v>2035181</v>
      </c>
      <c r="L17" s="60">
        <v>4971105</v>
      </c>
      <c r="M17" s="60">
        <v>14834586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34291420</v>
      </c>
      <c r="W17" s="60">
        <v>31711099</v>
      </c>
      <c r="X17" s="60">
        <v>2580321</v>
      </c>
      <c r="Y17" s="61">
        <v>8.14</v>
      </c>
      <c r="Z17" s="62">
        <v>63422198</v>
      </c>
    </row>
    <row r="18" spans="1:26" ht="13.5">
      <c r="A18" s="70" t="s">
        <v>44</v>
      </c>
      <c r="B18" s="71">
        <f>SUM(B11:B17)</f>
        <v>303058432</v>
      </c>
      <c r="C18" s="71">
        <f>SUM(C11:C17)</f>
        <v>0</v>
      </c>
      <c r="D18" s="72">
        <f aca="true" t="shared" si="1" ref="D18:Z18">SUM(D11:D17)</f>
        <v>154085918</v>
      </c>
      <c r="E18" s="73">
        <f t="shared" si="1"/>
        <v>154085918</v>
      </c>
      <c r="F18" s="73">
        <f t="shared" si="1"/>
        <v>25999464</v>
      </c>
      <c r="G18" s="73">
        <f t="shared" si="1"/>
        <v>11071277</v>
      </c>
      <c r="H18" s="73">
        <f t="shared" si="1"/>
        <v>8196642</v>
      </c>
      <c r="I18" s="73">
        <f t="shared" si="1"/>
        <v>45267383</v>
      </c>
      <c r="J18" s="73">
        <f t="shared" si="1"/>
        <v>13227837</v>
      </c>
      <c r="K18" s="73">
        <f t="shared" si="1"/>
        <v>6840291</v>
      </c>
      <c r="L18" s="73">
        <f t="shared" si="1"/>
        <v>9943096</v>
      </c>
      <c r="M18" s="73">
        <f t="shared" si="1"/>
        <v>30011224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75278607</v>
      </c>
      <c r="W18" s="73">
        <f t="shared" si="1"/>
        <v>77042960</v>
      </c>
      <c r="X18" s="73">
        <f t="shared" si="1"/>
        <v>-1764353</v>
      </c>
      <c r="Y18" s="67">
        <f>+IF(W18&lt;&gt;0,(X18/W18)*100,0)</f>
        <v>-2.2900898407849333</v>
      </c>
      <c r="Z18" s="74">
        <f t="shared" si="1"/>
        <v>154085918</v>
      </c>
    </row>
    <row r="19" spans="1:26" ht="13.5">
      <c r="A19" s="70" t="s">
        <v>45</v>
      </c>
      <c r="B19" s="75">
        <f>+B10-B18</f>
        <v>-150319068</v>
      </c>
      <c r="C19" s="75">
        <f>+C10-C18</f>
        <v>0</v>
      </c>
      <c r="D19" s="76">
        <f aca="true" t="shared" si="2" ref="D19:Z19">+D10-D18</f>
        <v>244774</v>
      </c>
      <c r="E19" s="77">
        <f t="shared" si="2"/>
        <v>244774</v>
      </c>
      <c r="F19" s="77">
        <f t="shared" si="2"/>
        <v>4405536</v>
      </c>
      <c r="G19" s="77">
        <f t="shared" si="2"/>
        <v>-6884569</v>
      </c>
      <c r="H19" s="77">
        <f t="shared" si="2"/>
        <v>988081</v>
      </c>
      <c r="I19" s="77">
        <f t="shared" si="2"/>
        <v>-1490952</v>
      </c>
      <c r="J19" s="77">
        <f t="shared" si="2"/>
        <v>-7845063</v>
      </c>
      <c r="K19" s="77">
        <f t="shared" si="2"/>
        <v>-781096</v>
      </c>
      <c r="L19" s="77">
        <f t="shared" si="2"/>
        <v>-3708343</v>
      </c>
      <c r="M19" s="77">
        <f t="shared" si="2"/>
        <v>-12334502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-13825454</v>
      </c>
      <c r="W19" s="77">
        <f>IF(E10=E18,0,W10-W18)</f>
        <v>122387</v>
      </c>
      <c r="X19" s="77">
        <f t="shared" si="2"/>
        <v>-13947841</v>
      </c>
      <c r="Y19" s="78">
        <f>+IF(W19&lt;&gt;0,(X19/W19)*100,0)</f>
        <v>-11396.505347790206</v>
      </c>
      <c r="Z19" s="79">
        <f t="shared" si="2"/>
        <v>244774</v>
      </c>
    </row>
    <row r="20" spans="1:26" ht="13.5">
      <c r="A20" s="58" t="s">
        <v>46</v>
      </c>
      <c r="B20" s="19">
        <v>31615313</v>
      </c>
      <c r="C20" s="19">
        <v>0</v>
      </c>
      <c r="D20" s="59">
        <v>25533000</v>
      </c>
      <c r="E20" s="60">
        <v>25533000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12766500</v>
      </c>
      <c r="X20" s="60">
        <v>-12766500</v>
      </c>
      <c r="Y20" s="61">
        <v>-100</v>
      </c>
      <c r="Z20" s="62">
        <v>25533000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-118703755</v>
      </c>
      <c r="C22" s="86">
        <f>SUM(C19:C21)</f>
        <v>0</v>
      </c>
      <c r="D22" s="87">
        <f aca="true" t="shared" si="3" ref="D22:Z22">SUM(D19:D21)</f>
        <v>25777774</v>
      </c>
      <c r="E22" s="88">
        <f t="shared" si="3"/>
        <v>25777774</v>
      </c>
      <c r="F22" s="88">
        <f t="shared" si="3"/>
        <v>4405536</v>
      </c>
      <c r="G22" s="88">
        <f t="shared" si="3"/>
        <v>-6884569</v>
      </c>
      <c r="H22" s="88">
        <f t="shared" si="3"/>
        <v>988081</v>
      </c>
      <c r="I22" s="88">
        <f t="shared" si="3"/>
        <v>-1490952</v>
      </c>
      <c r="J22" s="88">
        <f t="shared" si="3"/>
        <v>-7845063</v>
      </c>
      <c r="K22" s="88">
        <f t="shared" si="3"/>
        <v>-781096</v>
      </c>
      <c r="L22" s="88">
        <f t="shared" si="3"/>
        <v>-3708343</v>
      </c>
      <c r="M22" s="88">
        <f t="shared" si="3"/>
        <v>-12334502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-13825454</v>
      </c>
      <c r="W22" s="88">
        <f t="shared" si="3"/>
        <v>12888887</v>
      </c>
      <c r="X22" s="88">
        <f t="shared" si="3"/>
        <v>-26714341</v>
      </c>
      <c r="Y22" s="89">
        <f>+IF(W22&lt;&gt;0,(X22/W22)*100,0)</f>
        <v>-207.26646916836185</v>
      </c>
      <c r="Z22" s="90">
        <f t="shared" si="3"/>
        <v>25777774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-118703755</v>
      </c>
      <c r="C24" s="75">
        <f>SUM(C22:C23)</f>
        <v>0</v>
      </c>
      <c r="D24" s="76">
        <f aca="true" t="shared" si="4" ref="D24:Z24">SUM(D22:D23)</f>
        <v>25777774</v>
      </c>
      <c r="E24" s="77">
        <f t="shared" si="4"/>
        <v>25777774</v>
      </c>
      <c r="F24" s="77">
        <f t="shared" si="4"/>
        <v>4405536</v>
      </c>
      <c r="G24" s="77">
        <f t="shared" si="4"/>
        <v>-6884569</v>
      </c>
      <c r="H24" s="77">
        <f t="shared" si="4"/>
        <v>988081</v>
      </c>
      <c r="I24" s="77">
        <f t="shared" si="4"/>
        <v>-1490952</v>
      </c>
      <c r="J24" s="77">
        <f t="shared" si="4"/>
        <v>-7845063</v>
      </c>
      <c r="K24" s="77">
        <f t="shared" si="4"/>
        <v>-781096</v>
      </c>
      <c r="L24" s="77">
        <f t="shared" si="4"/>
        <v>-3708343</v>
      </c>
      <c r="M24" s="77">
        <f t="shared" si="4"/>
        <v>-12334502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-13825454</v>
      </c>
      <c r="W24" s="77">
        <f t="shared" si="4"/>
        <v>12888887</v>
      </c>
      <c r="X24" s="77">
        <f t="shared" si="4"/>
        <v>-26714341</v>
      </c>
      <c r="Y24" s="78">
        <f>+IF(W24&lt;&gt;0,(X24/W24)*100,0)</f>
        <v>-207.26646916836185</v>
      </c>
      <c r="Z24" s="79">
        <f t="shared" si="4"/>
        <v>25777774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33637223</v>
      </c>
      <c r="C27" s="22">
        <v>0</v>
      </c>
      <c r="D27" s="99">
        <v>36445600</v>
      </c>
      <c r="E27" s="100">
        <v>36445600</v>
      </c>
      <c r="F27" s="100">
        <v>4345341</v>
      </c>
      <c r="G27" s="100">
        <v>1501646</v>
      </c>
      <c r="H27" s="100">
        <v>1418048</v>
      </c>
      <c r="I27" s="100">
        <v>7265035</v>
      </c>
      <c r="J27" s="100">
        <v>801850</v>
      </c>
      <c r="K27" s="100">
        <v>2209373</v>
      </c>
      <c r="L27" s="100">
        <v>2282013</v>
      </c>
      <c r="M27" s="100">
        <v>5293236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12558271</v>
      </c>
      <c r="W27" s="100">
        <v>18222800</v>
      </c>
      <c r="X27" s="100">
        <v>-5664529</v>
      </c>
      <c r="Y27" s="101">
        <v>-31.08</v>
      </c>
      <c r="Z27" s="102">
        <v>36445600</v>
      </c>
    </row>
    <row r="28" spans="1:26" ht="13.5">
      <c r="A28" s="103" t="s">
        <v>46</v>
      </c>
      <c r="B28" s="19">
        <v>27591342</v>
      </c>
      <c r="C28" s="19">
        <v>0</v>
      </c>
      <c r="D28" s="59">
        <v>25533000</v>
      </c>
      <c r="E28" s="60">
        <v>25533000</v>
      </c>
      <c r="F28" s="60">
        <v>1532351</v>
      </c>
      <c r="G28" s="60">
        <v>777127</v>
      </c>
      <c r="H28" s="60">
        <v>1411038</v>
      </c>
      <c r="I28" s="60">
        <v>3720516</v>
      </c>
      <c r="J28" s="60">
        <v>801850</v>
      </c>
      <c r="K28" s="60">
        <v>2209373</v>
      </c>
      <c r="L28" s="60">
        <v>1782013</v>
      </c>
      <c r="M28" s="60">
        <v>4793236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8513752</v>
      </c>
      <c r="W28" s="60">
        <v>12766500</v>
      </c>
      <c r="X28" s="60">
        <v>-4252748</v>
      </c>
      <c r="Y28" s="61">
        <v>-33.31</v>
      </c>
      <c r="Z28" s="62">
        <v>25533000</v>
      </c>
    </row>
    <row r="29" spans="1:26" ht="13.5">
      <c r="A29" s="58" t="s">
        <v>282</v>
      </c>
      <c r="B29" s="19">
        <v>759154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5286727</v>
      </c>
      <c r="C31" s="19">
        <v>0</v>
      </c>
      <c r="D31" s="59">
        <v>10912600</v>
      </c>
      <c r="E31" s="60">
        <v>10912600</v>
      </c>
      <c r="F31" s="60">
        <v>2812990</v>
      </c>
      <c r="G31" s="60">
        <v>724519</v>
      </c>
      <c r="H31" s="60">
        <v>7010</v>
      </c>
      <c r="I31" s="60">
        <v>3544519</v>
      </c>
      <c r="J31" s="60">
        <v>0</v>
      </c>
      <c r="K31" s="60">
        <v>0</v>
      </c>
      <c r="L31" s="60">
        <v>500000</v>
      </c>
      <c r="M31" s="60">
        <v>500000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4044519</v>
      </c>
      <c r="W31" s="60">
        <v>5456300</v>
      </c>
      <c r="X31" s="60">
        <v>-1411781</v>
      </c>
      <c r="Y31" s="61">
        <v>-25.87</v>
      </c>
      <c r="Z31" s="62">
        <v>10912600</v>
      </c>
    </row>
    <row r="32" spans="1:26" ht="13.5">
      <c r="A32" s="70" t="s">
        <v>54</v>
      </c>
      <c r="B32" s="22">
        <f>SUM(B28:B31)</f>
        <v>33637223</v>
      </c>
      <c r="C32" s="22">
        <f>SUM(C28:C31)</f>
        <v>0</v>
      </c>
      <c r="D32" s="99">
        <f aca="true" t="shared" si="5" ref="D32:Z32">SUM(D28:D31)</f>
        <v>36445600</v>
      </c>
      <c r="E32" s="100">
        <f t="shared" si="5"/>
        <v>36445600</v>
      </c>
      <c r="F32" s="100">
        <f t="shared" si="5"/>
        <v>4345341</v>
      </c>
      <c r="G32" s="100">
        <f t="shared" si="5"/>
        <v>1501646</v>
      </c>
      <c r="H32" s="100">
        <f t="shared" si="5"/>
        <v>1418048</v>
      </c>
      <c r="I32" s="100">
        <f t="shared" si="5"/>
        <v>7265035</v>
      </c>
      <c r="J32" s="100">
        <f t="shared" si="5"/>
        <v>801850</v>
      </c>
      <c r="K32" s="100">
        <f t="shared" si="5"/>
        <v>2209373</v>
      </c>
      <c r="L32" s="100">
        <f t="shared" si="5"/>
        <v>2282013</v>
      </c>
      <c r="M32" s="100">
        <f t="shared" si="5"/>
        <v>5293236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12558271</v>
      </c>
      <c r="W32" s="100">
        <f t="shared" si="5"/>
        <v>18222800</v>
      </c>
      <c r="X32" s="100">
        <f t="shared" si="5"/>
        <v>-5664529</v>
      </c>
      <c r="Y32" s="101">
        <f>+IF(W32&lt;&gt;0,(X32/W32)*100,0)</f>
        <v>-31.084844261035627</v>
      </c>
      <c r="Z32" s="102">
        <f t="shared" si="5"/>
        <v>36445600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44543794</v>
      </c>
      <c r="C35" s="19">
        <v>0</v>
      </c>
      <c r="D35" s="59">
        <v>37108761</v>
      </c>
      <c r="E35" s="60">
        <v>37108761</v>
      </c>
      <c r="F35" s="60">
        <v>7380003</v>
      </c>
      <c r="G35" s="60">
        <v>-54970</v>
      </c>
      <c r="H35" s="60">
        <v>7616600</v>
      </c>
      <c r="I35" s="60">
        <v>7616600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18554381</v>
      </c>
      <c r="X35" s="60">
        <v>-18554381</v>
      </c>
      <c r="Y35" s="61">
        <v>-100</v>
      </c>
      <c r="Z35" s="62">
        <v>37108761</v>
      </c>
    </row>
    <row r="36" spans="1:26" ht="13.5">
      <c r="A36" s="58" t="s">
        <v>57</v>
      </c>
      <c r="B36" s="19">
        <v>1726281638</v>
      </c>
      <c r="C36" s="19">
        <v>0</v>
      </c>
      <c r="D36" s="59">
        <v>290509000</v>
      </c>
      <c r="E36" s="60">
        <v>290509000</v>
      </c>
      <c r="F36" s="60">
        <v>-1085</v>
      </c>
      <c r="G36" s="60">
        <v>0</v>
      </c>
      <c r="H36" s="60">
        <v>-270607</v>
      </c>
      <c r="I36" s="60">
        <v>-270607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145254500</v>
      </c>
      <c r="X36" s="60">
        <v>-145254500</v>
      </c>
      <c r="Y36" s="61">
        <v>-100</v>
      </c>
      <c r="Z36" s="62">
        <v>290509000</v>
      </c>
    </row>
    <row r="37" spans="1:26" ht="13.5">
      <c r="A37" s="58" t="s">
        <v>58</v>
      </c>
      <c r="B37" s="19">
        <v>167758762</v>
      </c>
      <c r="C37" s="19">
        <v>0</v>
      </c>
      <c r="D37" s="59">
        <v>15000000</v>
      </c>
      <c r="E37" s="60">
        <v>15000000</v>
      </c>
      <c r="F37" s="60">
        <v>46304315</v>
      </c>
      <c r="G37" s="60">
        <v>128723</v>
      </c>
      <c r="H37" s="60">
        <v>63814478</v>
      </c>
      <c r="I37" s="60">
        <v>63814478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7500000</v>
      </c>
      <c r="X37" s="60">
        <v>-7500000</v>
      </c>
      <c r="Y37" s="61">
        <v>-100</v>
      </c>
      <c r="Z37" s="62">
        <v>15000000</v>
      </c>
    </row>
    <row r="38" spans="1:26" ht="13.5">
      <c r="A38" s="58" t="s">
        <v>59</v>
      </c>
      <c r="B38" s="19">
        <v>17731931</v>
      </c>
      <c r="C38" s="19">
        <v>0</v>
      </c>
      <c r="D38" s="59">
        <v>0</v>
      </c>
      <c r="E38" s="60">
        <v>0</v>
      </c>
      <c r="F38" s="60">
        <v>-80648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1585334739</v>
      </c>
      <c r="C39" s="19">
        <v>0</v>
      </c>
      <c r="D39" s="59">
        <v>312617761</v>
      </c>
      <c r="E39" s="60">
        <v>312617761</v>
      </c>
      <c r="F39" s="60">
        <v>-38844749</v>
      </c>
      <c r="G39" s="60">
        <v>-183693</v>
      </c>
      <c r="H39" s="60">
        <v>-56468485</v>
      </c>
      <c r="I39" s="60">
        <v>-56468485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156308881</v>
      </c>
      <c r="X39" s="60">
        <v>-156308881</v>
      </c>
      <c r="Y39" s="61">
        <v>-100</v>
      </c>
      <c r="Z39" s="62">
        <v>312617761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38632576</v>
      </c>
      <c r="C42" s="19">
        <v>0</v>
      </c>
      <c r="D42" s="59">
        <v>36690177</v>
      </c>
      <c r="E42" s="60">
        <v>36690177</v>
      </c>
      <c r="F42" s="60">
        <v>17465481</v>
      </c>
      <c r="G42" s="60">
        <v>-6484576</v>
      </c>
      <c r="H42" s="60">
        <v>1412781</v>
      </c>
      <c r="I42" s="60">
        <v>12393686</v>
      </c>
      <c r="J42" s="60">
        <v>-4236091</v>
      </c>
      <c r="K42" s="60">
        <v>30242817</v>
      </c>
      <c r="L42" s="60">
        <v>-20856868</v>
      </c>
      <c r="M42" s="60">
        <v>5149858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17543544</v>
      </c>
      <c r="W42" s="60">
        <v>40203308</v>
      </c>
      <c r="X42" s="60">
        <v>-22659764</v>
      </c>
      <c r="Y42" s="61">
        <v>-56.36</v>
      </c>
      <c r="Z42" s="62">
        <v>36690177</v>
      </c>
    </row>
    <row r="43" spans="1:26" ht="13.5">
      <c r="A43" s="58" t="s">
        <v>63</v>
      </c>
      <c r="B43" s="19">
        <v>-30743390</v>
      </c>
      <c r="C43" s="19">
        <v>0</v>
      </c>
      <c r="D43" s="59">
        <v>-36445600</v>
      </c>
      <c r="E43" s="60">
        <v>-36445600</v>
      </c>
      <c r="F43" s="60">
        <v>-4345341</v>
      </c>
      <c r="G43" s="60">
        <v>-1501645</v>
      </c>
      <c r="H43" s="60">
        <v>-1418048</v>
      </c>
      <c r="I43" s="60">
        <v>-7265034</v>
      </c>
      <c r="J43" s="60">
        <v>-801850</v>
      </c>
      <c r="K43" s="60">
        <v>-2209373</v>
      </c>
      <c r="L43" s="60">
        <v>-2282012</v>
      </c>
      <c r="M43" s="60">
        <v>-5293235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-12558269</v>
      </c>
      <c r="W43" s="60">
        <v>-23909108</v>
      </c>
      <c r="X43" s="60">
        <v>11350839</v>
      </c>
      <c r="Y43" s="61">
        <v>-47.47</v>
      </c>
      <c r="Z43" s="62">
        <v>-36445600</v>
      </c>
    </row>
    <row r="44" spans="1:26" ht="13.5">
      <c r="A44" s="58" t="s">
        <v>64</v>
      </c>
      <c r="B44" s="19">
        <v>-2395741</v>
      </c>
      <c r="C44" s="19">
        <v>0</v>
      </c>
      <c r="D44" s="59">
        <v>0</v>
      </c>
      <c r="E44" s="60">
        <v>0</v>
      </c>
      <c r="F44" s="60">
        <v>-7326945</v>
      </c>
      <c r="G44" s="60">
        <v>0</v>
      </c>
      <c r="H44" s="60">
        <v>0</v>
      </c>
      <c r="I44" s="60">
        <v>-7326945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-7326945</v>
      </c>
      <c r="W44" s="60">
        <v>0</v>
      </c>
      <c r="X44" s="60">
        <v>-7326945</v>
      </c>
      <c r="Y44" s="61">
        <v>0</v>
      </c>
      <c r="Z44" s="62">
        <v>0</v>
      </c>
    </row>
    <row r="45" spans="1:26" ht="13.5">
      <c r="A45" s="70" t="s">
        <v>65</v>
      </c>
      <c r="B45" s="22">
        <v>2699097</v>
      </c>
      <c r="C45" s="22">
        <v>0</v>
      </c>
      <c r="D45" s="99">
        <v>244577</v>
      </c>
      <c r="E45" s="100">
        <v>244577</v>
      </c>
      <c r="F45" s="100">
        <v>8143145</v>
      </c>
      <c r="G45" s="100">
        <v>156924</v>
      </c>
      <c r="H45" s="100">
        <v>151657</v>
      </c>
      <c r="I45" s="100">
        <v>151657</v>
      </c>
      <c r="J45" s="100">
        <v>-4886284</v>
      </c>
      <c r="K45" s="100">
        <v>23147160</v>
      </c>
      <c r="L45" s="100">
        <v>8280</v>
      </c>
      <c r="M45" s="100">
        <v>8280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8280</v>
      </c>
      <c r="W45" s="100">
        <v>16294200</v>
      </c>
      <c r="X45" s="100">
        <v>-16285920</v>
      </c>
      <c r="Y45" s="101">
        <v>-99.95</v>
      </c>
      <c r="Z45" s="102">
        <v>244577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6415775</v>
      </c>
      <c r="C49" s="52">
        <v>0</v>
      </c>
      <c r="D49" s="129">
        <v>5892786</v>
      </c>
      <c r="E49" s="54">
        <v>4356185</v>
      </c>
      <c r="F49" s="54">
        <v>0</v>
      </c>
      <c r="G49" s="54">
        <v>0</v>
      </c>
      <c r="H49" s="54">
        <v>0</v>
      </c>
      <c r="I49" s="54">
        <v>165500169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182164915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8469886</v>
      </c>
      <c r="C51" s="52">
        <v>0</v>
      </c>
      <c r="D51" s="129">
        <v>8066825</v>
      </c>
      <c r="E51" s="54">
        <v>6803005</v>
      </c>
      <c r="F51" s="54">
        <v>0</v>
      </c>
      <c r="G51" s="54">
        <v>0</v>
      </c>
      <c r="H51" s="54">
        <v>0</v>
      </c>
      <c r="I51" s="54">
        <v>101956505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125296221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56.519300836547714</v>
      </c>
      <c r="C58" s="5">
        <f>IF(C67=0,0,+(C76/C67)*100)</f>
        <v>0</v>
      </c>
      <c r="D58" s="6">
        <f aca="true" t="shared" si="6" ref="D58:Z58">IF(D67=0,0,+(D76/D67)*100)</f>
        <v>100.96490500502293</v>
      </c>
      <c r="E58" s="7">
        <f t="shared" si="6"/>
        <v>100.96490500502293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39.61147170585278</v>
      </c>
      <c r="K58" s="7">
        <f t="shared" si="6"/>
        <v>42.14829377820749</v>
      </c>
      <c r="L58" s="7">
        <f t="shared" si="6"/>
        <v>34.57477938312939</v>
      </c>
      <c r="M58" s="7">
        <f t="shared" si="6"/>
        <v>38.846715648411845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61.00634919256045</v>
      </c>
      <c r="W58" s="7">
        <f t="shared" si="6"/>
        <v>101.564178202857</v>
      </c>
      <c r="X58" s="7">
        <f t="shared" si="6"/>
        <v>0</v>
      </c>
      <c r="Y58" s="7">
        <f t="shared" si="6"/>
        <v>0</v>
      </c>
      <c r="Z58" s="8">
        <f t="shared" si="6"/>
        <v>100.96490500502293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100.00000573470751</v>
      </c>
      <c r="E59" s="10">
        <f t="shared" si="7"/>
        <v>100.00000573470751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30.680019369588564</v>
      </c>
      <c r="K59" s="10">
        <f t="shared" si="7"/>
        <v>72.35368513996252</v>
      </c>
      <c r="L59" s="10">
        <f t="shared" si="7"/>
        <v>46.25243734963521</v>
      </c>
      <c r="M59" s="10">
        <f t="shared" si="7"/>
        <v>49.64312171701148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75.23003155139587</v>
      </c>
      <c r="W59" s="10">
        <f t="shared" si="7"/>
        <v>99.35528128107853</v>
      </c>
      <c r="X59" s="10">
        <f t="shared" si="7"/>
        <v>0</v>
      </c>
      <c r="Y59" s="10">
        <f t="shared" si="7"/>
        <v>0</v>
      </c>
      <c r="Z59" s="11">
        <f t="shared" si="7"/>
        <v>100.00000573470751</v>
      </c>
    </row>
    <row r="60" spans="1:26" ht="13.5">
      <c r="A60" s="38" t="s">
        <v>32</v>
      </c>
      <c r="B60" s="12">
        <f t="shared" si="7"/>
        <v>70.46375537362889</v>
      </c>
      <c r="C60" s="12">
        <f t="shared" si="7"/>
        <v>0</v>
      </c>
      <c r="D60" s="3">
        <f t="shared" si="7"/>
        <v>101.57286915977492</v>
      </c>
      <c r="E60" s="13">
        <f t="shared" si="7"/>
        <v>101.57286915977492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43.696297956858594</v>
      </c>
      <c r="K60" s="13">
        <f t="shared" si="7"/>
        <v>30.460426379410976</v>
      </c>
      <c r="L60" s="13">
        <f t="shared" si="7"/>
        <v>29.608394309709464</v>
      </c>
      <c r="M60" s="13">
        <f t="shared" si="7"/>
        <v>34.29681508970347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52.12722159877017</v>
      </c>
      <c r="W60" s="13">
        <f t="shared" si="7"/>
        <v>102.7974276627988</v>
      </c>
      <c r="X60" s="13">
        <f t="shared" si="7"/>
        <v>0</v>
      </c>
      <c r="Y60" s="13">
        <f t="shared" si="7"/>
        <v>0</v>
      </c>
      <c r="Z60" s="14">
        <f t="shared" si="7"/>
        <v>101.57286915977492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57.210419454449635</v>
      </c>
      <c r="K62" s="13">
        <f t="shared" si="7"/>
        <v>35.56785922308589</v>
      </c>
      <c r="L62" s="13">
        <f t="shared" si="7"/>
        <v>38.95904031213627</v>
      </c>
      <c r="M62" s="13">
        <f t="shared" si="7"/>
        <v>42.23469077206454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61.315393994300514</v>
      </c>
      <c r="W62" s="13">
        <f t="shared" si="7"/>
        <v>101.33052414587564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24.097999801099903</v>
      </c>
      <c r="K63" s="13">
        <f t="shared" si="7"/>
        <v>20.180833242003413</v>
      </c>
      <c r="L63" s="13">
        <f t="shared" si="7"/>
        <v>8.242894420885714</v>
      </c>
      <c r="M63" s="13">
        <f t="shared" si="7"/>
        <v>17.505984315131567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31.756409168732052</v>
      </c>
      <c r="W63" s="13">
        <f t="shared" si="7"/>
        <v>100.64515236359371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23.706648311071987</v>
      </c>
      <c r="K64" s="13">
        <f t="shared" si="7"/>
        <v>19.366779479332806</v>
      </c>
      <c r="L64" s="13">
        <f t="shared" si="7"/>
        <v>8.367278676792795</v>
      </c>
      <c r="M64" s="13">
        <f t="shared" si="7"/>
        <v>17.145639192601248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31.4261053396787</v>
      </c>
      <c r="W64" s="13">
        <f t="shared" si="7"/>
        <v>102.05498769203032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9" t="s">
        <v>107</v>
      </c>
      <c r="B65" s="12">
        <f t="shared" si="7"/>
        <v>2655.5763269754766</v>
      </c>
      <c r="C65" s="12">
        <f t="shared" si="7"/>
        <v>0</v>
      </c>
      <c r="D65" s="3">
        <f t="shared" si="7"/>
        <v>209.7379324202429</v>
      </c>
      <c r="E65" s="13">
        <f t="shared" si="7"/>
        <v>209.7379324202429</v>
      </c>
      <c r="F65" s="13">
        <f t="shared" si="7"/>
        <v>100</v>
      </c>
      <c r="G65" s="13">
        <f t="shared" si="7"/>
        <v>100</v>
      </c>
      <c r="H65" s="13">
        <f t="shared" si="7"/>
        <v>100</v>
      </c>
      <c r="I65" s="13">
        <f t="shared" si="7"/>
        <v>100</v>
      </c>
      <c r="J65" s="13">
        <f t="shared" si="7"/>
        <v>325.52905262068606</v>
      </c>
      <c r="K65" s="13">
        <f t="shared" si="7"/>
        <v>0</v>
      </c>
      <c r="L65" s="13">
        <f t="shared" si="7"/>
        <v>0</v>
      </c>
      <c r="M65" s="13">
        <f t="shared" si="7"/>
        <v>797.2051189182663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198.89919412055409</v>
      </c>
      <c r="W65" s="13">
        <f t="shared" si="7"/>
        <v>197.14017385226924</v>
      </c>
      <c r="X65" s="13">
        <f t="shared" si="7"/>
        <v>0</v>
      </c>
      <c r="Y65" s="13">
        <f t="shared" si="7"/>
        <v>0</v>
      </c>
      <c r="Z65" s="14">
        <f t="shared" si="7"/>
        <v>209.7379324202429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101.23796423658872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285</v>
      </c>
      <c r="B67" s="24">
        <v>66899950</v>
      </c>
      <c r="C67" s="24"/>
      <c r="D67" s="25">
        <v>52072069</v>
      </c>
      <c r="E67" s="26">
        <v>52072069</v>
      </c>
      <c r="F67" s="26">
        <v>1882810</v>
      </c>
      <c r="G67" s="26">
        <v>3296701</v>
      </c>
      <c r="H67" s="26">
        <v>4414604</v>
      </c>
      <c r="I67" s="26">
        <v>9594115</v>
      </c>
      <c r="J67" s="26">
        <v>5382774</v>
      </c>
      <c r="K67" s="26">
        <v>5943014</v>
      </c>
      <c r="L67" s="26">
        <v>5556692</v>
      </c>
      <c r="M67" s="26">
        <v>16882480</v>
      </c>
      <c r="N67" s="26"/>
      <c r="O67" s="26"/>
      <c r="P67" s="26"/>
      <c r="Q67" s="26"/>
      <c r="R67" s="26"/>
      <c r="S67" s="26"/>
      <c r="T67" s="26"/>
      <c r="U67" s="26"/>
      <c r="V67" s="26">
        <v>26476595</v>
      </c>
      <c r="W67" s="26">
        <v>26036036</v>
      </c>
      <c r="X67" s="26"/>
      <c r="Y67" s="25"/>
      <c r="Z67" s="27">
        <v>52072069</v>
      </c>
    </row>
    <row r="68" spans="1:26" ht="13.5" hidden="1">
      <c r="A68" s="37" t="s">
        <v>31</v>
      </c>
      <c r="B68" s="19">
        <v>16322286</v>
      </c>
      <c r="C68" s="19"/>
      <c r="D68" s="20">
        <v>17437681</v>
      </c>
      <c r="E68" s="21">
        <v>17437681</v>
      </c>
      <c r="F68" s="21">
        <v>499096</v>
      </c>
      <c r="G68" s="21">
        <v>1312732</v>
      </c>
      <c r="H68" s="21">
        <v>3358602</v>
      </c>
      <c r="I68" s="21">
        <v>5170430</v>
      </c>
      <c r="J68" s="21">
        <v>1689246</v>
      </c>
      <c r="K68" s="21">
        <v>1658051</v>
      </c>
      <c r="L68" s="21">
        <v>1658051</v>
      </c>
      <c r="M68" s="21">
        <v>5005348</v>
      </c>
      <c r="N68" s="21"/>
      <c r="O68" s="21"/>
      <c r="P68" s="21"/>
      <c r="Q68" s="21"/>
      <c r="R68" s="21"/>
      <c r="S68" s="21"/>
      <c r="T68" s="21"/>
      <c r="U68" s="21"/>
      <c r="V68" s="21">
        <v>10175778</v>
      </c>
      <c r="W68" s="21">
        <v>8718841</v>
      </c>
      <c r="X68" s="21"/>
      <c r="Y68" s="20"/>
      <c r="Z68" s="23">
        <v>17437681</v>
      </c>
    </row>
    <row r="69" spans="1:26" ht="13.5" hidden="1">
      <c r="A69" s="38" t="s">
        <v>32</v>
      </c>
      <c r="B69" s="19">
        <v>43222421</v>
      </c>
      <c r="C69" s="19"/>
      <c r="D69" s="20">
        <v>31944488</v>
      </c>
      <c r="E69" s="21">
        <v>31944488</v>
      </c>
      <c r="F69" s="21">
        <v>1383714</v>
      </c>
      <c r="G69" s="21">
        <v>1983969</v>
      </c>
      <c r="H69" s="21">
        <v>1056002</v>
      </c>
      <c r="I69" s="21">
        <v>4423685</v>
      </c>
      <c r="J69" s="21">
        <v>3693528</v>
      </c>
      <c r="K69" s="21">
        <v>4284963</v>
      </c>
      <c r="L69" s="21">
        <v>3898641</v>
      </c>
      <c r="M69" s="21">
        <v>11877132</v>
      </c>
      <c r="N69" s="21"/>
      <c r="O69" s="21"/>
      <c r="P69" s="21"/>
      <c r="Q69" s="21"/>
      <c r="R69" s="21"/>
      <c r="S69" s="21"/>
      <c r="T69" s="21"/>
      <c r="U69" s="21"/>
      <c r="V69" s="21">
        <v>16300817</v>
      </c>
      <c r="W69" s="21">
        <v>15972245</v>
      </c>
      <c r="X69" s="21"/>
      <c r="Y69" s="20"/>
      <c r="Z69" s="23">
        <v>31944488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>
        <v>14824634</v>
      </c>
      <c r="C71" s="19"/>
      <c r="D71" s="20">
        <v>13854540</v>
      </c>
      <c r="E71" s="21">
        <v>13854540</v>
      </c>
      <c r="F71" s="21">
        <v>695272</v>
      </c>
      <c r="G71" s="21">
        <v>1133196</v>
      </c>
      <c r="H71" s="21">
        <v>370811</v>
      </c>
      <c r="I71" s="21">
        <v>2199279</v>
      </c>
      <c r="J71" s="21">
        <v>1144129</v>
      </c>
      <c r="K71" s="21">
        <v>1850758</v>
      </c>
      <c r="L71" s="21">
        <v>1463976</v>
      </c>
      <c r="M71" s="21">
        <v>4458863</v>
      </c>
      <c r="N71" s="21"/>
      <c r="O71" s="21"/>
      <c r="P71" s="21"/>
      <c r="Q71" s="21"/>
      <c r="R71" s="21"/>
      <c r="S71" s="21"/>
      <c r="T71" s="21"/>
      <c r="U71" s="21"/>
      <c r="V71" s="21">
        <v>6658142</v>
      </c>
      <c r="W71" s="21">
        <v>6927270</v>
      </c>
      <c r="X71" s="21"/>
      <c r="Y71" s="20"/>
      <c r="Z71" s="23">
        <v>13854540</v>
      </c>
    </row>
    <row r="72" spans="1:26" ht="13.5" hidden="1">
      <c r="A72" s="39" t="s">
        <v>105</v>
      </c>
      <c r="B72" s="19">
        <v>14328048</v>
      </c>
      <c r="C72" s="19"/>
      <c r="D72" s="20">
        <v>6938206</v>
      </c>
      <c r="E72" s="21">
        <v>6938206</v>
      </c>
      <c r="F72" s="21">
        <v>252212</v>
      </c>
      <c r="G72" s="21">
        <v>291088</v>
      </c>
      <c r="H72" s="21">
        <v>256908</v>
      </c>
      <c r="I72" s="21">
        <v>800208</v>
      </c>
      <c r="J72" s="21">
        <v>1277023</v>
      </c>
      <c r="K72" s="21">
        <v>1277420</v>
      </c>
      <c r="L72" s="21">
        <v>1277658</v>
      </c>
      <c r="M72" s="21">
        <v>3832101</v>
      </c>
      <c r="N72" s="21"/>
      <c r="O72" s="21"/>
      <c r="P72" s="21"/>
      <c r="Q72" s="21"/>
      <c r="R72" s="21"/>
      <c r="S72" s="21"/>
      <c r="T72" s="21"/>
      <c r="U72" s="21"/>
      <c r="V72" s="21">
        <v>4632309</v>
      </c>
      <c r="W72" s="21">
        <v>3469103</v>
      </c>
      <c r="X72" s="21"/>
      <c r="Y72" s="20"/>
      <c r="Z72" s="23">
        <v>6938206</v>
      </c>
    </row>
    <row r="73" spans="1:26" ht="13.5" hidden="1">
      <c r="A73" s="39" t="s">
        <v>106</v>
      </c>
      <c r="B73" s="19">
        <v>12922864</v>
      </c>
      <c r="C73" s="19"/>
      <c r="D73" s="20">
        <v>10693883</v>
      </c>
      <c r="E73" s="21">
        <v>10693883</v>
      </c>
      <c r="F73" s="21">
        <v>224345</v>
      </c>
      <c r="G73" s="21">
        <v>252777</v>
      </c>
      <c r="H73" s="21">
        <v>245546</v>
      </c>
      <c r="I73" s="21">
        <v>722668</v>
      </c>
      <c r="J73" s="21">
        <v>1156414</v>
      </c>
      <c r="K73" s="21">
        <v>1156785</v>
      </c>
      <c r="L73" s="21">
        <v>1157007</v>
      </c>
      <c r="M73" s="21">
        <v>3470206</v>
      </c>
      <c r="N73" s="21"/>
      <c r="O73" s="21"/>
      <c r="P73" s="21"/>
      <c r="Q73" s="21"/>
      <c r="R73" s="21"/>
      <c r="S73" s="21"/>
      <c r="T73" s="21"/>
      <c r="U73" s="21"/>
      <c r="V73" s="21">
        <v>4192874</v>
      </c>
      <c r="W73" s="21">
        <v>5346942</v>
      </c>
      <c r="X73" s="21"/>
      <c r="Y73" s="20"/>
      <c r="Z73" s="23">
        <v>10693883</v>
      </c>
    </row>
    <row r="74" spans="1:26" ht="13.5" hidden="1">
      <c r="A74" s="39" t="s">
        <v>107</v>
      </c>
      <c r="B74" s="19">
        <v>1146875</v>
      </c>
      <c r="C74" s="19"/>
      <c r="D74" s="20">
        <v>457859</v>
      </c>
      <c r="E74" s="21">
        <v>457859</v>
      </c>
      <c r="F74" s="21">
        <v>211885</v>
      </c>
      <c r="G74" s="21">
        <v>306908</v>
      </c>
      <c r="H74" s="21">
        <v>182737</v>
      </c>
      <c r="I74" s="21">
        <v>701530</v>
      </c>
      <c r="J74" s="21">
        <v>115962</v>
      </c>
      <c r="K74" s="21"/>
      <c r="L74" s="21"/>
      <c r="M74" s="21">
        <v>115962</v>
      </c>
      <c r="N74" s="21"/>
      <c r="O74" s="21"/>
      <c r="P74" s="21"/>
      <c r="Q74" s="21"/>
      <c r="R74" s="21"/>
      <c r="S74" s="21"/>
      <c r="T74" s="21"/>
      <c r="U74" s="21"/>
      <c r="V74" s="21">
        <v>817492</v>
      </c>
      <c r="W74" s="21">
        <v>228930</v>
      </c>
      <c r="X74" s="21"/>
      <c r="Y74" s="20"/>
      <c r="Z74" s="23">
        <v>457859</v>
      </c>
    </row>
    <row r="75" spans="1:26" ht="13.5" hidden="1">
      <c r="A75" s="40" t="s">
        <v>110</v>
      </c>
      <c r="B75" s="28">
        <v>7355243</v>
      </c>
      <c r="C75" s="28"/>
      <c r="D75" s="29">
        <v>2689900</v>
      </c>
      <c r="E75" s="30">
        <v>2689900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1344950</v>
      </c>
      <c r="X75" s="30"/>
      <c r="Y75" s="29"/>
      <c r="Z75" s="31">
        <v>2689900</v>
      </c>
    </row>
    <row r="76" spans="1:26" ht="13.5" hidden="1">
      <c r="A76" s="42" t="s">
        <v>286</v>
      </c>
      <c r="B76" s="32">
        <v>37811384</v>
      </c>
      <c r="C76" s="32"/>
      <c r="D76" s="33">
        <v>52574515</v>
      </c>
      <c r="E76" s="34">
        <v>52574515</v>
      </c>
      <c r="F76" s="34">
        <v>1882810</v>
      </c>
      <c r="G76" s="34">
        <v>3296701</v>
      </c>
      <c r="H76" s="34">
        <v>4414604</v>
      </c>
      <c r="I76" s="34">
        <v>9594115</v>
      </c>
      <c r="J76" s="34">
        <v>2132196</v>
      </c>
      <c r="K76" s="34">
        <v>2504879</v>
      </c>
      <c r="L76" s="34">
        <v>1921214</v>
      </c>
      <c r="M76" s="34">
        <v>6558289</v>
      </c>
      <c r="N76" s="34"/>
      <c r="O76" s="34"/>
      <c r="P76" s="34"/>
      <c r="Q76" s="34"/>
      <c r="R76" s="34"/>
      <c r="S76" s="34"/>
      <c r="T76" s="34"/>
      <c r="U76" s="34"/>
      <c r="V76" s="34">
        <v>16152404</v>
      </c>
      <c r="W76" s="34">
        <v>26443286</v>
      </c>
      <c r="X76" s="34"/>
      <c r="Y76" s="33"/>
      <c r="Z76" s="35">
        <v>52574515</v>
      </c>
    </row>
    <row r="77" spans="1:26" ht="13.5" hidden="1">
      <c r="A77" s="37" t="s">
        <v>31</v>
      </c>
      <c r="B77" s="19"/>
      <c r="C77" s="19"/>
      <c r="D77" s="20">
        <v>17437682</v>
      </c>
      <c r="E77" s="21">
        <v>17437682</v>
      </c>
      <c r="F77" s="21">
        <v>499096</v>
      </c>
      <c r="G77" s="21">
        <v>1312732</v>
      </c>
      <c r="H77" s="21">
        <v>3358602</v>
      </c>
      <c r="I77" s="21">
        <v>5170430</v>
      </c>
      <c r="J77" s="21">
        <v>518261</v>
      </c>
      <c r="K77" s="21">
        <v>1199661</v>
      </c>
      <c r="L77" s="21">
        <v>766889</v>
      </c>
      <c r="M77" s="21">
        <v>2484811</v>
      </c>
      <c r="N77" s="21"/>
      <c r="O77" s="21"/>
      <c r="P77" s="21"/>
      <c r="Q77" s="21"/>
      <c r="R77" s="21"/>
      <c r="S77" s="21"/>
      <c r="T77" s="21"/>
      <c r="U77" s="21"/>
      <c r="V77" s="21">
        <v>7655241</v>
      </c>
      <c r="W77" s="21">
        <v>8662629</v>
      </c>
      <c r="X77" s="21"/>
      <c r="Y77" s="20"/>
      <c r="Z77" s="23">
        <v>17437682</v>
      </c>
    </row>
    <row r="78" spans="1:26" ht="13.5" hidden="1">
      <c r="A78" s="38" t="s">
        <v>32</v>
      </c>
      <c r="B78" s="19">
        <v>30456141</v>
      </c>
      <c r="C78" s="19"/>
      <c r="D78" s="20">
        <v>32446933</v>
      </c>
      <c r="E78" s="21">
        <v>32446933</v>
      </c>
      <c r="F78" s="21">
        <v>1383714</v>
      </c>
      <c r="G78" s="21">
        <v>1983969</v>
      </c>
      <c r="H78" s="21">
        <v>1056002</v>
      </c>
      <c r="I78" s="21">
        <v>4423685</v>
      </c>
      <c r="J78" s="21">
        <v>1613935</v>
      </c>
      <c r="K78" s="21">
        <v>1305218</v>
      </c>
      <c r="L78" s="21">
        <v>1154325</v>
      </c>
      <c r="M78" s="21">
        <v>4073478</v>
      </c>
      <c r="N78" s="21"/>
      <c r="O78" s="21"/>
      <c r="P78" s="21"/>
      <c r="Q78" s="21"/>
      <c r="R78" s="21"/>
      <c r="S78" s="21"/>
      <c r="T78" s="21"/>
      <c r="U78" s="21"/>
      <c r="V78" s="21">
        <v>8497163</v>
      </c>
      <c r="W78" s="21">
        <v>16419057</v>
      </c>
      <c r="X78" s="21"/>
      <c r="Y78" s="20"/>
      <c r="Z78" s="23">
        <v>32446933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>
        <v>13854540</v>
      </c>
      <c r="E80" s="21">
        <v>13854540</v>
      </c>
      <c r="F80" s="21">
        <v>695272</v>
      </c>
      <c r="G80" s="21">
        <v>1133196</v>
      </c>
      <c r="H80" s="21">
        <v>370811</v>
      </c>
      <c r="I80" s="21">
        <v>2199279</v>
      </c>
      <c r="J80" s="21">
        <v>654561</v>
      </c>
      <c r="K80" s="21">
        <v>658275</v>
      </c>
      <c r="L80" s="21">
        <v>570351</v>
      </c>
      <c r="M80" s="21">
        <v>1883187</v>
      </c>
      <c r="N80" s="21"/>
      <c r="O80" s="21"/>
      <c r="P80" s="21"/>
      <c r="Q80" s="21"/>
      <c r="R80" s="21"/>
      <c r="S80" s="21"/>
      <c r="T80" s="21"/>
      <c r="U80" s="21"/>
      <c r="V80" s="21">
        <v>4082466</v>
      </c>
      <c r="W80" s="21">
        <v>7019439</v>
      </c>
      <c r="X80" s="21"/>
      <c r="Y80" s="20"/>
      <c r="Z80" s="23">
        <v>13854540</v>
      </c>
    </row>
    <row r="81" spans="1:26" ht="13.5" hidden="1">
      <c r="A81" s="39" t="s">
        <v>105</v>
      </c>
      <c r="B81" s="19"/>
      <c r="C81" s="19"/>
      <c r="D81" s="20">
        <v>6938206</v>
      </c>
      <c r="E81" s="21">
        <v>6938206</v>
      </c>
      <c r="F81" s="21">
        <v>252212</v>
      </c>
      <c r="G81" s="21">
        <v>291088</v>
      </c>
      <c r="H81" s="21">
        <v>256908</v>
      </c>
      <c r="I81" s="21">
        <v>800208</v>
      </c>
      <c r="J81" s="21">
        <v>307737</v>
      </c>
      <c r="K81" s="21">
        <v>257794</v>
      </c>
      <c r="L81" s="21">
        <v>105316</v>
      </c>
      <c r="M81" s="21">
        <v>670847</v>
      </c>
      <c r="N81" s="21"/>
      <c r="O81" s="21"/>
      <c r="P81" s="21"/>
      <c r="Q81" s="21"/>
      <c r="R81" s="21"/>
      <c r="S81" s="21"/>
      <c r="T81" s="21"/>
      <c r="U81" s="21"/>
      <c r="V81" s="21">
        <v>1471055</v>
      </c>
      <c r="W81" s="21">
        <v>3491484</v>
      </c>
      <c r="X81" s="21"/>
      <c r="Y81" s="20"/>
      <c r="Z81" s="23">
        <v>6938206</v>
      </c>
    </row>
    <row r="82" spans="1:26" ht="13.5" hidden="1">
      <c r="A82" s="39" t="s">
        <v>106</v>
      </c>
      <c r="B82" s="19"/>
      <c r="C82" s="19"/>
      <c r="D82" s="20">
        <v>10693883</v>
      </c>
      <c r="E82" s="21">
        <v>10693883</v>
      </c>
      <c r="F82" s="21">
        <v>224345</v>
      </c>
      <c r="G82" s="21">
        <v>252777</v>
      </c>
      <c r="H82" s="21">
        <v>245546</v>
      </c>
      <c r="I82" s="21">
        <v>722668</v>
      </c>
      <c r="J82" s="21">
        <v>274147</v>
      </c>
      <c r="K82" s="21">
        <v>224032</v>
      </c>
      <c r="L82" s="21">
        <v>96810</v>
      </c>
      <c r="M82" s="21">
        <v>594989</v>
      </c>
      <c r="N82" s="21"/>
      <c r="O82" s="21"/>
      <c r="P82" s="21"/>
      <c r="Q82" s="21"/>
      <c r="R82" s="21"/>
      <c r="S82" s="21"/>
      <c r="T82" s="21"/>
      <c r="U82" s="21"/>
      <c r="V82" s="21">
        <v>1317657</v>
      </c>
      <c r="W82" s="21">
        <v>5456821</v>
      </c>
      <c r="X82" s="21"/>
      <c r="Y82" s="20"/>
      <c r="Z82" s="23">
        <v>10693883</v>
      </c>
    </row>
    <row r="83" spans="1:26" ht="13.5" hidden="1">
      <c r="A83" s="39" t="s">
        <v>107</v>
      </c>
      <c r="B83" s="19">
        <v>30456141</v>
      </c>
      <c r="C83" s="19"/>
      <c r="D83" s="20">
        <v>960304</v>
      </c>
      <c r="E83" s="21">
        <v>960304</v>
      </c>
      <c r="F83" s="21">
        <v>211885</v>
      </c>
      <c r="G83" s="21">
        <v>306908</v>
      </c>
      <c r="H83" s="21">
        <v>182737</v>
      </c>
      <c r="I83" s="21">
        <v>701530</v>
      </c>
      <c r="J83" s="21">
        <v>377490</v>
      </c>
      <c r="K83" s="21">
        <v>165117</v>
      </c>
      <c r="L83" s="21">
        <v>381848</v>
      </c>
      <c r="M83" s="21">
        <v>924455</v>
      </c>
      <c r="N83" s="21"/>
      <c r="O83" s="21"/>
      <c r="P83" s="21"/>
      <c r="Q83" s="21"/>
      <c r="R83" s="21"/>
      <c r="S83" s="21"/>
      <c r="T83" s="21"/>
      <c r="U83" s="21"/>
      <c r="V83" s="21">
        <v>1625985</v>
      </c>
      <c r="W83" s="21">
        <v>451313</v>
      </c>
      <c r="X83" s="21"/>
      <c r="Y83" s="20"/>
      <c r="Z83" s="23">
        <v>960304</v>
      </c>
    </row>
    <row r="84" spans="1:26" ht="13.5" hidden="1">
      <c r="A84" s="40" t="s">
        <v>110</v>
      </c>
      <c r="B84" s="28">
        <v>7355243</v>
      </c>
      <c r="C84" s="28"/>
      <c r="D84" s="29">
        <v>2689900</v>
      </c>
      <c r="E84" s="30">
        <v>2689900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1361600</v>
      </c>
      <c r="X84" s="30"/>
      <c r="Y84" s="29"/>
      <c r="Z84" s="31">
        <v>2689900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13285190</v>
      </c>
      <c r="F40" s="345">
        <f t="shared" si="9"/>
        <v>13285190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6642595</v>
      </c>
      <c r="Y40" s="345">
        <f t="shared" si="9"/>
        <v>-6642595</v>
      </c>
      <c r="Z40" s="336">
        <f>+IF(X40&lt;&gt;0,+(Y40/X40)*100,0)</f>
        <v>-100</v>
      </c>
      <c r="AA40" s="350">
        <f>SUM(AA41:AA49)</f>
        <v>13285190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13285190</v>
      </c>
      <c r="F49" s="53">
        <v>13285190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6642595</v>
      </c>
      <c r="Y49" s="53">
        <v>-6642595</v>
      </c>
      <c r="Z49" s="94">
        <v>-100</v>
      </c>
      <c r="AA49" s="95">
        <v>13285190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13285190</v>
      </c>
      <c r="F60" s="264">
        <f t="shared" si="14"/>
        <v>13285190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6642595</v>
      </c>
      <c r="Y60" s="264">
        <f t="shared" si="14"/>
        <v>-6642595</v>
      </c>
      <c r="Z60" s="337">
        <f>+IF(X60&lt;&gt;0,+(Y60/X60)*100,0)</f>
        <v>-100</v>
      </c>
      <c r="AA60" s="232">
        <f>+AA57+AA54+AA51+AA40+AA37+AA34+AA22+AA5</f>
        <v>13285190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108444873</v>
      </c>
      <c r="D5" s="153">
        <f>SUM(D6:D8)</f>
        <v>0</v>
      </c>
      <c r="E5" s="154">
        <f t="shared" si="0"/>
        <v>122386204</v>
      </c>
      <c r="F5" s="100">
        <f t="shared" si="0"/>
        <v>122386204</v>
      </c>
      <c r="G5" s="100">
        <f t="shared" si="0"/>
        <v>29233171</v>
      </c>
      <c r="H5" s="100">
        <f t="shared" si="0"/>
        <v>2509647</v>
      </c>
      <c r="I5" s="100">
        <f t="shared" si="0"/>
        <v>8311458</v>
      </c>
      <c r="J5" s="100">
        <f t="shared" si="0"/>
        <v>40054276</v>
      </c>
      <c r="K5" s="100">
        <f t="shared" si="0"/>
        <v>1805208</v>
      </c>
      <c r="L5" s="100">
        <f t="shared" si="0"/>
        <v>1774232</v>
      </c>
      <c r="M5" s="100">
        <f t="shared" si="0"/>
        <v>2336112</v>
      </c>
      <c r="N5" s="100">
        <f t="shared" si="0"/>
        <v>5915552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45969828</v>
      </c>
      <c r="X5" s="100">
        <f t="shared" si="0"/>
        <v>61193102</v>
      </c>
      <c r="Y5" s="100">
        <f t="shared" si="0"/>
        <v>-15223274</v>
      </c>
      <c r="Z5" s="137">
        <f>+IF(X5&lt;&gt;0,+(Y5/X5)*100,0)</f>
        <v>-24.87743471478207</v>
      </c>
      <c r="AA5" s="153">
        <f>SUM(AA6:AA8)</f>
        <v>122386204</v>
      </c>
    </row>
    <row r="6" spans="1:27" ht="13.5">
      <c r="A6" s="138" t="s">
        <v>75</v>
      </c>
      <c r="B6" s="136"/>
      <c r="C6" s="155">
        <v>1024000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107295455</v>
      </c>
      <c r="D7" s="157"/>
      <c r="E7" s="158">
        <v>122386204</v>
      </c>
      <c r="F7" s="159">
        <v>122386204</v>
      </c>
      <c r="G7" s="159">
        <v>29233171</v>
      </c>
      <c r="H7" s="159">
        <v>2509647</v>
      </c>
      <c r="I7" s="159">
        <v>8311458</v>
      </c>
      <c r="J7" s="159">
        <v>40054276</v>
      </c>
      <c r="K7" s="159">
        <v>1805208</v>
      </c>
      <c r="L7" s="159">
        <v>1774232</v>
      </c>
      <c r="M7" s="159">
        <v>2336112</v>
      </c>
      <c r="N7" s="159">
        <v>5915552</v>
      </c>
      <c r="O7" s="159"/>
      <c r="P7" s="159"/>
      <c r="Q7" s="159"/>
      <c r="R7" s="159"/>
      <c r="S7" s="159"/>
      <c r="T7" s="159"/>
      <c r="U7" s="159"/>
      <c r="V7" s="159"/>
      <c r="W7" s="159">
        <v>45969828</v>
      </c>
      <c r="X7" s="159">
        <v>61193102</v>
      </c>
      <c r="Y7" s="159">
        <v>-15223274</v>
      </c>
      <c r="Z7" s="141">
        <v>-24.88</v>
      </c>
      <c r="AA7" s="157">
        <v>122386204</v>
      </c>
    </row>
    <row r="8" spans="1:27" ht="13.5">
      <c r="A8" s="138" t="s">
        <v>77</v>
      </c>
      <c r="B8" s="136"/>
      <c r="C8" s="155">
        <v>125418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457859</v>
      </c>
      <c r="F9" s="100">
        <f t="shared" si="1"/>
        <v>457859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228930</v>
      </c>
      <c r="Y9" s="100">
        <f t="shared" si="1"/>
        <v>-228930</v>
      </c>
      <c r="Z9" s="137">
        <f>+IF(X9&lt;&gt;0,+(Y9/X9)*100,0)</f>
        <v>-100</v>
      </c>
      <c r="AA9" s="153">
        <f>SUM(AA10:AA14)</f>
        <v>457859</v>
      </c>
    </row>
    <row r="10" spans="1:27" ht="13.5">
      <c r="A10" s="138" t="s">
        <v>79</v>
      </c>
      <c r="B10" s="136"/>
      <c r="C10" s="155"/>
      <c r="D10" s="155"/>
      <c r="E10" s="156">
        <v>457859</v>
      </c>
      <c r="F10" s="60">
        <v>457859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228930</v>
      </c>
      <c r="Y10" s="60">
        <v>-228930</v>
      </c>
      <c r="Z10" s="140">
        <v>-100</v>
      </c>
      <c r="AA10" s="155">
        <v>457859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25533000</v>
      </c>
      <c r="F15" s="100">
        <f t="shared" si="2"/>
        <v>25533000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12766500</v>
      </c>
      <c r="Y15" s="100">
        <f t="shared" si="2"/>
        <v>-12766500</v>
      </c>
      <c r="Z15" s="137">
        <f>+IF(X15&lt;&gt;0,+(Y15/X15)*100,0)</f>
        <v>-100</v>
      </c>
      <c r="AA15" s="153">
        <f>SUM(AA16:AA18)</f>
        <v>25533000</v>
      </c>
    </row>
    <row r="16" spans="1:27" ht="13.5">
      <c r="A16" s="138" t="s">
        <v>85</v>
      </c>
      <c r="B16" s="136"/>
      <c r="C16" s="155"/>
      <c r="D16" s="155"/>
      <c r="E16" s="156">
        <v>25533000</v>
      </c>
      <c r="F16" s="60">
        <v>25533000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12766500</v>
      </c>
      <c r="Y16" s="60">
        <v>-12766500</v>
      </c>
      <c r="Z16" s="140">
        <v>-100</v>
      </c>
      <c r="AA16" s="155">
        <v>25533000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75909804</v>
      </c>
      <c r="D19" s="153">
        <f>SUM(D20:D23)</f>
        <v>0</v>
      </c>
      <c r="E19" s="154">
        <f t="shared" si="3"/>
        <v>31486629</v>
      </c>
      <c r="F19" s="100">
        <f t="shared" si="3"/>
        <v>31486629</v>
      </c>
      <c r="G19" s="100">
        <f t="shared" si="3"/>
        <v>1171829</v>
      </c>
      <c r="H19" s="100">
        <f t="shared" si="3"/>
        <v>1677061</v>
      </c>
      <c r="I19" s="100">
        <f t="shared" si="3"/>
        <v>873265</v>
      </c>
      <c r="J19" s="100">
        <f t="shared" si="3"/>
        <v>3722155</v>
      </c>
      <c r="K19" s="100">
        <f t="shared" si="3"/>
        <v>3577566</v>
      </c>
      <c r="L19" s="100">
        <f t="shared" si="3"/>
        <v>4284963</v>
      </c>
      <c r="M19" s="100">
        <f t="shared" si="3"/>
        <v>3898641</v>
      </c>
      <c r="N19" s="100">
        <f t="shared" si="3"/>
        <v>11761170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15483325</v>
      </c>
      <c r="X19" s="100">
        <f t="shared" si="3"/>
        <v>15743315</v>
      </c>
      <c r="Y19" s="100">
        <f t="shared" si="3"/>
        <v>-259990</v>
      </c>
      <c r="Z19" s="137">
        <f>+IF(X19&lt;&gt;0,+(Y19/X19)*100,0)</f>
        <v>-1.6514310994857184</v>
      </c>
      <c r="AA19" s="153">
        <f>SUM(AA20:AA23)</f>
        <v>31486629</v>
      </c>
    </row>
    <row r="20" spans="1:27" ht="13.5">
      <c r="A20" s="138" t="s">
        <v>89</v>
      </c>
      <c r="B20" s="136"/>
      <c r="C20" s="155">
        <v>12145715</v>
      </c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>
        <v>33513205</v>
      </c>
      <c r="D21" s="155"/>
      <c r="E21" s="156">
        <v>13854540</v>
      </c>
      <c r="F21" s="60">
        <v>13854540</v>
      </c>
      <c r="G21" s="60">
        <v>695272</v>
      </c>
      <c r="H21" s="60">
        <v>1133196</v>
      </c>
      <c r="I21" s="60">
        <v>370811</v>
      </c>
      <c r="J21" s="60">
        <v>2199279</v>
      </c>
      <c r="K21" s="60">
        <v>1144129</v>
      </c>
      <c r="L21" s="60">
        <v>1850758</v>
      </c>
      <c r="M21" s="60">
        <v>1463976</v>
      </c>
      <c r="N21" s="60">
        <v>4458863</v>
      </c>
      <c r="O21" s="60"/>
      <c r="P21" s="60"/>
      <c r="Q21" s="60"/>
      <c r="R21" s="60"/>
      <c r="S21" s="60"/>
      <c r="T21" s="60"/>
      <c r="U21" s="60"/>
      <c r="V21" s="60"/>
      <c r="W21" s="60">
        <v>6658142</v>
      </c>
      <c r="X21" s="60">
        <v>6927270</v>
      </c>
      <c r="Y21" s="60">
        <v>-269128</v>
      </c>
      <c r="Z21" s="140">
        <v>-3.89</v>
      </c>
      <c r="AA21" s="155">
        <v>13854540</v>
      </c>
    </row>
    <row r="22" spans="1:27" ht="13.5">
      <c r="A22" s="138" t="s">
        <v>91</v>
      </c>
      <c r="B22" s="136"/>
      <c r="C22" s="157">
        <v>17328020</v>
      </c>
      <c r="D22" s="157"/>
      <c r="E22" s="158">
        <v>6938206</v>
      </c>
      <c r="F22" s="159">
        <v>6938206</v>
      </c>
      <c r="G22" s="159">
        <v>252212</v>
      </c>
      <c r="H22" s="159">
        <v>291088</v>
      </c>
      <c r="I22" s="159">
        <v>256908</v>
      </c>
      <c r="J22" s="159">
        <v>800208</v>
      </c>
      <c r="K22" s="159">
        <v>1277023</v>
      </c>
      <c r="L22" s="159">
        <v>1277420</v>
      </c>
      <c r="M22" s="159">
        <v>1277658</v>
      </c>
      <c r="N22" s="159">
        <v>3832101</v>
      </c>
      <c r="O22" s="159"/>
      <c r="P22" s="159"/>
      <c r="Q22" s="159"/>
      <c r="R22" s="159"/>
      <c r="S22" s="159"/>
      <c r="T22" s="159"/>
      <c r="U22" s="159"/>
      <c r="V22" s="159"/>
      <c r="W22" s="159">
        <v>4632309</v>
      </c>
      <c r="X22" s="159">
        <v>3469103</v>
      </c>
      <c r="Y22" s="159">
        <v>1163206</v>
      </c>
      <c r="Z22" s="141">
        <v>33.53</v>
      </c>
      <c r="AA22" s="157">
        <v>6938206</v>
      </c>
    </row>
    <row r="23" spans="1:27" ht="13.5">
      <c r="A23" s="138" t="s">
        <v>92</v>
      </c>
      <c r="B23" s="136"/>
      <c r="C23" s="155">
        <v>12922864</v>
      </c>
      <c r="D23" s="155"/>
      <c r="E23" s="156">
        <v>10693883</v>
      </c>
      <c r="F23" s="60">
        <v>10693883</v>
      </c>
      <c r="G23" s="60">
        <v>224345</v>
      </c>
      <c r="H23" s="60">
        <v>252777</v>
      </c>
      <c r="I23" s="60">
        <v>245546</v>
      </c>
      <c r="J23" s="60">
        <v>722668</v>
      </c>
      <c r="K23" s="60">
        <v>1156414</v>
      </c>
      <c r="L23" s="60">
        <v>1156785</v>
      </c>
      <c r="M23" s="60">
        <v>1157007</v>
      </c>
      <c r="N23" s="60">
        <v>3470206</v>
      </c>
      <c r="O23" s="60"/>
      <c r="P23" s="60"/>
      <c r="Q23" s="60"/>
      <c r="R23" s="60"/>
      <c r="S23" s="60"/>
      <c r="T23" s="60"/>
      <c r="U23" s="60"/>
      <c r="V23" s="60"/>
      <c r="W23" s="60">
        <v>4192874</v>
      </c>
      <c r="X23" s="60">
        <v>5346942</v>
      </c>
      <c r="Y23" s="60">
        <v>-1154068</v>
      </c>
      <c r="Z23" s="140">
        <v>-21.58</v>
      </c>
      <c r="AA23" s="155">
        <v>10693883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184354677</v>
      </c>
      <c r="D25" s="168">
        <f>+D5+D9+D15+D19+D24</f>
        <v>0</v>
      </c>
      <c r="E25" s="169">
        <f t="shared" si="4"/>
        <v>179863692</v>
      </c>
      <c r="F25" s="73">
        <f t="shared" si="4"/>
        <v>179863692</v>
      </c>
      <c r="G25" s="73">
        <f t="shared" si="4"/>
        <v>30405000</v>
      </c>
      <c r="H25" s="73">
        <f t="shared" si="4"/>
        <v>4186708</v>
      </c>
      <c r="I25" s="73">
        <f t="shared" si="4"/>
        <v>9184723</v>
      </c>
      <c r="J25" s="73">
        <f t="shared" si="4"/>
        <v>43776431</v>
      </c>
      <c r="K25" s="73">
        <f t="shared" si="4"/>
        <v>5382774</v>
      </c>
      <c r="L25" s="73">
        <f t="shared" si="4"/>
        <v>6059195</v>
      </c>
      <c r="M25" s="73">
        <f t="shared" si="4"/>
        <v>6234753</v>
      </c>
      <c r="N25" s="73">
        <f t="shared" si="4"/>
        <v>17676722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61453153</v>
      </c>
      <c r="X25" s="73">
        <f t="shared" si="4"/>
        <v>89931847</v>
      </c>
      <c r="Y25" s="73">
        <f t="shared" si="4"/>
        <v>-28478694</v>
      </c>
      <c r="Z25" s="170">
        <f>+IF(X25&lt;&gt;0,+(Y25/X25)*100,0)</f>
        <v>-31.666973324811178</v>
      </c>
      <c r="AA25" s="168">
        <f>+AA5+AA9+AA15+AA19+AA24</f>
        <v>179863692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293889522</v>
      </c>
      <c r="D28" s="153">
        <f>SUM(D29:D31)</f>
        <v>0</v>
      </c>
      <c r="E28" s="154">
        <f t="shared" si="5"/>
        <v>71135038</v>
      </c>
      <c r="F28" s="100">
        <f t="shared" si="5"/>
        <v>71135038</v>
      </c>
      <c r="G28" s="100">
        <f t="shared" si="5"/>
        <v>25535972</v>
      </c>
      <c r="H28" s="100">
        <f t="shared" si="5"/>
        <v>11033391</v>
      </c>
      <c r="I28" s="100">
        <f t="shared" si="5"/>
        <v>8196642</v>
      </c>
      <c r="J28" s="100">
        <f t="shared" si="5"/>
        <v>44766005</v>
      </c>
      <c r="K28" s="100">
        <f t="shared" si="5"/>
        <v>6086140</v>
      </c>
      <c r="L28" s="100">
        <f t="shared" si="5"/>
        <v>1494815</v>
      </c>
      <c r="M28" s="100">
        <f t="shared" si="5"/>
        <v>5362463</v>
      </c>
      <c r="N28" s="100">
        <f t="shared" si="5"/>
        <v>12943418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57709423</v>
      </c>
      <c r="X28" s="100">
        <f t="shared" si="5"/>
        <v>35567520</v>
      </c>
      <c r="Y28" s="100">
        <f t="shared" si="5"/>
        <v>22141903</v>
      </c>
      <c r="Z28" s="137">
        <f>+IF(X28&lt;&gt;0,+(Y28/X28)*100,0)</f>
        <v>62.2531540011786</v>
      </c>
      <c r="AA28" s="153">
        <f>SUM(AA29:AA31)</f>
        <v>71135038</v>
      </c>
    </row>
    <row r="29" spans="1:27" ht="13.5">
      <c r="A29" s="138" t="s">
        <v>75</v>
      </c>
      <c r="B29" s="136"/>
      <c r="C29" s="155">
        <v>5440964</v>
      </c>
      <c r="D29" s="155"/>
      <c r="E29" s="156">
        <v>28786720</v>
      </c>
      <c r="F29" s="60">
        <v>28786720</v>
      </c>
      <c r="G29" s="60">
        <v>254878</v>
      </c>
      <c r="H29" s="60">
        <v>249659</v>
      </c>
      <c r="I29" s="60">
        <v>248627</v>
      </c>
      <c r="J29" s="60">
        <v>753164</v>
      </c>
      <c r="K29" s="60">
        <v>39632</v>
      </c>
      <c r="L29" s="60"/>
      <c r="M29" s="60"/>
      <c r="N29" s="60">
        <v>39632</v>
      </c>
      <c r="O29" s="60"/>
      <c r="P29" s="60"/>
      <c r="Q29" s="60"/>
      <c r="R29" s="60"/>
      <c r="S29" s="60"/>
      <c r="T29" s="60"/>
      <c r="U29" s="60"/>
      <c r="V29" s="60"/>
      <c r="W29" s="60">
        <v>792796</v>
      </c>
      <c r="X29" s="60">
        <v>14393360</v>
      </c>
      <c r="Y29" s="60">
        <v>-13600564</v>
      </c>
      <c r="Z29" s="140">
        <v>-94.49</v>
      </c>
      <c r="AA29" s="155">
        <v>28786720</v>
      </c>
    </row>
    <row r="30" spans="1:27" ht="13.5">
      <c r="A30" s="138" t="s">
        <v>76</v>
      </c>
      <c r="B30" s="136"/>
      <c r="C30" s="157">
        <v>222021569</v>
      </c>
      <c r="D30" s="157"/>
      <c r="E30" s="158">
        <v>27952675</v>
      </c>
      <c r="F30" s="159">
        <v>27952675</v>
      </c>
      <c r="G30" s="159">
        <v>16204849</v>
      </c>
      <c r="H30" s="159">
        <v>6291082</v>
      </c>
      <c r="I30" s="159">
        <v>4287848</v>
      </c>
      <c r="J30" s="159">
        <v>26783779</v>
      </c>
      <c r="K30" s="159">
        <v>4124147</v>
      </c>
      <c r="L30" s="159"/>
      <c r="M30" s="159">
        <v>3756968</v>
      </c>
      <c r="N30" s="159">
        <v>7881115</v>
      </c>
      <c r="O30" s="159"/>
      <c r="P30" s="159"/>
      <c r="Q30" s="159"/>
      <c r="R30" s="159"/>
      <c r="S30" s="159"/>
      <c r="T30" s="159"/>
      <c r="U30" s="159"/>
      <c r="V30" s="159"/>
      <c r="W30" s="159">
        <v>34664894</v>
      </c>
      <c r="X30" s="159">
        <v>13976338</v>
      </c>
      <c r="Y30" s="159">
        <v>20688556</v>
      </c>
      <c r="Z30" s="141">
        <v>148.03</v>
      </c>
      <c r="AA30" s="157">
        <v>27952675</v>
      </c>
    </row>
    <row r="31" spans="1:27" ht="13.5">
      <c r="A31" s="138" t="s">
        <v>77</v>
      </c>
      <c r="B31" s="136"/>
      <c r="C31" s="155">
        <v>66426989</v>
      </c>
      <c r="D31" s="155"/>
      <c r="E31" s="156">
        <v>14395643</v>
      </c>
      <c r="F31" s="60">
        <v>14395643</v>
      </c>
      <c r="G31" s="60">
        <v>9076245</v>
      </c>
      <c r="H31" s="60">
        <v>4492650</v>
      </c>
      <c r="I31" s="60">
        <v>3660167</v>
      </c>
      <c r="J31" s="60">
        <v>17229062</v>
      </c>
      <c r="K31" s="60">
        <v>1922361</v>
      </c>
      <c r="L31" s="60">
        <v>1494815</v>
      </c>
      <c r="M31" s="60">
        <v>1605495</v>
      </c>
      <c r="N31" s="60">
        <v>5022671</v>
      </c>
      <c r="O31" s="60"/>
      <c r="P31" s="60"/>
      <c r="Q31" s="60"/>
      <c r="R31" s="60"/>
      <c r="S31" s="60"/>
      <c r="T31" s="60"/>
      <c r="U31" s="60"/>
      <c r="V31" s="60"/>
      <c r="W31" s="60">
        <v>22251733</v>
      </c>
      <c r="X31" s="60">
        <v>7197822</v>
      </c>
      <c r="Y31" s="60">
        <v>15053911</v>
      </c>
      <c r="Z31" s="140">
        <v>209.15</v>
      </c>
      <c r="AA31" s="155">
        <v>14395643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44374465</v>
      </c>
      <c r="F32" s="100">
        <f t="shared" si="6"/>
        <v>44374465</v>
      </c>
      <c r="G32" s="100">
        <f t="shared" si="6"/>
        <v>0</v>
      </c>
      <c r="H32" s="100">
        <f t="shared" si="6"/>
        <v>0</v>
      </c>
      <c r="I32" s="100">
        <f t="shared" si="6"/>
        <v>0</v>
      </c>
      <c r="J32" s="100">
        <f t="shared" si="6"/>
        <v>0</v>
      </c>
      <c r="K32" s="100">
        <f t="shared" si="6"/>
        <v>0</v>
      </c>
      <c r="L32" s="100">
        <f t="shared" si="6"/>
        <v>0</v>
      </c>
      <c r="M32" s="100">
        <f t="shared" si="6"/>
        <v>436545</v>
      </c>
      <c r="N32" s="100">
        <f t="shared" si="6"/>
        <v>436545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436545</v>
      </c>
      <c r="X32" s="100">
        <f t="shared" si="6"/>
        <v>22187233</v>
      </c>
      <c r="Y32" s="100">
        <f t="shared" si="6"/>
        <v>-21750688</v>
      </c>
      <c r="Z32" s="137">
        <f>+IF(X32&lt;&gt;0,+(Y32/X32)*100,0)</f>
        <v>-98.03244956232263</v>
      </c>
      <c r="AA32" s="153">
        <f>SUM(AA33:AA37)</f>
        <v>44374465</v>
      </c>
    </row>
    <row r="33" spans="1:27" ht="13.5">
      <c r="A33" s="138" t="s">
        <v>79</v>
      </c>
      <c r="B33" s="136"/>
      <c r="C33" s="155"/>
      <c r="D33" s="155"/>
      <c r="E33" s="156">
        <v>14225368</v>
      </c>
      <c r="F33" s="60">
        <v>14225368</v>
      </c>
      <c r="G33" s="60"/>
      <c r="H33" s="60"/>
      <c r="I33" s="60"/>
      <c r="J33" s="60"/>
      <c r="K33" s="60"/>
      <c r="L33" s="60"/>
      <c r="M33" s="60">
        <v>436545</v>
      </c>
      <c r="N33" s="60">
        <v>436545</v>
      </c>
      <c r="O33" s="60"/>
      <c r="P33" s="60"/>
      <c r="Q33" s="60"/>
      <c r="R33" s="60"/>
      <c r="S33" s="60"/>
      <c r="T33" s="60"/>
      <c r="U33" s="60"/>
      <c r="V33" s="60"/>
      <c r="W33" s="60">
        <v>436545</v>
      </c>
      <c r="X33" s="60">
        <v>7112684</v>
      </c>
      <c r="Y33" s="60">
        <v>-6676139</v>
      </c>
      <c r="Z33" s="140">
        <v>-93.86</v>
      </c>
      <c r="AA33" s="155">
        <v>14225368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>
        <v>30149097</v>
      </c>
      <c r="F35" s="60">
        <v>30149097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15074549</v>
      </c>
      <c r="Y35" s="60">
        <v>-15074549</v>
      </c>
      <c r="Z35" s="140">
        <v>-100</v>
      </c>
      <c r="AA35" s="155">
        <v>30149097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10877377</v>
      </c>
      <c r="F38" s="100">
        <f t="shared" si="7"/>
        <v>10877377</v>
      </c>
      <c r="G38" s="100">
        <f t="shared" si="7"/>
        <v>0</v>
      </c>
      <c r="H38" s="100">
        <f t="shared" si="7"/>
        <v>0</v>
      </c>
      <c r="I38" s="100">
        <f t="shared" si="7"/>
        <v>0</v>
      </c>
      <c r="J38" s="100">
        <f t="shared" si="7"/>
        <v>0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0</v>
      </c>
      <c r="X38" s="100">
        <f t="shared" si="7"/>
        <v>5438689</v>
      </c>
      <c r="Y38" s="100">
        <f t="shared" si="7"/>
        <v>-5438689</v>
      </c>
      <c r="Z38" s="137">
        <f>+IF(X38&lt;&gt;0,+(Y38/X38)*100,0)</f>
        <v>-100</v>
      </c>
      <c r="AA38" s="153">
        <f>SUM(AA39:AA41)</f>
        <v>10877377</v>
      </c>
    </row>
    <row r="39" spans="1:27" ht="13.5">
      <c r="A39" s="138" t="s">
        <v>85</v>
      </c>
      <c r="B39" s="136"/>
      <c r="C39" s="155"/>
      <c r="D39" s="155"/>
      <c r="E39" s="156">
        <v>4796374</v>
      </c>
      <c r="F39" s="60">
        <v>4796374</v>
      </c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>
        <v>2398187</v>
      </c>
      <c r="Y39" s="60">
        <v>-2398187</v>
      </c>
      <c r="Z39" s="140">
        <v>-100</v>
      </c>
      <c r="AA39" s="155">
        <v>4796374</v>
      </c>
    </row>
    <row r="40" spans="1:27" ht="13.5">
      <c r="A40" s="138" t="s">
        <v>86</v>
      </c>
      <c r="B40" s="136"/>
      <c r="C40" s="155"/>
      <c r="D40" s="155"/>
      <c r="E40" s="156">
        <v>6081003</v>
      </c>
      <c r="F40" s="60">
        <v>6081003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>
        <v>3040502</v>
      </c>
      <c r="Y40" s="60">
        <v>-3040502</v>
      </c>
      <c r="Z40" s="140">
        <v>-100</v>
      </c>
      <c r="AA40" s="155">
        <v>6081003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9168910</v>
      </c>
      <c r="D42" s="153">
        <f>SUM(D43:D46)</f>
        <v>0</v>
      </c>
      <c r="E42" s="154">
        <f t="shared" si="8"/>
        <v>27699038</v>
      </c>
      <c r="F42" s="100">
        <f t="shared" si="8"/>
        <v>27699038</v>
      </c>
      <c r="G42" s="100">
        <f t="shared" si="8"/>
        <v>463492</v>
      </c>
      <c r="H42" s="100">
        <f t="shared" si="8"/>
        <v>37886</v>
      </c>
      <c r="I42" s="100">
        <f t="shared" si="8"/>
        <v>0</v>
      </c>
      <c r="J42" s="100">
        <f t="shared" si="8"/>
        <v>501378</v>
      </c>
      <c r="K42" s="100">
        <f t="shared" si="8"/>
        <v>7141697</v>
      </c>
      <c r="L42" s="100">
        <f t="shared" si="8"/>
        <v>5345476</v>
      </c>
      <c r="M42" s="100">
        <f t="shared" si="8"/>
        <v>4144088</v>
      </c>
      <c r="N42" s="100">
        <f t="shared" si="8"/>
        <v>16631261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17132639</v>
      </c>
      <c r="X42" s="100">
        <f t="shared" si="8"/>
        <v>13849520</v>
      </c>
      <c r="Y42" s="100">
        <f t="shared" si="8"/>
        <v>3283119</v>
      </c>
      <c r="Z42" s="137">
        <f>+IF(X42&lt;&gt;0,+(Y42/X42)*100,0)</f>
        <v>23.705651892628772</v>
      </c>
      <c r="AA42" s="153">
        <f>SUM(AA43:AA46)</f>
        <v>27699038</v>
      </c>
    </row>
    <row r="43" spans="1:27" ht="13.5">
      <c r="A43" s="138" t="s">
        <v>89</v>
      </c>
      <c r="B43" s="136"/>
      <c r="C43" s="155"/>
      <c r="D43" s="155"/>
      <c r="E43" s="156">
        <v>7974357</v>
      </c>
      <c r="F43" s="60">
        <v>7974357</v>
      </c>
      <c r="G43" s="60">
        <v>463492</v>
      </c>
      <c r="H43" s="60">
        <v>37886</v>
      </c>
      <c r="I43" s="60"/>
      <c r="J43" s="60">
        <v>501378</v>
      </c>
      <c r="K43" s="60">
        <v>3333971</v>
      </c>
      <c r="L43" s="60">
        <v>2121247</v>
      </c>
      <c r="M43" s="60">
        <v>2941303</v>
      </c>
      <c r="N43" s="60">
        <v>8396521</v>
      </c>
      <c r="O43" s="60"/>
      <c r="P43" s="60"/>
      <c r="Q43" s="60"/>
      <c r="R43" s="60"/>
      <c r="S43" s="60"/>
      <c r="T43" s="60"/>
      <c r="U43" s="60"/>
      <c r="V43" s="60"/>
      <c r="W43" s="60">
        <v>8897899</v>
      </c>
      <c r="X43" s="60">
        <v>3987179</v>
      </c>
      <c r="Y43" s="60">
        <v>4910720</v>
      </c>
      <c r="Z43" s="140">
        <v>123.16</v>
      </c>
      <c r="AA43" s="155">
        <v>7974357</v>
      </c>
    </row>
    <row r="44" spans="1:27" ht="13.5">
      <c r="A44" s="138" t="s">
        <v>90</v>
      </c>
      <c r="B44" s="136"/>
      <c r="C44" s="155">
        <v>9168910</v>
      </c>
      <c r="D44" s="155"/>
      <c r="E44" s="156">
        <v>19724681</v>
      </c>
      <c r="F44" s="60">
        <v>19724681</v>
      </c>
      <c r="G44" s="60"/>
      <c r="H44" s="60"/>
      <c r="I44" s="60"/>
      <c r="J44" s="60"/>
      <c r="K44" s="60">
        <v>1958412</v>
      </c>
      <c r="L44" s="60">
        <v>3224229</v>
      </c>
      <c r="M44" s="60">
        <v>1202785</v>
      </c>
      <c r="N44" s="60">
        <v>6385426</v>
      </c>
      <c r="O44" s="60"/>
      <c r="P44" s="60"/>
      <c r="Q44" s="60"/>
      <c r="R44" s="60"/>
      <c r="S44" s="60"/>
      <c r="T44" s="60"/>
      <c r="U44" s="60"/>
      <c r="V44" s="60"/>
      <c r="W44" s="60">
        <v>6385426</v>
      </c>
      <c r="X44" s="60">
        <v>9862341</v>
      </c>
      <c r="Y44" s="60">
        <v>-3476915</v>
      </c>
      <c r="Z44" s="140">
        <v>-35.25</v>
      </c>
      <c r="AA44" s="155">
        <v>19724681</v>
      </c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>
        <v>1849314</v>
      </c>
      <c r="L45" s="159"/>
      <c r="M45" s="159"/>
      <c r="N45" s="159">
        <v>1849314</v>
      </c>
      <c r="O45" s="159"/>
      <c r="P45" s="159"/>
      <c r="Q45" s="159"/>
      <c r="R45" s="159"/>
      <c r="S45" s="159"/>
      <c r="T45" s="159"/>
      <c r="U45" s="159"/>
      <c r="V45" s="159"/>
      <c r="W45" s="159">
        <v>1849314</v>
      </c>
      <c r="X45" s="159"/>
      <c r="Y45" s="159">
        <v>1849314</v>
      </c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303058432</v>
      </c>
      <c r="D48" s="168">
        <f>+D28+D32+D38+D42+D47</f>
        <v>0</v>
      </c>
      <c r="E48" s="169">
        <f t="shared" si="9"/>
        <v>154085918</v>
      </c>
      <c r="F48" s="73">
        <f t="shared" si="9"/>
        <v>154085918</v>
      </c>
      <c r="G48" s="73">
        <f t="shared" si="9"/>
        <v>25999464</v>
      </c>
      <c r="H48" s="73">
        <f t="shared" si="9"/>
        <v>11071277</v>
      </c>
      <c r="I48" s="73">
        <f t="shared" si="9"/>
        <v>8196642</v>
      </c>
      <c r="J48" s="73">
        <f t="shared" si="9"/>
        <v>45267383</v>
      </c>
      <c r="K48" s="73">
        <f t="shared" si="9"/>
        <v>13227837</v>
      </c>
      <c r="L48" s="73">
        <f t="shared" si="9"/>
        <v>6840291</v>
      </c>
      <c r="M48" s="73">
        <f t="shared" si="9"/>
        <v>9943096</v>
      </c>
      <c r="N48" s="73">
        <f t="shared" si="9"/>
        <v>30011224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75278607</v>
      </c>
      <c r="X48" s="73">
        <f t="shared" si="9"/>
        <v>77042962</v>
      </c>
      <c r="Y48" s="73">
        <f t="shared" si="9"/>
        <v>-1764355</v>
      </c>
      <c r="Z48" s="170">
        <f>+IF(X48&lt;&gt;0,+(Y48/X48)*100,0)</f>
        <v>-2.29009237728944</v>
      </c>
      <c r="AA48" s="168">
        <f>+AA28+AA32+AA38+AA42+AA47</f>
        <v>154085918</v>
      </c>
    </row>
    <row r="49" spans="1:27" ht="13.5">
      <c r="A49" s="148" t="s">
        <v>49</v>
      </c>
      <c r="B49" s="149"/>
      <c r="C49" s="171">
        <f aca="true" t="shared" si="10" ref="C49:Y49">+C25-C48</f>
        <v>-118703755</v>
      </c>
      <c r="D49" s="171">
        <f>+D25-D48</f>
        <v>0</v>
      </c>
      <c r="E49" s="172">
        <f t="shared" si="10"/>
        <v>25777774</v>
      </c>
      <c r="F49" s="173">
        <f t="shared" si="10"/>
        <v>25777774</v>
      </c>
      <c r="G49" s="173">
        <f t="shared" si="10"/>
        <v>4405536</v>
      </c>
      <c r="H49" s="173">
        <f t="shared" si="10"/>
        <v>-6884569</v>
      </c>
      <c r="I49" s="173">
        <f t="shared" si="10"/>
        <v>988081</v>
      </c>
      <c r="J49" s="173">
        <f t="shared" si="10"/>
        <v>-1490952</v>
      </c>
      <c r="K49" s="173">
        <f t="shared" si="10"/>
        <v>-7845063</v>
      </c>
      <c r="L49" s="173">
        <f t="shared" si="10"/>
        <v>-781096</v>
      </c>
      <c r="M49" s="173">
        <f t="shared" si="10"/>
        <v>-3708343</v>
      </c>
      <c r="N49" s="173">
        <f t="shared" si="10"/>
        <v>-12334502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-13825454</v>
      </c>
      <c r="X49" s="173">
        <f>IF(F25=F48,0,X25-X48)</f>
        <v>12888885</v>
      </c>
      <c r="Y49" s="173">
        <f t="shared" si="10"/>
        <v>-26714339</v>
      </c>
      <c r="Z49" s="174">
        <f>+IF(X49&lt;&gt;0,+(Y49/X49)*100,0)</f>
        <v>-207.26648581316383</v>
      </c>
      <c r="AA49" s="171">
        <f>+AA25-AA48</f>
        <v>25777774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16322286</v>
      </c>
      <c r="D5" s="155">
        <v>0</v>
      </c>
      <c r="E5" s="156">
        <v>17437681</v>
      </c>
      <c r="F5" s="60">
        <v>17437681</v>
      </c>
      <c r="G5" s="60">
        <v>499096</v>
      </c>
      <c r="H5" s="60">
        <v>1312732</v>
      </c>
      <c r="I5" s="60">
        <v>3358602</v>
      </c>
      <c r="J5" s="60">
        <v>5170430</v>
      </c>
      <c r="K5" s="60">
        <v>1689246</v>
      </c>
      <c r="L5" s="60">
        <v>1658051</v>
      </c>
      <c r="M5" s="60">
        <v>1658051</v>
      </c>
      <c r="N5" s="60">
        <v>5005348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10175778</v>
      </c>
      <c r="X5" s="60">
        <v>8718841</v>
      </c>
      <c r="Y5" s="60">
        <v>1456937</v>
      </c>
      <c r="Z5" s="140">
        <v>16.71</v>
      </c>
      <c r="AA5" s="155">
        <v>17437681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7</v>
      </c>
      <c r="I6" s="60">
        <v>0</v>
      </c>
      <c r="J6" s="60">
        <v>7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7</v>
      </c>
      <c r="X6" s="60">
        <v>0</v>
      </c>
      <c r="Y6" s="60">
        <v>7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14824634</v>
      </c>
      <c r="D8" s="155">
        <v>0</v>
      </c>
      <c r="E8" s="156">
        <v>13854540</v>
      </c>
      <c r="F8" s="60">
        <v>13854540</v>
      </c>
      <c r="G8" s="60">
        <v>695272</v>
      </c>
      <c r="H8" s="60">
        <v>1133196</v>
      </c>
      <c r="I8" s="60">
        <v>370811</v>
      </c>
      <c r="J8" s="60">
        <v>2199279</v>
      </c>
      <c r="K8" s="60">
        <v>1144129</v>
      </c>
      <c r="L8" s="60">
        <v>1850758</v>
      </c>
      <c r="M8" s="60">
        <v>1463976</v>
      </c>
      <c r="N8" s="60">
        <v>4458863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6658142</v>
      </c>
      <c r="X8" s="60">
        <v>6927270</v>
      </c>
      <c r="Y8" s="60">
        <v>-269128</v>
      </c>
      <c r="Z8" s="140">
        <v>-3.89</v>
      </c>
      <c r="AA8" s="155">
        <v>13854540</v>
      </c>
    </row>
    <row r="9" spans="1:27" ht="13.5">
      <c r="A9" s="183" t="s">
        <v>105</v>
      </c>
      <c r="B9" s="182"/>
      <c r="C9" s="155">
        <v>14328048</v>
      </c>
      <c r="D9" s="155">
        <v>0</v>
      </c>
      <c r="E9" s="156">
        <v>6938206</v>
      </c>
      <c r="F9" s="60">
        <v>6938206</v>
      </c>
      <c r="G9" s="60">
        <v>252212</v>
      </c>
      <c r="H9" s="60">
        <v>291088</v>
      </c>
      <c r="I9" s="60">
        <v>256908</v>
      </c>
      <c r="J9" s="60">
        <v>800208</v>
      </c>
      <c r="K9" s="60">
        <v>1277023</v>
      </c>
      <c r="L9" s="60">
        <v>1277420</v>
      </c>
      <c r="M9" s="60">
        <v>1277658</v>
      </c>
      <c r="N9" s="60">
        <v>3832101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4632309</v>
      </c>
      <c r="X9" s="60">
        <v>3469103</v>
      </c>
      <c r="Y9" s="60">
        <v>1163206</v>
      </c>
      <c r="Z9" s="140">
        <v>33.53</v>
      </c>
      <c r="AA9" s="155">
        <v>6938206</v>
      </c>
    </row>
    <row r="10" spans="1:27" ht="13.5">
      <c r="A10" s="183" t="s">
        <v>106</v>
      </c>
      <c r="B10" s="182"/>
      <c r="C10" s="155">
        <v>12922864</v>
      </c>
      <c r="D10" s="155">
        <v>0</v>
      </c>
      <c r="E10" s="156">
        <v>10693883</v>
      </c>
      <c r="F10" s="54">
        <v>10693883</v>
      </c>
      <c r="G10" s="54">
        <v>224345</v>
      </c>
      <c r="H10" s="54">
        <v>252777</v>
      </c>
      <c r="I10" s="54">
        <v>245546</v>
      </c>
      <c r="J10" s="54">
        <v>722668</v>
      </c>
      <c r="K10" s="54">
        <v>1156414</v>
      </c>
      <c r="L10" s="54">
        <v>1156785</v>
      </c>
      <c r="M10" s="54">
        <v>1157007</v>
      </c>
      <c r="N10" s="54">
        <v>3470206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4192874</v>
      </c>
      <c r="X10" s="54">
        <v>5346942</v>
      </c>
      <c r="Y10" s="54">
        <v>-1154068</v>
      </c>
      <c r="Z10" s="184">
        <v>-21.58</v>
      </c>
      <c r="AA10" s="130">
        <v>10693883</v>
      </c>
    </row>
    <row r="11" spans="1:27" ht="13.5">
      <c r="A11" s="183" t="s">
        <v>107</v>
      </c>
      <c r="B11" s="185"/>
      <c r="C11" s="155">
        <v>1146875</v>
      </c>
      <c r="D11" s="155">
        <v>0</v>
      </c>
      <c r="E11" s="156">
        <v>457859</v>
      </c>
      <c r="F11" s="60">
        <v>457859</v>
      </c>
      <c r="G11" s="60">
        <v>211885</v>
      </c>
      <c r="H11" s="60">
        <v>306908</v>
      </c>
      <c r="I11" s="60">
        <v>182737</v>
      </c>
      <c r="J11" s="60">
        <v>701530</v>
      </c>
      <c r="K11" s="60">
        <v>115962</v>
      </c>
      <c r="L11" s="60">
        <v>0</v>
      </c>
      <c r="M11" s="60">
        <v>0</v>
      </c>
      <c r="N11" s="60">
        <v>115962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817492</v>
      </c>
      <c r="X11" s="60">
        <v>228930</v>
      </c>
      <c r="Y11" s="60">
        <v>588562</v>
      </c>
      <c r="Z11" s="140">
        <v>257.09</v>
      </c>
      <c r="AA11" s="155">
        <v>457859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258480</v>
      </c>
      <c r="F12" s="60">
        <v>258480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129240</v>
      </c>
      <c r="Y12" s="60">
        <v>-129240</v>
      </c>
      <c r="Z12" s="140">
        <v>-100</v>
      </c>
      <c r="AA12" s="155">
        <v>258480</v>
      </c>
    </row>
    <row r="13" spans="1:27" ht="13.5">
      <c r="A13" s="181" t="s">
        <v>109</v>
      </c>
      <c r="B13" s="185"/>
      <c r="C13" s="155">
        <v>159604</v>
      </c>
      <c r="D13" s="155">
        <v>0</v>
      </c>
      <c r="E13" s="156">
        <v>90406</v>
      </c>
      <c r="F13" s="60">
        <v>90406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45203</v>
      </c>
      <c r="Y13" s="60">
        <v>-45203</v>
      </c>
      <c r="Z13" s="140">
        <v>-100</v>
      </c>
      <c r="AA13" s="155">
        <v>90406</v>
      </c>
    </row>
    <row r="14" spans="1:27" ht="13.5">
      <c r="A14" s="181" t="s">
        <v>110</v>
      </c>
      <c r="B14" s="185"/>
      <c r="C14" s="155">
        <v>7355243</v>
      </c>
      <c r="D14" s="155">
        <v>0</v>
      </c>
      <c r="E14" s="156">
        <v>2689900</v>
      </c>
      <c r="F14" s="60">
        <v>2689900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1344950</v>
      </c>
      <c r="Y14" s="60">
        <v>-1344950</v>
      </c>
      <c r="Z14" s="140">
        <v>-100</v>
      </c>
      <c r="AA14" s="155">
        <v>2689900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133744</v>
      </c>
      <c r="D16" s="155">
        <v>0</v>
      </c>
      <c r="E16" s="156">
        <v>3000000</v>
      </c>
      <c r="F16" s="60">
        <v>3000000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1500000</v>
      </c>
      <c r="Y16" s="60">
        <v>-1500000</v>
      </c>
      <c r="Z16" s="140">
        <v>-100</v>
      </c>
      <c r="AA16" s="155">
        <v>3000000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78560200</v>
      </c>
      <c r="D19" s="155">
        <v>0</v>
      </c>
      <c r="E19" s="156">
        <v>78084000</v>
      </c>
      <c r="F19" s="60">
        <v>78084000</v>
      </c>
      <c r="G19" s="60">
        <v>28298000</v>
      </c>
      <c r="H19" s="60">
        <v>890000</v>
      </c>
      <c r="I19" s="60">
        <v>0</v>
      </c>
      <c r="J19" s="60">
        <v>29188000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29188000</v>
      </c>
      <c r="X19" s="60">
        <v>39042000</v>
      </c>
      <c r="Y19" s="60">
        <v>-9854000</v>
      </c>
      <c r="Z19" s="140">
        <v>-25.24</v>
      </c>
      <c r="AA19" s="155">
        <v>78084000</v>
      </c>
    </row>
    <row r="20" spans="1:27" ht="13.5">
      <c r="A20" s="181" t="s">
        <v>35</v>
      </c>
      <c r="B20" s="185"/>
      <c r="C20" s="155">
        <v>6985866</v>
      </c>
      <c r="D20" s="155">
        <v>0</v>
      </c>
      <c r="E20" s="156">
        <v>20825737</v>
      </c>
      <c r="F20" s="54">
        <v>20825737</v>
      </c>
      <c r="G20" s="54">
        <v>224190</v>
      </c>
      <c r="H20" s="54">
        <v>0</v>
      </c>
      <c r="I20" s="54">
        <v>4770119</v>
      </c>
      <c r="J20" s="54">
        <v>4994309</v>
      </c>
      <c r="K20" s="54">
        <v>0</v>
      </c>
      <c r="L20" s="54">
        <v>116181</v>
      </c>
      <c r="M20" s="54">
        <v>678061</v>
      </c>
      <c r="N20" s="54">
        <v>794242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5788551</v>
      </c>
      <c r="X20" s="54">
        <v>10412869</v>
      </c>
      <c r="Y20" s="54">
        <v>-4624318</v>
      </c>
      <c r="Z20" s="184">
        <v>-44.41</v>
      </c>
      <c r="AA20" s="130">
        <v>20825737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152739364</v>
      </c>
      <c r="D22" s="188">
        <f>SUM(D5:D21)</f>
        <v>0</v>
      </c>
      <c r="E22" s="189">
        <f t="shared" si="0"/>
        <v>154330692</v>
      </c>
      <c r="F22" s="190">
        <f t="shared" si="0"/>
        <v>154330692</v>
      </c>
      <c r="G22" s="190">
        <f t="shared" si="0"/>
        <v>30405000</v>
      </c>
      <c r="H22" s="190">
        <f t="shared" si="0"/>
        <v>4186708</v>
      </c>
      <c r="I22" s="190">
        <f t="shared" si="0"/>
        <v>9184723</v>
      </c>
      <c r="J22" s="190">
        <f t="shared" si="0"/>
        <v>43776431</v>
      </c>
      <c r="K22" s="190">
        <f t="shared" si="0"/>
        <v>5382774</v>
      </c>
      <c r="L22" s="190">
        <f t="shared" si="0"/>
        <v>6059195</v>
      </c>
      <c r="M22" s="190">
        <f t="shared" si="0"/>
        <v>6234753</v>
      </c>
      <c r="N22" s="190">
        <f t="shared" si="0"/>
        <v>17676722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61453153</v>
      </c>
      <c r="X22" s="190">
        <f t="shared" si="0"/>
        <v>77165348</v>
      </c>
      <c r="Y22" s="190">
        <f t="shared" si="0"/>
        <v>-15712195</v>
      </c>
      <c r="Z22" s="191">
        <f>+IF(X22&lt;&gt;0,+(Y22/X22)*100,0)</f>
        <v>-20.361723762329174</v>
      </c>
      <c r="AA22" s="188">
        <f>SUM(AA5:AA21)</f>
        <v>154330692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66426989</v>
      </c>
      <c r="D25" s="155">
        <v>0</v>
      </c>
      <c r="E25" s="156">
        <v>59673471</v>
      </c>
      <c r="F25" s="60">
        <v>59673471</v>
      </c>
      <c r="G25" s="60">
        <v>9076245</v>
      </c>
      <c r="H25" s="60">
        <v>4492650</v>
      </c>
      <c r="I25" s="60">
        <v>3660167</v>
      </c>
      <c r="J25" s="60">
        <v>17229062</v>
      </c>
      <c r="K25" s="60">
        <v>1922361</v>
      </c>
      <c r="L25" s="60">
        <v>1494815</v>
      </c>
      <c r="M25" s="60">
        <v>1494815</v>
      </c>
      <c r="N25" s="60">
        <v>4911991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22141053</v>
      </c>
      <c r="X25" s="60">
        <v>29836736</v>
      </c>
      <c r="Y25" s="60">
        <v>-7695683</v>
      </c>
      <c r="Z25" s="140">
        <v>-25.79</v>
      </c>
      <c r="AA25" s="155">
        <v>59673471</v>
      </c>
    </row>
    <row r="26" spans="1:27" ht="13.5">
      <c r="A26" s="183" t="s">
        <v>38</v>
      </c>
      <c r="B26" s="182"/>
      <c r="C26" s="155">
        <v>5440964</v>
      </c>
      <c r="D26" s="155">
        <v>0</v>
      </c>
      <c r="E26" s="156">
        <v>4486566</v>
      </c>
      <c r="F26" s="60">
        <v>4486566</v>
      </c>
      <c r="G26" s="60">
        <v>254878</v>
      </c>
      <c r="H26" s="60">
        <v>249659</v>
      </c>
      <c r="I26" s="60">
        <v>248627</v>
      </c>
      <c r="J26" s="60">
        <v>753164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753164</v>
      </c>
      <c r="X26" s="60">
        <v>2243283</v>
      </c>
      <c r="Y26" s="60">
        <v>-1490119</v>
      </c>
      <c r="Z26" s="140">
        <v>-66.43</v>
      </c>
      <c r="AA26" s="155">
        <v>4486566</v>
      </c>
    </row>
    <row r="27" spans="1:27" ht="13.5">
      <c r="A27" s="183" t="s">
        <v>118</v>
      </c>
      <c r="B27" s="182"/>
      <c r="C27" s="155">
        <v>40276463</v>
      </c>
      <c r="D27" s="155">
        <v>0</v>
      </c>
      <c r="E27" s="156">
        <v>3150000</v>
      </c>
      <c r="F27" s="60">
        <v>3150000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1575000</v>
      </c>
      <c r="Y27" s="60">
        <v>-1575000</v>
      </c>
      <c r="Z27" s="140">
        <v>-100</v>
      </c>
      <c r="AA27" s="155">
        <v>3150000</v>
      </c>
    </row>
    <row r="28" spans="1:27" ht="13.5">
      <c r="A28" s="183" t="s">
        <v>39</v>
      </c>
      <c r="B28" s="182"/>
      <c r="C28" s="155">
        <v>123676891</v>
      </c>
      <c r="D28" s="155">
        <v>0</v>
      </c>
      <c r="E28" s="156">
        <v>1144000</v>
      </c>
      <c r="F28" s="60">
        <v>1144000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572000</v>
      </c>
      <c r="Y28" s="60">
        <v>-572000</v>
      </c>
      <c r="Z28" s="140">
        <v>-100</v>
      </c>
      <c r="AA28" s="155">
        <v>1144000</v>
      </c>
    </row>
    <row r="29" spans="1:27" ht="13.5">
      <c r="A29" s="183" t="s">
        <v>40</v>
      </c>
      <c r="B29" s="182"/>
      <c r="C29" s="155">
        <v>7278597</v>
      </c>
      <c r="D29" s="155">
        <v>0</v>
      </c>
      <c r="E29" s="156">
        <v>0</v>
      </c>
      <c r="F29" s="60">
        <v>0</v>
      </c>
      <c r="G29" s="60">
        <v>7326945</v>
      </c>
      <c r="H29" s="60">
        <v>0</v>
      </c>
      <c r="I29" s="60">
        <v>0</v>
      </c>
      <c r="J29" s="60">
        <v>7326945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7326945</v>
      </c>
      <c r="X29" s="60">
        <v>0</v>
      </c>
      <c r="Y29" s="60">
        <v>7326945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9168910</v>
      </c>
      <c r="D30" s="155">
        <v>0</v>
      </c>
      <c r="E30" s="156">
        <v>13500000</v>
      </c>
      <c r="F30" s="60">
        <v>13500000</v>
      </c>
      <c r="G30" s="60">
        <v>45786</v>
      </c>
      <c r="H30" s="60">
        <v>37886</v>
      </c>
      <c r="I30" s="60">
        <v>0</v>
      </c>
      <c r="J30" s="60">
        <v>83672</v>
      </c>
      <c r="K30" s="60">
        <v>3477176</v>
      </c>
      <c r="L30" s="60">
        <v>3310295</v>
      </c>
      <c r="M30" s="60">
        <v>3477176</v>
      </c>
      <c r="N30" s="60">
        <v>10264647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10348319</v>
      </c>
      <c r="X30" s="60">
        <v>6750000</v>
      </c>
      <c r="Y30" s="60">
        <v>3598319</v>
      </c>
      <c r="Z30" s="140">
        <v>53.31</v>
      </c>
      <c r="AA30" s="155">
        <v>13500000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1400000</v>
      </c>
      <c r="F32" s="60">
        <v>1400000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700000</v>
      </c>
      <c r="Y32" s="60">
        <v>-700000</v>
      </c>
      <c r="Z32" s="140">
        <v>-100</v>
      </c>
      <c r="AA32" s="155">
        <v>1400000</v>
      </c>
    </row>
    <row r="33" spans="1:27" ht="13.5">
      <c r="A33" s="183" t="s">
        <v>42</v>
      </c>
      <c r="B33" s="182"/>
      <c r="C33" s="155">
        <v>7529210</v>
      </c>
      <c r="D33" s="155">
        <v>0</v>
      </c>
      <c r="E33" s="156">
        <v>11859683</v>
      </c>
      <c r="F33" s="60">
        <v>11859683</v>
      </c>
      <c r="G33" s="60">
        <v>417706</v>
      </c>
      <c r="H33" s="60">
        <v>0</v>
      </c>
      <c r="I33" s="60">
        <v>0</v>
      </c>
      <c r="J33" s="60">
        <v>417706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417706</v>
      </c>
      <c r="X33" s="60">
        <v>5929842</v>
      </c>
      <c r="Y33" s="60">
        <v>-5512136</v>
      </c>
      <c r="Z33" s="140">
        <v>-92.96</v>
      </c>
      <c r="AA33" s="155">
        <v>11859683</v>
      </c>
    </row>
    <row r="34" spans="1:27" ht="13.5">
      <c r="A34" s="183" t="s">
        <v>43</v>
      </c>
      <c r="B34" s="182"/>
      <c r="C34" s="155">
        <v>43260408</v>
      </c>
      <c r="D34" s="155">
        <v>0</v>
      </c>
      <c r="E34" s="156">
        <v>58872198</v>
      </c>
      <c r="F34" s="60">
        <v>58872198</v>
      </c>
      <c r="G34" s="60">
        <v>8877904</v>
      </c>
      <c r="H34" s="60">
        <v>6291082</v>
      </c>
      <c r="I34" s="60">
        <v>4287848</v>
      </c>
      <c r="J34" s="60">
        <v>19456834</v>
      </c>
      <c r="K34" s="60">
        <v>7828300</v>
      </c>
      <c r="L34" s="60">
        <v>2035181</v>
      </c>
      <c r="M34" s="60">
        <v>4971105</v>
      </c>
      <c r="N34" s="60">
        <v>14834586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34291420</v>
      </c>
      <c r="X34" s="60">
        <v>29436099</v>
      </c>
      <c r="Y34" s="60">
        <v>4855321</v>
      </c>
      <c r="Z34" s="140">
        <v>16.49</v>
      </c>
      <c r="AA34" s="155">
        <v>58872198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303058432</v>
      </c>
      <c r="D36" s="188">
        <f>SUM(D25:D35)</f>
        <v>0</v>
      </c>
      <c r="E36" s="189">
        <f t="shared" si="1"/>
        <v>154085918</v>
      </c>
      <c r="F36" s="190">
        <f t="shared" si="1"/>
        <v>154085918</v>
      </c>
      <c r="G36" s="190">
        <f t="shared" si="1"/>
        <v>25999464</v>
      </c>
      <c r="H36" s="190">
        <f t="shared" si="1"/>
        <v>11071277</v>
      </c>
      <c r="I36" s="190">
        <f t="shared" si="1"/>
        <v>8196642</v>
      </c>
      <c r="J36" s="190">
        <f t="shared" si="1"/>
        <v>45267383</v>
      </c>
      <c r="K36" s="190">
        <f t="shared" si="1"/>
        <v>13227837</v>
      </c>
      <c r="L36" s="190">
        <f t="shared" si="1"/>
        <v>6840291</v>
      </c>
      <c r="M36" s="190">
        <f t="shared" si="1"/>
        <v>9943096</v>
      </c>
      <c r="N36" s="190">
        <f t="shared" si="1"/>
        <v>30011224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75278607</v>
      </c>
      <c r="X36" s="190">
        <f t="shared" si="1"/>
        <v>77042960</v>
      </c>
      <c r="Y36" s="190">
        <f t="shared" si="1"/>
        <v>-1764353</v>
      </c>
      <c r="Z36" s="191">
        <f>+IF(X36&lt;&gt;0,+(Y36/X36)*100,0)</f>
        <v>-2.2900898407849333</v>
      </c>
      <c r="AA36" s="188">
        <f>SUM(AA25:AA35)</f>
        <v>154085918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-150319068</v>
      </c>
      <c r="D38" s="199">
        <f>+D22-D36</f>
        <v>0</v>
      </c>
      <c r="E38" s="200">
        <f t="shared" si="2"/>
        <v>244774</v>
      </c>
      <c r="F38" s="106">
        <f t="shared" si="2"/>
        <v>244774</v>
      </c>
      <c r="G38" s="106">
        <f t="shared" si="2"/>
        <v>4405536</v>
      </c>
      <c r="H38" s="106">
        <f t="shared" si="2"/>
        <v>-6884569</v>
      </c>
      <c r="I38" s="106">
        <f t="shared" si="2"/>
        <v>988081</v>
      </c>
      <c r="J38" s="106">
        <f t="shared" si="2"/>
        <v>-1490952</v>
      </c>
      <c r="K38" s="106">
        <f t="shared" si="2"/>
        <v>-7845063</v>
      </c>
      <c r="L38" s="106">
        <f t="shared" si="2"/>
        <v>-781096</v>
      </c>
      <c r="M38" s="106">
        <f t="shared" si="2"/>
        <v>-3708343</v>
      </c>
      <c r="N38" s="106">
        <f t="shared" si="2"/>
        <v>-12334502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-13825454</v>
      </c>
      <c r="X38" s="106">
        <f>IF(F22=F36,0,X22-X36)</f>
        <v>122388</v>
      </c>
      <c r="Y38" s="106">
        <f t="shared" si="2"/>
        <v>-13947842</v>
      </c>
      <c r="Z38" s="201">
        <f>+IF(X38&lt;&gt;0,+(Y38/X38)*100,0)</f>
        <v>-11396.413047030755</v>
      </c>
      <c r="AA38" s="199">
        <f>+AA22-AA36</f>
        <v>244774</v>
      </c>
    </row>
    <row r="39" spans="1:27" ht="13.5">
      <c r="A39" s="181" t="s">
        <v>46</v>
      </c>
      <c r="B39" s="185"/>
      <c r="C39" s="155">
        <v>31615313</v>
      </c>
      <c r="D39" s="155">
        <v>0</v>
      </c>
      <c r="E39" s="156">
        <v>25533000</v>
      </c>
      <c r="F39" s="60">
        <v>25533000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12766500</v>
      </c>
      <c r="Y39" s="60">
        <v>-12766500</v>
      </c>
      <c r="Z39" s="140">
        <v>-100</v>
      </c>
      <c r="AA39" s="155">
        <v>25533000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-118703755</v>
      </c>
      <c r="D42" s="206">
        <f>SUM(D38:D41)</f>
        <v>0</v>
      </c>
      <c r="E42" s="207">
        <f t="shared" si="3"/>
        <v>25777774</v>
      </c>
      <c r="F42" s="88">
        <f t="shared" si="3"/>
        <v>25777774</v>
      </c>
      <c r="G42" s="88">
        <f t="shared" si="3"/>
        <v>4405536</v>
      </c>
      <c r="H42" s="88">
        <f t="shared" si="3"/>
        <v>-6884569</v>
      </c>
      <c r="I42" s="88">
        <f t="shared" si="3"/>
        <v>988081</v>
      </c>
      <c r="J42" s="88">
        <f t="shared" si="3"/>
        <v>-1490952</v>
      </c>
      <c r="K42" s="88">
        <f t="shared" si="3"/>
        <v>-7845063</v>
      </c>
      <c r="L42" s="88">
        <f t="shared" si="3"/>
        <v>-781096</v>
      </c>
      <c r="M42" s="88">
        <f t="shared" si="3"/>
        <v>-3708343</v>
      </c>
      <c r="N42" s="88">
        <f t="shared" si="3"/>
        <v>-12334502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-13825454</v>
      </c>
      <c r="X42" s="88">
        <f t="shared" si="3"/>
        <v>12888888</v>
      </c>
      <c r="Y42" s="88">
        <f t="shared" si="3"/>
        <v>-26714342</v>
      </c>
      <c r="Z42" s="208">
        <f>+IF(X42&lt;&gt;0,+(Y42/X42)*100,0)</f>
        <v>-207.2664608459628</v>
      </c>
      <c r="AA42" s="206">
        <f>SUM(AA38:AA41)</f>
        <v>25777774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-118703755</v>
      </c>
      <c r="D44" s="210">
        <f>+D42-D43</f>
        <v>0</v>
      </c>
      <c r="E44" s="211">
        <f t="shared" si="4"/>
        <v>25777774</v>
      </c>
      <c r="F44" s="77">
        <f t="shared" si="4"/>
        <v>25777774</v>
      </c>
      <c r="G44" s="77">
        <f t="shared" si="4"/>
        <v>4405536</v>
      </c>
      <c r="H44" s="77">
        <f t="shared" si="4"/>
        <v>-6884569</v>
      </c>
      <c r="I44" s="77">
        <f t="shared" si="4"/>
        <v>988081</v>
      </c>
      <c r="J44" s="77">
        <f t="shared" si="4"/>
        <v>-1490952</v>
      </c>
      <c r="K44" s="77">
        <f t="shared" si="4"/>
        <v>-7845063</v>
      </c>
      <c r="L44" s="77">
        <f t="shared" si="4"/>
        <v>-781096</v>
      </c>
      <c r="M44" s="77">
        <f t="shared" si="4"/>
        <v>-3708343</v>
      </c>
      <c r="N44" s="77">
        <f t="shared" si="4"/>
        <v>-12334502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-13825454</v>
      </c>
      <c r="X44" s="77">
        <f t="shared" si="4"/>
        <v>12888888</v>
      </c>
      <c r="Y44" s="77">
        <f t="shared" si="4"/>
        <v>-26714342</v>
      </c>
      <c r="Z44" s="212">
        <f>+IF(X44&lt;&gt;0,+(Y44/X44)*100,0)</f>
        <v>-207.2664608459628</v>
      </c>
      <c r="AA44" s="210">
        <f>+AA42-AA43</f>
        <v>25777774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-118703755</v>
      </c>
      <c r="D46" s="206">
        <f>SUM(D44:D45)</f>
        <v>0</v>
      </c>
      <c r="E46" s="207">
        <f t="shared" si="5"/>
        <v>25777774</v>
      </c>
      <c r="F46" s="88">
        <f t="shared" si="5"/>
        <v>25777774</v>
      </c>
      <c r="G46" s="88">
        <f t="shared" si="5"/>
        <v>4405536</v>
      </c>
      <c r="H46" s="88">
        <f t="shared" si="5"/>
        <v>-6884569</v>
      </c>
      <c r="I46" s="88">
        <f t="shared" si="5"/>
        <v>988081</v>
      </c>
      <c r="J46" s="88">
        <f t="shared" si="5"/>
        <v>-1490952</v>
      </c>
      <c r="K46" s="88">
        <f t="shared" si="5"/>
        <v>-7845063</v>
      </c>
      <c r="L46" s="88">
        <f t="shared" si="5"/>
        <v>-781096</v>
      </c>
      <c r="M46" s="88">
        <f t="shared" si="5"/>
        <v>-3708343</v>
      </c>
      <c r="N46" s="88">
        <f t="shared" si="5"/>
        <v>-12334502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-13825454</v>
      </c>
      <c r="X46" s="88">
        <f t="shared" si="5"/>
        <v>12888888</v>
      </c>
      <c r="Y46" s="88">
        <f t="shared" si="5"/>
        <v>-26714342</v>
      </c>
      <c r="Z46" s="208">
        <f>+IF(X46&lt;&gt;0,+(Y46/X46)*100,0)</f>
        <v>-207.2664608459628</v>
      </c>
      <c r="AA46" s="206">
        <f>SUM(AA44:AA45)</f>
        <v>25777774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-118703755</v>
      </c>
      <c r="D48" s="217">
        <f>SUM(D46:D47)</f>
        <v>0</v>
      </c>
      <c r="E48" s="218">
        <f t="shared" si="6"/>
        <v>25777774</v>
      </c>
      <c r="F48" s="219">
        <f t="shared" si="6"/>
        <v>25777774</v>
      </c>
      <c r="G48" s="219">
        <f t="shared" si="6"/>
        <v>4405536</v>
      </c>
      <c r="H48" s="220">
        <f t="shared" si="6"/>
        <v>-6884569</v>
      </c>
      <c r="I48" s="220">
        <f t="shared" si="6"/>
        <v>988081</v>
      </c>
      <c r="J48" s="220">
        <f t="shared" si="6"/>
        <v>-1490952</v>
      </c>
      <c r="K48" s="220">
        <f t="shared" si="6"/>
        <v>-7845063</v>
      </c>
      <c r="L48" s="220">
        <f t="shared" si="6"/>
        <v>-781096</v>
      </c>
      <c r="M48" s="219">
        <f t="shared" si="6"/>
        <v>-3708343</v>
      </c>
      <c r="N48" s="219">
        <f t="shared" si="6"/>
        <v>-12334502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-13825454</v>
      </c>
      <c r="X48" s="220">
        <f t="shared" si="6"/>
        <v>12888888</v>
      </c>
      <c r="Y48" s="220">
        <f t="shared" si="6"/>
        <v>-26714342</v>
      </c>
      <c r="Z48" s="221">
        <f>+IF(X48&lt;&gt;0,+(Y48/X48)*100,0)</f>
        <v>-207.2664608459628</v>
      </c>
      <c r="AA48" s="222">
        <f>SUM(AA46:AA47)</f>
        <v>25777774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3270119</v>
      </c>
      <c r="D5" s="153">
        <f>SUM(D6:D8)</f>
        <v>0</v>
      </c>
      <c r="E5" s="154">
        <f t="shared" si="0"/>
        <v>3994000</v>
      </c>
      <c r="F5" s="100">
        <f t="shared" si="0"/>
        <v>3994000</v>
      </c>
      <c r="G5" s="100">
        <f t="shared" si="0"/>
        <v>0</v>
      </c>
      <c r="H5" s="100">
        <f t="shared" si="0"/>
        <v>724519</v>
      </c>
      <c r="I5" s="100">
        <f t="shared" si="0"/>
        <v>7010</v>
      </c>
      <c r="J5" s="100">
        <f t="shared" si="0"/>
        <v>731529</v>
      </c>
      <c r="K5" s="100">
        <f t="shared" si="0"/>
        <v>0</v>
      </c>
      <c r="L5" s="100">
        <f t="shared" si="0"/>
        <v>0</v>
      </c>
      <c r="M5" s="100">
        <f t="shared" si="0"/>
        <v>500000</v>
      </c>
      <c r="N5" s="100">
        <f t="shared" si="0"/>
        <v>500000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1231529</v>
      </c>
      <c r="X5" s="100">
        <f t="shared" si="0"/>
        <v>1997000</v>
      </c>
      <c r="Y5" s="100">
        <f t="shared" si="0"/>
        <v>-765471</v>
      </c>
      <c r="Z5" s="137">
        <f>+IF(X5&lt;&gt;0,+(Y5/X5)*100,0)</f>
        <v>-38.331046569854784</v>
      </c>
      <c r="AA5" s="153">
        <f>SUM(AA6:AA8)</f>
        <v>3994000</v>
      </c>
    </row>
    <row r="6" spans="1:27" ht="13.5">
      <c r="A6" s="138" t="s">
        <v>75</v>
      </c>
      <c r="B6" s="136"/>
      <c r="C6" s="155">
        <v>759154</v>
      </c>
      <c r="D6" s="155"/>
      <c r="E6" s="156">
        <v>2750000</v>
      </c>
      <c r="F6" s="60">
        <v>2750000</v>
      </c>
      <c r="G6" s="60"/>
      <c r="H6" s="60">
        <v>723094</v>
      </c>
      <c r="I6" s="60">
        <v>7010</v>
      </c>
      <c r="J6" s="60">
        <v>730104</v>
      </c>
      <c r="K6" s="60"/>
      <c r="L6" s="60"/>
      <c r="M6" s="60">
        <v>500000</v>
      </c>
      <c r="N6" s="60">
        <v>500000</v>
      </c>
      <c r="O6" s="60"/>
      <c r="P6" s="60"/>
      <c r="Q6" s="60"/>
      <c r="R6" s="60"/>
      <c r="S6" s="60"/>
      <c r="T6" s="60"/>
      <c r="U6" s="60"/>
      <c r="V6" s="60"/>
      <c r="W6" s="60">
        <v>1230104</v>
      </c>
      <c r="X6" s="60">
        <v>1375000</v>
      </c>
      <c r="Y6" s="60">
        <v>-144896</v>
      </c>
      <c r="Z6" s="140">
        <v>-10.54</v>
      </c>
      <c r="AA6" s="62">
        <v>2750000</v>
      </c>
    </row>
    <row r="7" spans="1:27" ht="13.5">
      <c r="A7" s="138" t="s">
        <v>76</v>
      </c>
      <c r="B7" s="136"/>
      <c r="C7" s="157"/>
      <c r="D7" s="157"/>
      <c r="E7" s="158">
        <v>42000</v>
      </c>
      <c r="F7" s="159">
        <v>42000</v>
      </c>
      <c r="G7" s="159"/>
      <c r="H7" s="159">
        <v>1425</v>
      </c>
      <c r="I7" s="159"/>
      <c r="J7" s="159">
        <v>1425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1425</v>
      </c>
      <c r="X7" s="159">
        <v>21000</v>
      </c>
      <c r="Y7" s="159">
        <v>-19575</v>
      </c>
      <c r="Z7" s="141">
        <v>-93.21</v>
      </c>
      <c r="AA7" s="225">
        <v>42000</v>
      </c>
    </row>
    <row r="8" spans="1:27" ht="13.5">
      <c r="A8" s="138" t="s">
        <v>77</v>
      </c>
      <c r="B8" s="136"/>
      <c r="C8" s="155">
        <v>2510965</v>
      </c>
      <c r="D8" s="155"/>
      <c r="E8" s="156">
        <v>1202000</v>
      </c>
      <c r="F8" s="60">
        <v>1202000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601000</v>
      </c>
      <c r="Y8" s="60">
        <v>-601000</v>
      </c>
      <c r="Z8" s="140">
        <v>-100</v>
      </c>
      <c r="AA8" s="62">
        <v>1202000</v>
      </c>
    </row>
    <row r="9" spans="1:27" ht="13.5">
      <c r="A9" s="135" t="s">
        <v>78</v>
      </c>
      <c r="B9" s="136"/>
      <c r="C9" s="153">
        <f aca="true" t="shared" si="1" ref="C9:Y9">SUM(C10:C14)</f>
        <v>929123</v>
      </c>
      <c r="D9" s="153">
        <f>SUM(D10:D14)</f>
        <v>0</v>
      </c>
      <c r="E9" s="154">
        <f t="shared" si="1"/>
        <v>8046250</v>
      </c>
      <c r="F9" s="100">
        <f t="shared" si="1"/>
        <v>8046250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236556</v>
      </c>
      <c r="L9" s="100">
        <f t="shared" si="1"/>
        <v>236556</v>
      </c>
      <c r="M9" s="100">
        <f t="shared" si="1"/>
        <v>200000</v>
      </c>
      <c r="N9" s="100">
        <f t="shared" si="1"/>
        <v>673112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673112</v>
      </c>
      <c r="X9" s="100">
        <f t="shared" si="1"/>
        <v>4023125</v>
      </c>
      <c r="Y9" s="100">
        <f t="shared" si="1"/>
        <v>-3350013</v>
      </c>
      <c r="Z9" s="137">
        <f>+IF(X9&lt;&gt;0,+(Y9/X9)*100,0)</f>
        <v>-83.26892651856454</v>
      </c>
      <c r="AA9" s="102">
        <f>SUM(AA10:AA14)</f>
        <v>8046250</v>
      </c>
    </row>
    <row r="10" spans="1:27" ht="13.5">
      <c r="A10" s="138" t="s">
        <v>79</v>
      </c>
      <c r="B10" s="136"/>
      <c r="C10" s="155">
        <v>929123</v>
      </c>
      <c r="D10" s="155"/>
      <c r="E10" s="156">
        <v>7777650</v>
      </c>
      <c r="F10" s="60">
        <v>7777650</v>
      </c>
      <c r="G10" s="60"/>
      <c r="H10" s="60"/>
      <c r="I10" s="60"/>
      <c r="J10" s="60"/>
      <c r="K10" s="60">
        <v>236556</v>
      </c>
      <c r="L10" s="60">
        <v>236556</v>
      </c>
      <c r="M10" s="60">
        <v>200000</v>
      </c>
      <c r="N10" s="60">
        <v>673112</v>
      </c>
      <c r="O10" s="60"/>
      <c r="P10" s="60"/>
      <c r="Q10" s="60"/>
      <c r="R10" s="60"/>
      <c r="S10" s="60"/>
      <c r="T10" s="60"/>
      <c r="U10" s="60"/>
      <c r="V10" s="60"/>
      <c r="W10" s="60">
        <v>673112</v>
      </c>
      <c r="X10" s="60">
        <v>3888825</v>
      </c>
      <c r="Y10" s="60">
        <v>-3215713</v>
      </c>
      <c r="Z10" s="140">
        <v>-82.69</v>
      </c>
      <c r="AA10" s="62">
        <v>7777650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268600</v>
      </c>
      <c r="F12" s="60">
        <v>268600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134300</v>
      </c>
      <c r="Y12" s="60">
        <v>-134300</v>
      </c>
      <c r="Z12" s="140">
        <v>-100</v>
      </c>
      <c r="AA12" s="62">
        <v>268600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450000</v>
      </c>
      <c r="F15" s="100">
        <f t="shared" si="2"/>
        <v>450000</v>
      </c>
      <c r="G15" s="100">
        <f t="shared" si="2"/>
        <v>934686</v>
      </c>
      <c r="H15" s="100">
        <f t="shared" si="2"/>
        <v>777127</v>
      </c>
      <c r="I15" s="100">
        <f t="shared" si="2"/>
        <v>0</v>
      </c>
      <c r="J15" s="100">
        <f t="shared" si="2"/>
        <v>1711813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1711813</v>
      </c>
      <c r="X15" s="100">
        <f t="shared" si="2"/>
        <v>225000</v>
      </c>
      <c r="Y15" s="100">
        <f t="shared" si="2"/>
        <v>1486813</v>
      </c>
      <c r="Z15" s="137">
        <f>+IF(X15&lt;&gt;0,+(Y15/X15)*100,0)</f>
        <v>660.8057777777777</v>
      </c>
      <c r="AA15" s="102">
        <f>SUM(AA16:AA18)</f>
        <v>450000</v>
      </c>
    </row>
    <row r="16" spans="1:27" ht="13.5">
      <c r="A16" s="138" t="s">
        <v>85</v>
      </c>
      <c r="B16" s="136"/>
      <c r="C16" s="155"/>
      <c r="D16" s="155"/>
      <c r="E16" s="156">
        <v>30000</v>
      </c>
      <c r="F16" s="60">
        <v>30000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15000</v>
      </c>
      <c r="Y16" s="60">
        <v>-15000</v>
      </c>
      <c r="Z16" s="140">
        <v>-100</v>
      </c>
      <c r="AA16" s="62">
        <v>30000</v>
      </c>
    </row>
    <row r="17" spans="1:27" ht="13.5">
      <c r="A17" s="138" t="s">
        <v>86</v>
      </c>
      <c r="B17" s="136"/>
      <c r="C17" s="155"/>
      <c r="D17" s="155"/>
      <c r="E17" s="156">
        <v>420000</v>
      </c>
      <c r="F17" s="60">
        <v>420000</v>
      </c>
      <c r="G17" s="60">
        <v>934686</v>
      </c>
      <c r="H17" s="60">
        <v>777127</v>
      </c>
      <c r="I17" s="60"/>
      <c r="J17" s="60">
        <v>1711813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1711813</v>
      </c>
      <c r="X17" s="60">
        <v>210000</v>
      </c>
      <c r="Y17" s="60">
        <v>1501813</v>
      </c>
      <c r="Z17" s="140">
        <v>715.15</v>
      </c>
      <c r="AA17" s="62">
        <v>420000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29437981</v>
      </c>
      <c r="D19" s="153">
        <f>SUM(D20:D23)</f>
        <v>0</v>
      </c>
      <c r="E19" s="154">
        <f t="shared" si="3"/>
        <v>23955350</v>
      </c>
      <c r="F19" s="100">
        <f t="shared" si="3"/>
        <v>23955350</v>
      </c>
      <c r="G19" s="100">
        <f t="shared" si="3"/>
        <v>3410655</v>
      </c>
      <c r="H19" s="100">
        <f t="shared" si="3"/>
        <v>0</v>
      </c>
      <c r="I19" s="100">
        <f t="shared" si="3"/>
        <v>1411038</v>
      </c>
      <c r="J19" s="100">
        <f t="shared" si="3"/>
        <v>4821693</v>
      </c>
      <c r="K19" s="100">
        <f t="shared" si="3"/>
        <v>565294</v>
      </c>
      <c r="L19" s="100">
        <f t="shared" si="3"/>
        <v>1972817</v>
      </c>
      <c r="M19" s="100">
        <f t="shared" si="3"/>
        <v>1582013</v>
      </c>
      <c r="N19" s="100">
        <f t="shared" si="3"/>
        <v>4120124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8941817</v>
      </c>
      <c r="X19" s="100">
        <f t="shared" si="3"/>
        <v>11977675</v>
      </c>
      <c r="Y19" s="100">
        <f t="shared" si="3"/>
        <v>-3035858</v>
      </c>
      <c r="Z19" s="137">
        <f>+IF(X19&lt;&gt;0,+(Y19/X19)*100,0)</f>
        <v>-25.34597073305128</v>
      </c>
      <c r="AA19" s="102">
        <f>SUM(AA20:AA23)</f>
        <v>23955350</v>
      </c>
    </row>
    <row r="20" spans="1:27" ht="13.5">
      <c r="A20" s="138" t="s">
        <v>89</v>
      </c>
      <c r="B20" s="136"/>
      <c r="C20" s="155">
        <v>8902771</v>
      </c>
      <c r="D20" s="155"/>
      <c r="E20" s="156">
        <v>1750000</v>
      </c>
      <c r="F20" s="60">
        <v>1750000</v>
      </c>
      <c r="G20" s="60">
        <v>483327</v>
      </c>
      <c r="H20" s="60"/>
      <c r="I20" s="60">
        <v>85267</v>
      </c>
      <c r="J20" s="60">
        <v>568594</v>
      </c>
      <c r="K20" s="60">
        <v>45474</v>
      </c>
      <c r="L20" s="60">
        <v>209493</v>
      </c>
      <c r="M20" s="60">
        <v>1484196</v>
      </c>
      <c r="N20" s="60">
        <v>1739163</v>
      </c>
      <c r="O20" s="60"/>
      <c r="P20" s="60"/>
      <c r="Q20" s="60"/>
      <c r="R20" s="60"/>
      <c r="S20" s="60"/>
      <c r="T20" s="60"/>
      <c r="U20" s="60"/>
      <c r="V20" s="60"/>
      <c r="W20" s="60">
        <v>2307757</v>
      </c>
      <c r="X20" s="60">
        <v>875000</v>
      </c>
      <c r="Y20" s="60">
        <v>1432757</v>
      </c>
      <c r="Z20" s="140">
        <v>163.74</v>
      </c>
      <c r="AA20" s="62">
        <v>1750000</v>
      </c>
    </row>
    <row r="21" spans="1:27" ht="13.5">
      <c r="A21" s="138" t="s">
        <v>90</v>
      </c>
      <c r="B21" s="136"/>
      <c r="C21" s="155">
        <v>20535210</v>
      </c>
      <c r="D21" s="155"/>
      <c r="E21" s="156">
        <v>4036650</v>
      </c>
      <c r="F21" s="60">
        <v>4036650</v>
      </c>
      <c r="G21" s="60"/>
      <c r="H21" s="60"/>
      <c r="I21" s="60"/>
      <c r="J21" s="60"/>
      <c r="K21" s="60">
        <v>364178</v>
      </c>
      <c r="L21" s="60"/>
      <c r="M21" s="60">
        <v>97817</v>
      </c>
      <c r="N21" s="60">
        <v>461995</v>
      </c>
      <c r="O21" s="60"/>
      <c r="P21" s="60"/>
      <c r="Q21" s="60"/>
      <c r="R21" s="60"/>
      <c r="S21" s="60"/>
      <c r="T21" s="60"/>
      <c r="U21" s="60"/>
      <c r="V21" s="60"/>
      <c r="W21" s="60">
        <v>461995</v>
      </c>
      <c r="X21" s="60">
        <v>2018325</v>
      </c>
      <c r="Y21" s="60">
        <v>-1556330</v>
      </c>
      <c r="Z21" s="140">
        <v>-77.11</v>
      </c>
      <c r="AA21" s="62">
        <v>4036650</v>
      </c>
    </row>
    <row r="22" spans="1:27" ht="13.5">
      <c r="A22" s="138" t="s">
        <v>91</v>
      </c>
      <c r="B22" s="136"/>
      <c r="C22" s="157"/>
      <c r="D22" s="157"/>
      <c r="E22" s="158">
        <v>18168700</v>
      </c>
      <c r="F22" s="159">
        <v>18168700</v>
      </c>
      <c r="G22" s="159">
        <v>2927328</v>
      </c>
      <c r="H22" s="159"/>
      <c r="I22" s="159">
        <v>1325771</v>
      </c>
      <c r="J22" s="159">
        <v>4253099</v>
      </c>
      <c r="K22" s="159">
        <v>155642</v>
      </c>
      <c r="L22" s="159">
        <v>1763324</v>
      </c>
      <c r="M22" s="159"/>
      <c r="N22" s="159">
        <v>1918966</v>
      </c>
      <c r="O22" s="159"/>
      <c r="P22" s="159"/>
      <c r="Q22" s="159"/>
      <c r="R22" s="159"/>
      <c r="S22" s="159"/>
      <c r="T22" s="159"/>
      <c r="U22" s="159"/>
      <c r="V22" s="159"/>
      <c r="W22" s="159">
        <v>6172065</v>
      </c>
      <c r="X22" s="159">
        <v>9084350</v>
      </c>
      <c r="Y22" s="159">
        <v>-2912285</v>
      </c>
      <c r="Z22" s="141">
        <v>-32.06</v>
      </c>
      <c r="AA22" s="225">
        <v>18168700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33637223</v>
      </c>
      <c r="D25" s="217">
        <f>+D5+D9+D15+D19+D24</f>
        <v>0</v>
      </c>
      <c r="E25" s="230">
        <f t="shared" si="4"/>
        <v>36445600</v>
      </c>
      <c r="F25" s="219">
        <f t="shared" si="4"/>
        <v>36445600</v>
      </c>
      <c r="G25" s="219">
        <f t="shared" si="4"/>
        <v>4345341</v>
      </c>
      <c r="H25" s="219">
        <f t="shared" si="4"/>
        <v>1501646</v>
      </c>
      <c r="I25" s="219">
        <f t="shared" si="4"/>
        <v>1418048</v>
      </c>
      <c r="J25" s="219">
        <f t="shared" si="4"/>
        <v>7265035</v>
      </c>
      <c r="K25" s="219">
        <f t="shared" si="4"/>
        <v>801850</v>
      </c>
      <c r="L25" s="219">
        <f t="shared" si="4"/>
        <v>2209373</v>
      </c>
      <c r="M25" s="219">
        <f t="shared" si="4"/>
        <v>2282013</v>
      </c>
      <c r="N25" s="219">
        <f t="shared" si="4"/>
        <v>5293236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12558271</v>
      </c>
      <c r="X25" s="219">
        <f t="shared" si="4"/>
        <v>18222800</v>
      </c>
      <c r="Y25" s="219">
        <f t="shared" si="4"/>
        <v>-5664529</v>
      </c>
      <c r="Z25" s="231">
        <f>+IF(X25&lt;&gt;0,+(Y25/X25)*100,0)</f>
        <v>-31.084844261035627</v>
      </c>
      <c r="AA25" s="232">
        <f>+AA5+AA9+AA15+AA19+AA24</f>
        <v>36445600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27591342</v>
      </c>
      <c r="D28" s="155"/>
      <c r="E28" s="156">
        <v>25533000</v>
      </c>
      <c r="F28" s="60">
        <v>25533000</v>
      </c>
      <c r="G28" s="60">
        <v>1532351</v>
      </c>
      <c r="H28" s="60">
        <v>777127</v>
      </c>
      <c r="I28" s="60">
        <v>1411038</v>
      </c>
      <c r="J28" s="60">
        <v>3720516</v>
      </c>
      <c r="K28" s="60">
        <v>801850</v>
      </c>
      <c r="L28" s="60">
        <v>2209373</v>
      </c>
      <c r="M28" s="60">
        <v>1782013</v>
      </c>
      <c r="N28" s="60">
        <v>4793236</v>
      </c>
      <c r="O28" s="60"/>
      <c r="P28" s="60"/>
      <c r="Q28" s="60"/>
      <c r="R28" s="60"/>
      <c r="S28" s="60"/>
      <c r="T28" s="60"/>
      <c r="U28" s="60"/>
      <c r="V28" s="60"/>
      <c r="W28" s="60">
        <v>8513752</v>
      </c>
      <c r="X28" s="60">
        <v>12766500</v>
      </c>
      <c r="Y28" s="60">
        <v>-4252748</v>
      </c>
      <c r="Z28" s="140">
        <v>-33.31</v>
      </c>
      <c r="AA28" s="155">
        <v>25533000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27591342</v>
      </c>
      <c r="D32" s="210">
        <f>SUM(D28:D31)</f>
        <v>0</v>
      </c>
      <c r="E32" s="211">
        <f t="shared" si="5"/>
        <v>25533000</v>
      </c>
      <c r="F32" s="77">
        <f t="shared" si="5"/>
        <v>25533000</v>
      </c>
      <c r="G32" s="77">
        <f t="shared" si="5"/>
        <v>1532351</v>
      </c>
      <c r="H32" s="77">
        <f t="shared" si="5"/>
        <v>777127</v>
      </c>
      <c r="I32" s="77">
        <f t="shared" si="5"/>
        <v>1411038</v>
      </c>
      <c r="J32" s="77">
        <f t="shared" si="5"/>
        <v>3720516</v>
      </c>
      <c r="K32" s="77">
        <f t="shared" si="5"/>
        <v>801850</v>
      </c>
      <c r="L32" s="77">
        <f t="shared" si="5"/>
        <v>2209373</v>
      </c>
      <c r="M32" s="77">
        <f t="shared" si="5"/>
        <v>1782013</v>
      </c>
      <c r="N32" s="77">
        <f t="shared" si="5"/>
        <v>4793236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8513752</v>
      </c>
      <c r="X32" s="77">
        <f t="shared" si="5"/>
        <v>12766500</v>
      </c>
      <c r="Y32" s="77">
        <f t="shared" si="5"/>
        <v>-4252748</v>
      </c>
      <c r="Z32" s="212">
        <f>+IF(X32&lt;&gt;0,+(Y32/X32)*100,0)</f>
        <v>-33.31177691614773</v>
      </c>
      <c r="AA32" s="79">
        <f>SUM(AA28:AA31)</f>
        <v>25533000</v>
      </c>
    </row>
    <row r="33" spans="1:27" ht="13.5">
      <c r="A33" s="237" t="s">
        <v>51</v>
      </c>
      <c r="B33" s="136" t="s">
        <v>137</v>
      </c>
      <c r="C33" s="155">
        <v>759154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5286727</v>
      </c>
      <c r="D35" s="155"/>
      <c r="E35" s="156">
        <v>10912600</v>
      </c>
      <c r="F35" s="60">
        <v>10912600</v>
      </c>
      <c r="G35" s="60">
        <v>2812990</v>
      </c>
      <c r="H35" s="60">
        <v>724519</v>
      </c>
      <c r="I35" s="60">
        <v>7010</v>
      </c>
      <c r="J35" s="60">
        <v>3544519</v>
      </c>
      <c r="K35" s="60"/>
      <c r="L35" s="60"/>
      <c r="M35" s="60">
        <v>500000</v>
      </c>
      <c r="N35" s="60">
        <v>500000</v>
      </c>
      <c r="O35" s="60"/>
      <c r="P35" s="60"/>
      <c r="Q35" s="60"/>
      <c r="R35" s="60"/>
      <c r="S35" s="60"/>
      <c r="T35" s="60"/>
      <c r="U35" s="60"/>
      <c r="V35" s="60"/>
      <c r="W35" s="60">
        <v>4044519</v>
      </c>
      <c r="X35" s="60">
        <v>5456300</v>
      </c>
      <c r="Y35" s="60">
        <v>-1411781</v>
      </c>
      <c r="Z35" s="140">
        <v>-25.87</v>
      </c>
      <c r="AA35" s="62">
        <v>10912600</v>
      </c>
    </row>
    <row r="36" spans="1:27" ht="13.5">
      <c r="A36" s="238" t="s">
        <v>139</v>
      </c>
      <c r="B36" s="149"/>
      <c r="C36" s="222">
        <f aca="true" t="shared" si="6" ref="C36:Y36">SUM(C32:C35)</f>
        <v>33637223</v>
      </c>
      <c r="D36" s="222">
        <f>SUM(D32:D35)</f>
        <v>0</v>
      </c>
      <c r="E36" s="218">
        <f t="shared" si="6"/>
        <v>36445600</v>
      </c>
      <c r="F36" s="220">
        <f t="shared" si="6"/>
        <v>36445600</v>
      </c>
      <c r="G36" s="220">
        <f t="shared" si="6"/>
        <v>4345341</v>
      </c>
      <c r="H36" s="220">
        <f t="shared" si="6"/>
        <v>1501646</v>
      </c>
      <c r="I36" s="220">
        <f t="shared" si="6"/>
        <v>1418048</v>
      </c>
      <c r="J36" s="220">
        <f t="shared" si="6"/>
        <v>7265035</v>
      </c>
      <c r="K36" s="220">
        <f t="shared" si="6"/>
        <v>801850</v>
      </c>
      <c r="L36" s="220">
        <f t="shared" si="6"/>
        <v>2209373</v>
      </c>
      <c r="M36" s="220">
        <f t="shared" si="6"/>
        <v>2282013</v>
      </c>
      <c r="N36" s="220">
        <f t="shared" si="6"/>
        <v>5293236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12558271</v>
      </c>
      <c r="X36" s="220">
        <f t="shared" si="6"/>
        <v>18222800</v>
      </c>
      <c r="Y36" s="220">
        <f t="shared" si="6"/>
        <v>-5664529</v>
      </c>
      <c r="Z36" s="221">
        <f>+IF(X36&lt;&gt;0,+(Y36/X36)*100,0)</f>
        <v>-31.084844261035627</v>
      </c>
      <c r="AA36" s="239">
        <f>SUM(AA32:AA35)</f>
        <v>36445600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2414966</v>
      </c>
      <c r="D6" s="155"/>
      <c r="E6" s="59">
        <v>14891000</v>
      </c>
      <c r="F6" s="60">
        <v>14891000</v>
      </c>
      <c r="G6" s="60">
        <v>5657920</v>
      </c>
      <c r="H6" s="60">
        <v>-64114</v>
      </c>
      <c r="I6" s="60">
        <v>-2188173</v>
      </c>
      <c r="J6" s="60">
        <v>-2188173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7445500</v>
      </c>
      <c r="Y6" s="60">
        <v>-7445500</v>
      </c>
      <c r="Z6" s="140">
        <v>-100</v>
      </c>
      <c r="AA6" s="62">
        <v>14891000</v>
      </c>
    </row>
    <row r="7" spans="1:27" ht="13.5">
      <c r="A7" s="249" t="s">
        <v>144</v>
      </c>
      <c r="B7" s="182"/>
      <c r="C7" s="155">
        <v>284131</v>
      </c>
      <c r="D7" s="155"/>
      <c r="E7" s="59">
        <v>385761</v>
      </c>
      <c r="F7" s="60">
        <v>385761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192881</v>
      </c>
      <c r="Y7" s="60">
        <v>-192881</v>
      </c>
      <c r="Z7" s="140">
        <v>-100</v>
      </c>
      <c r="AA7" s="62">
        <v>385761</v>
      </c>
    </row>
    <row r="8" spans="1:27" ht="13.5">
      <c r="A8" s="249" t="s">
        <v>145</v>
      </c>
      <c r="B8" s="182"/>
      <c r="C8" s="155">
        <v>38844122</v>
      </c>
      <c r="D8" s="155"/>
      <c r="E8" s="59">
        <v>21264000</v>
      </c>
      <c r="F8" s="60">
        <v>21264000</v>
      </c>
      <c r="G8" s="60">
        <v>1965441</v>
      </c>
      <c r="H8" s="60"/>
      <c r="I8" s="60">
        <v>9489065</v>
      </c>
      <c r="J8" s="60">
        <v>9489065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10632000</v>
      </c>
      <c r="Y8" s="60">
        <v>-10632000</v>
      </c>
      <c r="Z8" s="140">
        <v>-100</v>
      </c>
      <c r="AA8" s="62">
        <v>21264000</v>
      </c>
    </row>
    <row r="9" spans="1:27" ht="13.5">
      <c r="A9" s="249" t="s">
        <v>146</v>
      </c>
      <c r="B9" s="182"/>
      <c r="C9" s="155">
        <v>2171575</v>
      </c>
      <c r="D9" s="155"/>
      <c r="E9" s="59"/>
      <c r="F9" s="60"/>
      <c r="G9" s="60"/>
      <c r="H9" s="60"/>
      <c r="I9" s="60">
        <v>499412</v>
      </c>
      <c r="J9" s="60">
        <v>499412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829000</v>
      </c>
      <c r="D11" s="155"/>
      <c r="E11" s="59">
        <v>568000</v>
      </c>
      <c r="F11" s="60">
        <v>568000</v>
      </c>
      <c r="G11" s="60">
        <v>-243358</v>
      </c>
      <c r="H11" s="60">
        <v>9144</v>
      </c>
      <c r="I11" s="60">
        <v>-183704</v>
      </c>
      <c r="J11" s="60">
        <v>-183704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284000</v>
      </c>
      <c r="Y11" s="60">
        <v>-284000</v>
      </c>
      <c r="Z11" s="140">
        <v>-100</v>
      </c>
      <c r="AA11" s="62">
        <v>568000</v>
      </c>
    </row>
    <row r="12" spans="1:27" ht="13.5">
      <c r="A12" s="250" t="s">
        <v>56</v>
      </c>
      <c r="B12" s="251"/>
      <c r="C12" s="168">
        <f aca="true" t="shared" si="0" ref="C12:Y12">SUM(C6:C11)</f>
        <v>44543794</v>
      </c>
      <c r="D12" s="168">
        <f>SUM(D6:D11)</f>
        <v>0</v>
      </c>
      <c r="E12" s="72">
        <f t="shared" si="0"/>
        <v>37108761</v>
      </c>
      <c r="F12" s="73">
        <f t="shared" si="0"/>
        <v>37108761</v>
      </c>
      <c r="G12" s="73">
        <f t="shared" si="0"/>
        <v>7380003</v>
      </c>
      <c r="H12" s="73">
        <f t="shared" si="0"/>
        <v>-54970</v>
      </c>
      <c r="I12" s="73">
        <f t="shared" si="0"/>
        <v>7616600</v>
      </c>
      <c r="J12" s="73">
        <f t="shared" si="0"/>
        <v>7616600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18554381</v>
      </c>
      <c r="Y12" s="73">
        <f t="shared" si="0"/>
        <v>-18554381</v>
      </c>
      <c r="Z12" s="170">
        <f>+IF(X12&lt;&gt;0,+(Y12/X12)*100,0)</f>
        <v>-100</v>
      </c>
      <c r="AA12" s="74">
        <f>SUM(AA6:AA11)</f>
        <v>37108761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296611</v>
      </c>
      <c r="D15" s="155"/>
      <c r="E15" s="59"/>
      <c r="F15" s="60"/>
      <c r="G15" s="60">
        <v>-2200</v>
      </c>
      <c r="H15" s="60"/>
      <c r="I15" s="60">
        <v>-4400</v>
      </c>
      <c r="J15" s="60">
        <v>-4400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44868286</v>
      </c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1681116741</v>
      </c>
      <c r="D19" s="155"/>
      <c r="E19" s="59">
        <v>290509000</v>
      </c>
      <c r="F19" s="60">
        <v>290509000</v>
      </c>
      <c r="G19" s="60">
        <v>1115</v>
      </c>
      <c r="H19" s="60"/>
      <c r="I19" s="60">
        <v>2365</v>
      </c>
      <c r="J19" s="60">
        <v>2365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145254500</v>
      </c>
      <c r="Y19" s="60">
        <v>-145254500</v>
      </c>
      <c r="Z19" s="140">
        <v>-100</v>
      </c>
      <c r="AA19" s="62">
        <v>290509000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>
        <v>-268572</v>
      </c>
      <c r="J23" s="60">
        <v>-268572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1726281638</v>
      </c>
      <c r="D24" s="168">
        <f>SUM(D15:D23)</f>
        <v>0</v>
      </c>
      <c r="E24" s="76">
        <f t="shared" si="1"/>
        <v>290509000</v>
      </c>
      <c r="F24" s="77">
        <f t="shared" si="1"/>
        <v>290509000</v>
      </c>
      <c r="G24" s="77">
        <f t="shared" si="1"/>
        <v>-1085</v>
      </c>
      <c r="H24" s="77">
        <f t="shared" si="1"/>
        <v>0</v>
      </c>
      <c r="I24" s="77">
        <f t="shared" si="1"/>
        <v>-270607</v>
      </c>
      <c r="J24" s="77">
        <f t="shared" si="1"/>
        <v>-270607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145254500</v>
      </c>
      <c r="Y24" s="77">
        <f t="shared" si="1"/>
        <v>-145254500</v>
      </c>
      <c r="Z24" s="212">
        <f>+IF(X24&lt;&gt;0,+(Y24/X24)*100,0)</f>
        <v>-100</v>
      </c>
      <c r="AA24" s="79">
        <f>SUM(AA15:AA23)</f>
        <v>290509000</v>
      </c>
    </row>
    <row r="25" spans="1:27" ht="13.5">
      <c r="A25" s="250" t="s">
        <v>159</v>
      </c>
      <c r="B25" s="251"/>
      <c r="C25" s="168">
        <f aca="true" t="shared" si="2" ref="C25:Y25">+C12+C24</f>
        <v>1770825432</v>
      </c>
      <c r="D25" s="168">
        <f>+D12+D24</f>
        <v>0</v>
      </c>
      <c r="E25" s="72">
        <f t="shared" si="2"/>
        <v>327617761</v>
      </c>
      <c r="F25" s="73">
        <f t="shared" si="2"/>
        <v>327617761</v>
      </c>
      <c r="G25" s="73">
        <f t="shared" si="2"/>
        <v>7378918</v>
      </c>
      <c r="H25" s="73">
        <f t="shared" si="2"/>
        <v>-54970</v>
      </c>
      <c r="I25" s="73">
        <f t="shared" si="2"/>
        <v>7345993</v>
      </c>
      <c r="J25" s="73">
        <f t="shared" si="2"/>
        <v>7345993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163808881</v>
      </c>
      <c r="Y25" s="73">
        <f t="shared" si="2"/>
        <v>-163808881</v>
      </c>
      <c r="Z25" s="170">
        <f>+IF(X25&lt;&gt;0,+(Y25/X25)*100,0)</f>
        <v>-100</v>
      </c>
      <c r="AA25" s="74">
        <f>+AA12+AA24</f>
        <v>327617761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324429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702102</v>
      </c>
      <c r="D31" s="155"/>
      <c r="E31" s="59"/>
      <c r="F31" s="60"/>
      <c r="G31" s="60">
        <v>12996</v>
      </c>
      <c r="H31" s="60"/>
      <c r="I31" s="60">
        <v>29903</v>
      </c>
      <c r="J31" s="60">
        <v>29903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166732231</v>
      </c>
      <c r="D32" s="155"/>
      <c r="E32" s="59">
        <v>15000000</v>
      </c>
      <c r="F32" s="60">
        <v>15000000</v>
      </c>
      <c r="G32" s="60">
        <v>46271353</v>
      </c>
      <c r="H32" s="60">
        <v>128723</v>
      </c>
      <c r="I32" s="60">
        <v>63707647</v>
      </c>
      <c r="J32" s="60">
        <v>63707647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7500000</v>
      </c>
      <c r="Y32" s="60">
        <v>-7500000</v>
      </c>
      <c r="Z32" s="140">
        <v>-100</v>
      </c>
      <c r="AA32" s="62">
        <v>15000000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>
        <v>19966</v>
      </c>
      <c r="H33" s="60"/>
      <c r="I33" s="60">
        <v>76928</v>
      </c>
      <c r="J33" s="60">
        <v>76928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167758762</v>
      </c>
      <c r="D34" s="168">
        <f>SUM(D29:D33)</f>
        <v>0</v>
      </c>
      <c r="E34" s="72">
        <f t="shared" si="3"/>
        <v>15000000</v>
      </c>
      <c r="F34" s="73">
        <f t="shared" si="3"/>
        <v>15000000</v>
      </c>
      <c r="G34" s="73">
        <f t="shared" si="3"/>
        <v>46304315</v>
      </c>
      <c r="H34" s="73">
        <f t="shared" si="3"/>
        <v>128723</v>
      </c>
      <c r="I34" s="73">
        <f t="shared" si="3"/>
        <v>63814478</v>
      </c>
      <c r="J34" s="73">
        <f t="shared" si="3"/>
        <v>63814478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7500000</v>
      </c>
      <c r="Y34" s="73">
        <f t="shared" si="3"/>
        <v>-7500000</v>
      </c>
      <c r="Z34" s="170">
        <f>+IF(X34&lt;&gt;0,+(Y34/X34)*100,0)</f>
        <v>-100</v>
      </c>
      <c r="AA34" s="74">
        <f>SUM(AA29:AA33)</f>
        <v>15000000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3167285</v>
      </c>
      <c r="D37" s="155"/>
      <c r="E37" s="59"/>
      <c r="F37" s="60"/>
      <c r="G37" s="60">
        <v>-80648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14564646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17731931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-80648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185490693</v>
      </c>
      <c r="D40" s="168">
        <f>+D34+D39</f>
        <v>0</v>
      </c>
      <c r="E40" s="72">
        <f t="shared" si="5"/>
        <v>15000000</v>
      </c>
      <c r="F40" s="73">
        <f t="shared" si="5"/>
        <v>15000000</v>
      </c>
      <c r="G40" s="73">
        <f t="shared" si="5"/>
        <v>46223667</v>
      </c>
      <c r="H40" s="73">
        <f t="shared" si="5"/>
        <v>128723</v>
      </c>
      <c r="I40" s="73">
        <f t="shared" si="5"/>
        <v>63814478</v>
      </c>
      <c r="J40" s="73">
        <f t="shared" si="5"/>
        <v>63814478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7500000</v>
      </c>
      <c r="Y40" s="73">
        <f t="shared" si="5"/>
        <v>-7500000</v>
      </c>
      <c r="Z40" s="170">
        <f>+IF(X40&lt;&gt;0,+(Y40/X40)*100,0)</f>
        <v>-100</v>
      </c>
      <c r="AA40" s="74">
        <f>+AA34+AA39</f>
        <v>15000000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1585334739</v>
      </c>
      <c r="D42" s="257">
        <f>+D25-D40</f>
        <v>0</v>
      </c>
      <c r="E42" s="258">
        <f t="shared" si="6"/>
        <v>312617761</v>
      </c>
      <c r="F42" s="259">
        <f t="shared" si="6"/>
        <v>312617761</v>
      </c>
      <c r="G42" s="259">
        <f t="shared" si="6"/>
        <v>-38844749</v>
      </c>
      <c r="H42" s="259">
        <f t="shared" si="6"/>
        <v>-183693</v>
      </c>
      <c r="I42" s="259">
        <f t="shared" si="6"/>
        <v>-56468485</v>
      </c>
      <c r="J42" s="259">
        <f t="shared" si="6"/>
        <v>-56468485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156308881</v>
      </c>
      <c r="Y42" s="259">
        <f t="shared" si="6"/>
        <v>-156308881</v>
      </c>
      <c r="Z42" s="260">
        <f>+IF(X42&lt;&gt;0,+(Y42/X42)*100,0)</f>
        <v>-100</v>
      </c>
      <c r="AA42" s="261">
        <f>+AA25-AA40</f>
        <v>312617761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1585334739</v>
      </c>
      <c r="D45" s="155"/>
      <c r="E45" s="59">
        <v>312617761</v>
      </c>
      <c r="F45" s="60">
        <v>312617761</v>
      </c>
      <c r="G45" s="60">
        <v>-38844749</v>
      </c>
      <c r="H45" s="60">
        <v>-183693</v>
      </c>
      <c r="I45" s="60">
        <v>-56468485</v>
      </c>
      <c r="J45" s="60">
        <v>-56468485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156308881</v>
      </c>
      <c r="Y45" s="60">
        <v>-156308881</v>
      </c>
      <c r="Z45" s="139">
        <v>-100</v>
      </c>
      <c r="AA45" s="62">
        <v>312617761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1585334739</v>
      </c>
      <c r="D48" s="217">
        <f>SUM(D45:D47)</f>
        <v>0</v>
      </c>
      <c r="E48" s="264">
        <f t="shared" si="7"/>
        <v>312617761</v>
      </c>
      <c r="F48" s="219">
        <f t="shared" si="7"/>
        <v>312617761</v>
      </c>
      <c r="G48" s="219">
        <f t="shared" si="7"/>
        <v>-38844749</v>
      </c>
      <c r="H48" s="219">
        <f t="shared" si="7"/>
        <v>-183693</v>
      </c>
      <c r="I48" s="219">
        <f t="shared" si="7"/>
        <v>-56468485</v>
      </c>
      <c r="J48" s="219">
        <f t="shared" si="7"/>
        <v>-56468485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156308881</v>
      </c>
      <c r="Y48" s="219">
        <f t="shared" si="7"/>
        <v>-156308881</v>
      </c>
      <c r="Z48" s="265">
        <f>+IF(X48&lt;&gt;0,+(Y48/X48)*100,0)</f>
        <v>-100</v>
      </c>
      <c r="AA48" s="232">
        <f>SUM(AA45:AA47)</f>
        <v>312617761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48395255</v>
      </c>
      <c r="D6" s="155"/>
      <c r="E6" s="59">
        <v>73466386</v>
      </c>
      <c r="F6" s="60">
        <v>73466386</v>
      </c>
      <c r="G6" s="60">
        <v>2107000</v>
      </c>
      <c r="H6" s="60">
        <v>3296701</v>
      </c>
      <c r="I6" s="60">
        <v>9187723</v>
      </c>
      <c r="J6" s="60">
        <v>14591424</v>
      </c>
      <c r="K6" s="60">
        <v>2221407</v>
      </c>
      <c r="L6" s="60">
        <v>3084665</v>
      </c>
      <c r="M6" s="60">
        <v>1921214</v>
      </c>
      <c r="N6" s="60">
        <v>7227286</v>
      </c>
      <c r="O6" s="60"/>
      <c r="P6" s="60"/>
      <c r="Q6" s="60"/>
      <c r="R6" s="60"/>
      <c r="S6" s="60"/>
      <c r="T6" s="60"/>
      <c r="U6" s="60"/>
      <c r="V6" s="60"/>
      <c r="W6" s="60">
        <v>21818710</v>
      </c>
      <c r="X6" s="60">
        <v>36134825</v>
      </c>
      <c r="Y6" s="60">
        <v>-14316115</v>
      </c>
      <c r="Z6" s="140">
        <v>-39.62</v>
      </c>
      <c r="AA6" s="62">
        <v>73466386</v>
      </c>
    </row>
    <row r="7" spans="1:27" ht="13.5">
      <c r="A7" s="249" t="s">
        <v>178</v>
      </c>
      <c r="B7" s="182"/>
      <c r="C7" s="155">
        <v>102849648</v>
      </c>
      <c r="D7" s="155"/>
      <c r="E7" s="59">
        <v>78084000</v>
      </c>
      <c r="F7" s="60">
        <v>78084000</v>
      </c>
      <c r="G7" s="60">
        <v>28298000</v>
      </c>
      <c r="H7" s="60">
        <v>890000</v>
      </c>
      <c r="I7" s="60"/>
      <c r="J7" s="60">
        <v>29188000</v>
      </c>
      <c r="K7" s="60"/>
      <c r="L7" s="60">
        <v>22265000</v>
      </c>
      <c r="M7" s="60">
        <v>659772</v>
      </c>
      <c r="N7" s="60">
        <v>22924772</v>
      </c>
      <c r="O7" s="60"/>
      <c r="P7" s="60"/>
      <c r="Q7" s="60"/>
      <c r="R7" s="60"/>
      <c r="S7" s="60"/>
      <c r="T7" s="60"/>
      <c r="U7" s="60"/>
      <c r="V7" s="60"/>
      <c r="W7" s="60">
        <v>52112772</v>
      </c>
      <c r="X7" s="60">
        <v>57598635</v>
      </c>
      <c r="Y7" s="60">
        <v>-5485863</v>
      </c>
      <c r="Z7" s="140">
        <v>-9.52</v>
      </c>
      <c r="AA7" s="62">
        <v>78084000</v>
      </c>
    </row>
    <row r="8" spans="1:27" ht="13.5">
      <c r="A8" s="249" t="s">
        <v>179</v>
      </c>
      <c r="B8" s="182"/>
      <c r="C8" s="155"/>
      <c r="D8" s="155"/>
      <c r="E8" s="59">
        <v>25533000</v>
      </c>
      <c r="F8" s="60">
        <v>25533000</v>
      </c>
      <c r="G8" s="60">
        <v>5733000</v>
      </c>
      <c r="H8" s="60">
        <v>400000</v>
      </c>
      <c r="I8" s="60">
        <v>421700</v>
      </c>
      <c r="J8" s="60">
        <v>6554700</v>
      </c>
      <c r="K8" s="60"/>
      <c r="L8" s="60">
        <v>11925000</v>
      </c>
      <c r="M8" s="60"/>
      <c r="N8" s="60">
        <v>11925000</v>
      </c>
      <c r="O8" s="60"/>
      <c r="P8" s="60"/>
      <c r="Q8" s="60"/>
      <c r="R8" s="60"/>
      <c r="S8" s="60"/>
      <c r="T8" s="60"/>
      <c r="U8" s="60"/>
      <c r="V8" s="60"/>
      <c r="W8" s="60">
        <v>18479700</v>
      </c>
      <c r="X8" s="60">
        <v>17038199</v>
      </c>
      <c r="Y8" s="60">
        <v>1441501</v>
      </c>
      <c r="Z8" s="140">
        <v>8.46</v>
      </c>
      <c r="AA8" s="62">
        <v>25533000</v>
      </c>
    </row>
    <row r="9" spans="1:27" ht="13.5">
      <c r="A9" s="249" t="s">
        <v>180</v>
      </c>
      <c r="B9" s="182"/>
      <c r="C9" s="155">
        <v>7514847</v>
      </c>
      <c r="D9" s="155"/>
      <c r="E9" s="59">
        <v>2780306</v>
      </c>
      <c r="F9" s="60">
        <v>2780306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1407335</v>
      </c>
      <c r="Y9" s="60">
        <v>-1407335</v>
      </c>
      <c r="Z9" s="140">
        <v>-100</v>
      </c>
      <c r="AA9" s="62">
        <v>2780306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-112848577</v>
      </c>
      <c r="D12" s="155"/>
      <c r="E12" s="59">
        <v>-131313832</v>
      </c>
      <c r="F12" s="60">
        <v>-131313832</v>
      </c>
      <c r="G12" s="60">
        <v>-18254813</v>
      </c>
      <c r="H12" s="60">
        <v>-11071277</v>
      </c>
      <c r="I12" s="60">
        <v>-8196642</v>
      </c>
      <c r="J12" s="60">
        <v>-37522732</v>
      </c>
      <c r="K12" s="60">
        <v>-6457498</v>
      </c>
      <c r="L12" s="60">
        <v>-7031848</v>
      </c>
      <c r="M12" s="60">
        <v>-23437854</v>
      </c>
      <c r="N12" s="60">
        <v>-36927200</v>
      </c>
      <c r="O12" s="60"/>
      <c r="P12" s="60"/>
      <c r="Q12" s="60"/>
      <c r="R12" s="60"/>
      <c r="S12" s="60"/>
      <c r="T12" s="60"/>
      <c r="U12" s="60"/>
      <c r="V12" s="60"/>
      <c r="W12" s="60">
        <v>-74449932</v>
      </c>
      <c r="X12" s="60">
        <v>-64069020</v>
      </c>
      <c r="Y12" s="60">
        <v>-10380912</v>
      </c>
      <c r="Z12" s="140">
        <v>16.2</v>
      </c>
      <c r="AA12" s="62">
        <v>-131313832</v>
      </c>
    </row>
    <row r="13" spans="1:27" ht="13.5">
      <c r="A13" s="249" t="s">
        <v>40</v>
      </c>
      <c r="B13" s="182"/>
      <c r="C13" s="155">
        <v>-7278597</v>
      </c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>
        <v>-11859683</v>
      </c>
      <c r="F14" s="60">
        <v>-11859683</v>
      </c>
      <c r="G14" s="60">
        <v>-417706</v>
      </c>
      <c r="H14" s="60"/>
      <c r="I14" s="60"/>
      <c r="J14" s="60">
        <v>-417706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-417706</v>
      </c>
      <c r="X14" s="60">
        <v>-7906666</v>
      </c>
      <c r="Y14" s="60">
        <v>7488960</v>
      </c>
      <c r="Z14" s="140">
        <v>-94.72</v>
      </c>
      <c r="AA14" s="62">
        <v>-11859683</v>
      </c>
    </row>
    <row r="15" spans="1:27" ht="13.5">
      <c r="A15" s="250" t="s">
        <v>184</v>
      </c>
      <c r="B15" s="251"/>
      <c r="C15" s="168">
        <f aca="true" t="shared" si="0" ref="C15:Y15">SUM(C6:C14)</f>
        <v>38632576</v>
      </c>
      <c r="D15" s="168">
        <f>SUM(D6:D14)</f>
        <v>0</v>
      </c>
      <c r="E15" s="72">
        <f t="shared" si="0"/>
        <v>36690177</v>
      </c>
      <c r="F15" s="73">
        <f t="shared" si="0"/>
        <v>36690177</v>
      </c>
      <c r="G15" s="73">
        <f t="shared" si="0"/>
        <v>17465481</v>
      </c>
      <c r="H15" s="73">
        <f t="shared" si="0"/>
        <v>-6484576</v>
      </c>
      <c r="I15" s="73">
        <f t="shared" si="0"/>
        <v>1412781</v>
      </c>
      <c r="J15" s="73">
        <f t="shared" si="0"/>
        <v>12393686</v>
      </c>
      <c r="K15" s="73">
        <f t="shared" si="0"/>
        <v>-4236091</v>
      </c>
      <c r="L15" s="73">
        <f t="shared" si="0"/>
        <v>30242817</v>
      </c>
      <c r="M15" s="73">
        <f t="shared" si="0"/>
        <v>-20856868</v>
      </c>
      <c r="N15" s="73">
        <f t="shared" si="0"/>
        <v>5149858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17543544</v>
      </c>
      <c r="X15" s="73">
        <f t="shared" si="0"/>
        <v>40203308</v>
      </c>
      <c r="Y15" s="73">
        <f t="shared" si="0"/>
        <v>-22659764</v>
      </c>
      <c r="Z15" s="170">
        <f>+IF(X15&lt;&gt;0,+(Y15/X15)*100,0)</f>
        <v>-56.36293411477483</v>
      </c>
      <c r="AA15" s="74">
        <f>SUM(AA6:AA14)</f>
        <v>36690177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1244818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2510965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-34499173</v>
      </c>
      <c r="D24" s="155"/>
      <c r="E24" s="59">
        <v>-36445600</v>
      </c>
      <c r="F24" s="60">
        <v>-36445600</v>
      </c>
      <c r="G24" s="60">
        <v>-4345341</v>
      </c>
      <c r="H24" s="60">
        <v>-1501645</v>
      </c>
      <c r="I24" s="60">
        <v>-1418048</v>
      </c>
      <c r="J24" s="60">
        <v>-7265034</v>
      </c>
      <c r="K24" s="60">
        <v>-801850</v>
      </c>
      <c r="L24" s="60">
        <v>-2209373</v>
      </c>
      <c r="M24" s="60">
        <v>-2282012</v>
      </c>
      <c r="N24" s="60">
        <v>-5293235</v>
      </c>
      <c r="O24" s="60"/>
      <c r="P24" s="60"/>
      <c r="Q24" s="60"/>
      <c r="R24" s="60"/>
      <c r="S24" s="60"/>
      <c r="T24" s="60"/>
      <c r="U24" s="60"/>
      <c r="V24" s="60"/>
      <c r="W24" s="60">
        <v>-12558269</v>
      </c>
      <c r="X24" s="60">
        <v>-23909108</v>
      </c>
      <c r="Y24" s="60">
        <v>11350839</v>
      </c>
      <c r="Z24" s="140">
        <v>-47.47</v>
      </c>
      <c r="AA24" s="62">
        <v>-36445600</v>
      </c>
    </row>
    <row r="25" spans="1:27" ht="13.5">
      <c r="A25" s="250" t="s">
        <v>191</v>
      </c>
      <c r="B25" s="251"/>
      <c r="C25" s="168">
        <f aca="true" t="shared" si="1" ref="C25:Y25">SUM(C19:C24)</f>
        <v>-30743390</v>
      </c>
      <c r="D25" s="168">
        <f>SUM(D19:D24)</f>
        <v>0</v>
      </c>
      <c r="E25" s="72">
        <f t="shared" si="1"/>
        <v>-36445600</v>
      </c>
      <c r="F25" s="73">
        <f t="shared" si="1"/>
        <v>-36445600</v>
      </c>
      <c r="G25" s="73">
        <f t="shared" si="1"/>
        <v>-4345341</v>
      </c>
      <c r="H25" s="73">
        <f t="shared" si="1"/>
        <v>-1501645</v>
      </c>
      <c r="I25" s="73">
        <f t="shared" si="1"/>
        <v>-1418048</v>
      </c>
      <c r="J25" s="73">
        <f t="shared" si="1"/>
        <v>-7265034</v>
      </c>
      <c r="K25" s="73">
        <f t="shared" si="1"/>
        <v>-801850</v>
      </c>
      <c r="L25" s="73">
        <f t="shared" si="1"/>
        <v>-2209373</v>
      </c>
      <c r="M25" s="73">
        <f t="shared" si="1"/>
        <v>-2282012</v>
      </c>
      <c r="N25" s="73">
        <f t="shared" si="1"/>
        <v>-5293235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-12558269</v>
      </c>
      <c r="X25" s="73">
        <f t="shared" si="1"/>
        <v>-23909108</v>
      </c>
      <c r="Y25" s="73">
        <f t="shared" si="1"/>
        <v>11350839</v>
      </c>
      <c r="Z25" s="170">
        <f>+IF(X25&lt;&gt;0,+(Y25/X25)*100,0)</f>
        <v>-47.47495807873719</v>
      </c>
      <c r="AA25" s="74">
        <f>SUM(AA19:AA24)</f>
        <v>-36445600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-2395741</v>
      </c>
      <c r="D33" s="155"/>
      <c r="E33" s="59"/>
      <c r="F33" s="60"/>
      <c r="G33" s="60">
        <v>-7326945</v>
      </c>
      <c r="H33" s="60"/>
      <c r="I33" s="60"/>
      <c r="J33" s="60">
        <v>-7326945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-7326945</v>
      </c>
      <c r="X33" s="60"/>
      <c r="Y33" s="60">
        <v>-7326945</v>
      </c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-2395741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-7326945</v>
      </c>
      <c r="H34" s="73">
        <f t="shared" si="2"/>
        <v>0</v>
      </c>
      <c r="I34" s="73">
        <f t="shared" si="2"/>
        <v>0</v>
      </c>
      <c r="J34" s="73">
        <f t="shared" si="2"/>
        <v>-7326945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-7326945</v>
      </c>
      <c r="X34" s="73">
        <f t="shared" si="2"/>
        <v>0</v>
      </c>
      <c r="Y34" s="73">
        <f t="shared" si="2"/>
        <v>-7326945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5493445</v>
      </c>
      <c r="D36" s="153">
        <f>+D15+D25+D34</f>
        <v>0</v>
      </c>
      <c r="E36" s="99">
        <f t="shared" si="3"/>
        <v>244577</v>
      </c>
      <c r="F36" s="100">
        <f t="shared" si="3"/>
        <v>244577</v>
      </c>
      <c r="G36" s="100">
        <f t="shared" si="3"/>
        <v>5793195</v>
      </c>
      <c r="H36" s="100">
        <f t="shared" si="3"/>
        <v>-7986221</v>
      </c>
      <c r="I36" s="100">
        <f t="shared" si="3"/>
        <v>-5267</v>
      </c>
      <c r="J36" s="100">
        <f t="shared" si="3"/>
        <v>-2198293</v>
      </c>
      <c r="K36" s="100">
        <f t="shared" si="3"/>
        <v>-5037941</v>
      </c>
      <c r="L36" s="100">
        <f t="shared" si="3"/>
        <v>28033444</v>
      </c>
      <c r="M36" s="100">
        <f t="shared" si="3"/>
        <v>-23138880</v>
      </c>
      <c r="N36" s="100">
        <f t="shared" si="3"/>
        <v>-143377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-2341670</v>
      </c>
      <c r="X36" s="100">
        <f t="shared" si="3"/>
        <v>16294200</v>
      </c>
      <c r="Y36" s="100">
        <f t="shared" si="3"/>
        <v>-18635870</v>
      </c>
      <c r="Z36" s="137">
        <f>+IF(X36&lt;&gt;0,+(Y36/X36)*100,0)</f>
        <v>-114.37118729363822</v>
      </c>
      <c r="AA36" s="102">
        <f>+AA15+AA25+AA34</f>
        <v>244577</v>
      </c>
    </row>
    <row r="37" spans="1:27" ht="13.5">
      <c r="A37" s="249" t="s">
        <v>199</v>
      </c>
      <c r="B37" s="182"/>
      <c r="C37" s="153">
        <v>-2794348</v>
      </c>
      <c r="D37" s="153"/>
      <c r="E37" s="99"/>
      <c r="F37" s="100"/>
      <c r="G37" s="100">
        <v>2349950</v>
      </c>
      <c r="H37" s="100">
        <v>8143145</v>
      </c>
      <c r="I37" s="100">
        <v>156924</v>
      </c>
      <c r="J37" s="100">
        <v>2349950</v>
      </c>
      <c r="K37" s="100">
        <v>151657</v>
      </c>
      <c r="L37" s="100">
        <v>-4886284</v>
      </c>
      <c r="M37" s="100">
        <v>23147160</v>
      </c>
      <c r="N37" s="100">
        <v>151657</v>
      </c>
      <c r="O37" s="100"/>
      <c r="P37" s="100"/>
      <c r="Q37" s="100"/>
      <c r="R37" s="100"/>
      <c r="S37" s="100"/>
      <c r="T37" s="100"/>
      <c r="U37" s="100"/>
      <c r="V37" s="100"/>
      <c r="W37" s="100">
        <v>2349950</v>
      </c>
      <c r="X37" s="100"/>
      <c r="Y37" s="100">
        <v>2349950</v>
      </c>
      <c r="Z37" s="137"/>
      <c r="AA37" s="102"/>
    </row>
    <row r="38" spans="1:27" ht="13.5">
      <c r="A38" s="269" t="s">
        <v>200</v>
      </c>
      <c r="B38" s="256"/>
      <c r="C38" s="257">
        <v>2699097</v>
      </c>
      <c r="D38" s="257"/>
      <c r="E38" s="258">
        <v>244577</v>
      </c>
      <c r="F38" s="259">
        <v>244577</v>
      </c>
      <c r="G38" s="259">
        <v>8143145</v>
      </c>
      <c r="H38" s="259">
        <v>156924</v>
      </c>
      <c r="I38" s="259">
        <v>151657</v>
      </c>
      <c r="J38" s="259">
        <v>151657</v>
      </c>
      <c r="K38" s="259">
        <v>-4886284</v>
      </c>
      <c r="L38" s="259">
        <v>23147160</v>
      </c>
      <c r="M38" s="259">
        <v>8280</v>
      </c>
      <c r="N38" s="259">
        <v>8280</v>
      </c>
      <c r="O38" s="259"/>
      <c r="P38" s="259"/>
      <c r="Q38" s="259"/>
      <c r="R38" s="259"/>
      <c r="S38" s="259"/>
      <c r="T38" s="259"/>
      <c r="U38" s="259"/>
      <c r="V38" s="259"/>
      <c r="W38" s="259">
        <v>8280</v>
      </c>
      <c r="X38" s="259">
        <v>16294200</v>
      </c>
      <c r="Y38" s="259">
        <v>-16285920</v>
      </c>
      <c r="Z38" s="260">
        <v>-99.95</v>
      </c>
      <c r="AA38" s="261">
        <v>244577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33637223</v>
      </c>
      <c r="D5" s="200">
        <f t="shared" si="0"/>
        <v>0</v>
      </c>
      <c r="E5" s="106">
        <f t="shared" si="0"/>
        <v>36445600</v>
      </c>
      <c r="F5" s="106">
        <f t="shared" si="0"/>
        <v>36445600</v>
      </c>
      <c r="G5" s="106">
        <f t="shared" si="0"/>
        <v>4345341</v>
      </c>
      <c r="H5" s="106">
        <f t="shared" si="0"/>
        <v>1501646</v>
      </c>
      <c r="I5" s="106">
        <f t="shared" si="0"/>
        <v>1418048</v>
      </c>
      <c r="J5" s="106">
        <f t="shared" si="0"/>
        <v>7265035</v>
      </c>
      <c r="K5" s="106">
        <f t="shared" si="0"/>
        <v>801850</v>
      </c>
      <c r="L5" s="106">
        <f t="shared" si="0"/>
        <v>2209373</v>
      </c>
      <c r="M5" s="106">
        <f t="shared" si="0"/>
        <v>2282013</v>
      </c>
      <c r="N5" s="106">
        <f t="shared" si="0"/>
        <v>5293236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12558271</v>
      </c>
      <c r="X5" s="106">
        <f t="shared" si="0"/>
        <v>18222800</v>
      </c>
      <c r="Y5" s="106">
        <f t="shared" si="0"/>
        <v>-5664529</v>
      </c>
      <c r="Z5" s="201">
        <f>+IF(X5&lt;&gt;0,+(Y5/X5)*100,0)</f>
        <v>-31.084844261035627</v>
      </c>
      <c r="AA5" s="199">
        <f>SUM(AA11:AA18)</f>
        <v>36445600</v>
      </c>
    </row>
    <row r="6" spans="1:27" ht="13.5">
      <c r="A6" s="291" t="s">
        <v>204</v>
      </c>
      <c r="B6" s="142"/>
      <c r="C6" s="62"/>
      <c r="D6" s="156"/>
      <c r="E6" s="60">
        <v>420000</v>
      </c>
      <c r="F6" s="60">
        <v>420000</v>
      </c>
      <c r="G6" s="60">
        <v>934686</v>
      </c>
      <c r="H6" s="60">
        <v>777127</v>
      </c>
      <c r="I6" s="60"/>
      <c r="J6" s="60">
        <v>1711813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1711813</v>
      </c>
      <c r="X6" s="60">
        <v>210000</v>
      </c>
      <c r="Y6" s="60">
        <v>1501813</v>
      </c>
      <c r="Z6" s="140">
        <v>715.15</v>
      </c>
      <c r="AA6" s="155">
        <v>420000</v>
      </c>
    </row>
    <row r="7" spans="1:27" ht="13.5">
      <c r="A7" s="291" t="s">
        <v>205</v>
      </c>
      <c r="B7" s="142"/>
      <c r="C7" s="62">
        <v>8902771</v>
      </c>
      <c r="D7" s="156"/>
      <c r="E7" s="60">
        <v>1500000</v>
      </c>
      <c r="F7" s="60">
        <v>1500000</v>
      </c>
      <c r="G7" s="60">
        <v>483327</v>
      </c>
      <c r="H7" s="60"/>
      <c r="I7" s="60">
        <v>85267</v>
      </c>
      <c r="J7" s="60">
        <v>568594</v>
      </c>
      <c r="K7" s="60">
        <v>45474</v>
      </c>
      <c r="L7" s="60">
        <v>209493</v>
      </c>
      <c r="M7" s="60">
        <v>1484196</v>
      </c>
      <c r="N7" s="60">
        <v>1739163</v>
      </c>
      <c r="O7" s="60"/>
      <c r="P7" s="60"/>
      <c r="Q7" s="60"/>
      <c r="R7" s="60"/>
      <c r="S7" s="60"/>
      <c r="T7" s="60"/>
      <c r="U7" s="60"/>
      <c r="V7" s="60"/>
      <c r="W7" s="60">
        <v>2307757</v>
      </c>
      <c r="X7" s="60">
        <v>750000</v>
      </c>
      <c r="Y7" s="60">
        <v>1557757</v>
      </c>
      <c r="Z7" s="140">
        <v>207.7</v>
      </c>
      <c r="AA7" s="155">
        <v>1500000</v>
      </c>
    </row>
    <row r="8" spans="1:27" ht="13.5">
      <c r="A8" s="291" t="s">
        <v>206</v>
      </c>
      <c r="B8" s="142"/>
      <c r="C8" s="62"/>
      <c r="D8" s="156"/>
      <c r="E8" s="60">
        <v>2620000</v>
      </c>
      <c r="F8" s="60">
        <v>2620000</v>
      </c>
      <c r="G8" s="60">
        <v>2927328</v>
      </c>
      <c r="H8" s="60"/>
      <c r="I8" s="60"/>
      <c r="J8" s="60">
        <v>2927328</v>
      </c>
      <c r="K8" s="60">
        <v>364178</v>
      </c>
      <c r="L8" s="60"/>
      <c r="M8" s="60">
        <v>97817</v>
      </c>
      <c r="N8" s="60">
        <v>461995</v>
      </c>
      <c r="O8" s="60"/>
      <c r="P8" s="60"/>
      <c r="Q8" s="60"/>
      <c r="R8" s="60"/>
      <c r="S8" s="60"/>
      <c r="T8" s="60"/>
      <c r="U8" s="60"/>
      <c r="V8" s="60"/>
      <c r="W8" s="60">
        <v>3389323</v>
      </c>
      <c r="X8" s="60">
        <v>1310000</v>
      </c>
      <c r="Y8" s="60">
        <v>2079323</v>
      </c>
      <c r="Z8" s="140">
        <v>158.73</v>
      </c>
      <c r="AA8" s="155">
        <v>2620000</v>
      </c>
    </row>
    <row r="9" spans="1:27" ht="13.5">
      <c r="A9" s="291" t="s">
        <v>207</v>
      </c>
      <c r="B9" s="142"/>
      <c r="C9" s="62"/>
      <c r="D9" s="156"/>
      <c r="E9" s="60">
        <v>18168700</v>
      </c>
      <c r="F9" s="60">
        <v>18168700</v>
      </c>
      <c r="G9" s="60"/>
      <c r="H9" s="60"/>
      <c r="I9" s="60">
        <v>1325771</v>
      </c>
      <c r="J9" s="60">
        <v>1325771</v>
      </c>
      <c r="K9" s="60">
        <v>155642</v>
      </c>
      <c r="L9" s="60">
        <v>1763324</v>
      </c>
      <c r="M9" s="60"/>
      <c r="N9" s="60">
        <v>1918966</v>
      </c>
      <c r="O9" s="60"/>
      <c r="P9" s="60"/>
      <c r="Q9" s="60"/>
      <c r="R9" s="60"/>
      <c r="S9" s="60"/>
      <c r="T9" s="60"/>
      <c r="U9" s="60"/>
      <c r="V9" s="60"/>
      <c r="W9" s="60">
        <v>3244737</v>
      </c>
      <c r="X9" s="60">
        <v>9084350</v>
      </c>
      <c r="Y9" s="60">
        <v>-5839613</v>
      </c>
      <c r="Z9" s="140">
        <v>-64.28</v>
      </c>
      <c r="AA9" s="155">
        <v>18168700</v>
      </c>
    </row>
    <row r="10" spans="1:27" ht="13.5">
      <c r="A10" s="291" t="s">
        <v>208</v>
      </c>
      <c r="B10" s="142"/>
      <c r="C10" s="62"/>
      <c r="D10" s="156"/>
      <c r="E10" s="60">
        <v>1666650</v>
      </c>
      <c r="F10" s="60">
        <v>1666650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833325</v>
      </c>
      <c r="Y10" s="60">
        <v>-833325</v>
      </c>
      <c r="Z10" s="140">
        <v>-100</v>
      </c>
      <c r="AA10" s="155">
        <v>1666650</v>
      </c>
    </row>
    <row r="11" spans="1:27" ht="13.5">
      <c r="A11" s="292" t="s">
        <v>209</v>
      </c>
      <c r="B11" s="142"/>
      <c r="C11" s="293">
        <f aca="true" t="shared" si="1" ref="C11:Y11">SUM(C6:C10)</f>
        <v>8902771</v>
      </c>
      <c r="D11" s="294">
        <f t="shared" si="1"/>
        <v>0</v>
      </c>
      <c r="E11" s="295">
        <f t="shared" si="1"/>
        <v>24375350</v>
      </c>
      <c r="F11" s="295">
        <f t="shared" si="1"/>
        <v>24375350</v>
      </c>
      <c r="G11" s="295">
        <f t="shared" si="1"/>
        <v>4345341</v>
      </c>
      <c r="H11" s="295">
        <f t="shared" si="1"/>
        <v>777127</v>
      </c>
      <c r="I11" s="295">
        <f t="shared" si="1"/>
        <v>1411038</v>
      </c>
      <c r="J11" s="295">
        <f t="shared" si="1"/>
        <v>6533506</v>
      </c>
      <c r="K11" s="295">
        <f t="shared" si="1"/>
        <v>565294</v>
      </c>
      <c r="L11" s="295">
        <f t="shared" si="1"/>
        <v>1972817</v>
      </c>
      <c r="M11" s="295">
        <f t="shared" si="1"/>
        <v>1582013</v>
      </c>
      <c r="N11" s="295">
        <f t="shared" si="1"/>
        <v>4120124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10653630</v>
      </c>
      <c r="X11" s="295">
        <f t="shared" si="1"/>
        <v>12187675</v>
      </c>
      <c r="Y11" s="295">
        <f t="shared" si="1"/>
        <v>-1534045</v>
      </c>
      <c r="Z11" s="296">
        <f>+IF(X11&lt;&gt;0,+(Y11/X11)*100,0)</f>
        <v>-12.586855163105351</v>
      </c>
      <c r="AA11" s="297">
        <f>SUM(AA6:AA10)</f>
        <v>24375350</v>
      </c>
    </row>
    <row r="12" spans="1:27" ht="13.5">
      <c r="A12" s="298" t="s">
        <v>210</v>
      </c>
      <c r="B12" s="136"/>
      <c r="C12" s="62">
        <v>929123</v>
      </c>
      <c r="D12" s="156"/>
      <c r="E12" s="60">
        <v>6062650</v>
      </c>
      <c r="F12" s="60">
        <v>6062650</v>
      </c>
      <c r="G12" s="60"/>
      <c r="H12" s="60"/>
      <c r="I12" s="60"/>
      <c r="J12" s="60"/>
      <c r="K12" s="60">
        <v>236556</v>
      </c>
      <c r="L12" s="60">
        <v>236556</v>
      </c>
      <c r="M12" s="60">
        <v>200000</v>
      </c>
      <c r="N12" s="60">
        <v>673112</v>
      </c>
      <c r="O12" s="60"/>
      <c r="P12" s="60"/>
      <c r="Q12" s="60"/>
      <c r="R12" s="60"/>
      <c r="S12" s="60"/>
      <c r="T12" s="60"/>
      <c r="U12" s="60"/>
      <c r="V12" s="60"/>
      <c r="W12" s="60">
        <v>673112</v>
      </c>
      <c r="X12" s="60">
        <v>3031325</v>
      </c>
      <c r="Y12" s="60">
        <v>-2358213</v>
      </c>
      <c r="Z12" s="140">
        <v>-77.79</v>
      </c>
      <c r="AA12" s="155">
        <v>6062650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23805329</v>
      </c>
      <c r="D15" s="156"/>
      <c r="E15" s="60">
        <v>5187600</v>
      </c>
      <c r="F15" s="60">
        <v>5187600</v>
      </c>
      <c r="G15" s="60"/>
      <c r="H15" s="60">
        <v>724519</v>
      </c>
      <c r="I15" s="60">
        <v>7010</v>
      </c>
      <c r="J15" s="60">
        <v>731529</v>
      </c>
      <c r="K15" s="60"/>
      <c r="L15" s="60"/>
      <c r="M15" s="60">
        <v>500000</v>
      </c>
      <c r="N15" s="60">
        <v>500000</v>
      </c>
      <c r="O15" s="60"/>
      <c r="P15" s="60"/>
      <c r="Q15" s="60"/>
      <c r="R15" s="60"/>
      <c r="S15" s="60"/>
      <c r="T15" s="60"/>
      <c r="U15" s="60"/>
      <c r="V15" s="60"/>
      <c r="W15" s="60">
        <v>1231529</v>
      </c>
      <c r="X15" s="60">
        <v>2593800</v>
      </c>
      <c r="Y15" s="60">
        <v>-1362271</v>
      </c>
      <c r="Z15" s="140">
        <v>-52.52</v>
      </c>
      <c r="AA15" s="155">
        <v>5187600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>
        <v>820000</v>
      </c>
      <c r="F18" s="82">
        <v>820000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410000</v>
      </c>
      <c r="Y18" s="82">
        <v>-410000</v>
      </c>
      <c r="Z18" s="270">
        <v>-100</v>
      </c>
      <c r="AA18" s="278">
        <v>820000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420000</v>
      </c>
      <c r="F36" s="60">
        <f t="shared" si="4"/>
        <v>420000</v>
      </c>
      <c r="G36" s="60">
        <f t="shared" si="4"/>
        <v>934686</v>
      </c>
      <c r="H36" s="60">
        <f t="shared" si="4"/>
        <v>777127</v>
      </c>
      <c r="I36" s="60">
        <f t="shared" si="4"/>
        <v>0</v>
      </c>
      <c r="J36" s="60">
        <f t="shared" si="4"/>
        <v>1711813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1711813</v>
      </c>
      <c r="X36" s="60">
        <f t="shared" si="4"/>
        <v>210000</v>
      </c>
      <c r="Y36" s="60">
        <f t="shared" si="4"/>
        <v>1501813</v>
      </c>
      <c r="Z36" s="140">
        <f aca="true" t="shared" si="5" ref="Z36:Z49">+IF(X36&lt;&gt;0,+(Y36/X36)*100,0)</f>
        <v>715.1490476190477</v>
      </c>
      <c r="AA36" s="155">
        <f>AA6+AA21</f>
        <v>420000</v>
      </c>
    </row>
    <row r="37" spans="1:27" ht="13.5">
      <c r="A37" s="291" t="s">
        <v>205</v>
      </c>
      <c r="B37" s="142"/>
      <c r="C37" s="62">
        <f t="shared" si="4"/>
        <v>8902771</v>
      </c>
      <c r="D37" s="156">
        <f t="shared" si="4"/>
        <v>0</v>
      </c>
      <c r="E37" s="60">
        <f t="shared" si="4"/>
        <v>1500000</v>
      </c>
      <c r="F37" s="60">
        <f t="shared" si="4"/>
        <v>1500000</v>
      </c>
      <c r="G37" s="60">
        <f t="shared" si="4"/>
        <v>483327</v>
      </c>
      <c r="H37" s="60">
        <f t="shared" si="4"/>
        <v>0</v>
      </c>
      <c r="I37" s="60">
        <f t="shared" si="4"/>
        <v>85267</v>
      </c>
      <c r="J37" s="60">
        <f t="shared" si="4"/>
        <v>568594</v>
      </c>
      <c r="K37" s="60">
        <f t="shared" si="4"/>
        <v>45474</v>
      </c>
      <c r="L37" s="60">
        <f t="shared" si="4"/>
        <v>209493</v>
      </c>
      <c r="M37" s="60">
        <f t="shared" si="4"/>
        <v>1484196</v>
      </c>
      <c r="N37" s="60">
        <f t="shared" si="4"/>
        <v>1739163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2307757</v>
      </c>
      <c r="X37" s="60">
        <f t="shared" si="4"/>
        <v>750000</v>
      </c>
      <c r="Y37" s="60">
        <f t="shared" si="4"/>
        <v>1557757</v>
      </c>
      <c r="Z37" s="140">
        <f t="shared" si="5"/>
        <v>207.70093333333332</v>
      </c>
      <c r="AA37" s="155">
        <f>AA7+AA22</f>
        <v>1500000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2620000</v>
      </c>
      <c r="F38" s="60">
        <f t="shared" si="4"/>
        <v>2620000</v>
      </c>
      <c r="G38" s="60">
        <f t="shared" si="4"/>
        <v>2927328</v>
      </c>
      <c r="H38" s="60">
        <f t="shared" si="4"/>
        <v>0</v>
      </c>
      <c r="I38" s="60">
        <f t="shared" si="4"/>
        <v>0</v>
      </c>
      <c r="J38" s="60">
        <f t="shared" si="4"/>
        <v>2927328</v>
      </c>
      <c r="K38" s="60">
        <f t="shared" si="4"/>
        <v>364178</v>
      </c>
      <c r="L38" s="60">
        <f t="shared" si="4"/>
        <v>0</v>
      </c>
      <c r="M38" s="60">
        <f t="shared" si="4"/>
        <v>97817</v>
      </c>
      <c r="N38" s="60">
        <f t="shared" si="4"/>
        <v>461995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3389323</v>
      </c>
      <c r="X38" s="60">
        <f t="shared" si="4"/>
        <v>1310000</v>
      </c>
      <c r="Y38" s="60">
        <f t="shared" si="4"/>
        <v>2079323</v>
      </c>
      <c r="Z38" s="140">
        <f t="shared" si="5"/>
        <v>158.7269465648855</v>
      </c>
      <c r="AA38" s="155">
        <f>AA8+AA23</f>
        <v>2620000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18168700</v>
      </c>
      <c r="F39" s="60">
        <f t="shared" si="4"/>
        <v>18168700</v>
      </c>
      <c r="G39" s="60">
        <f t="shared" si="4"/>
        <v>0</v>
      </c>
      <c r="H39" s="60">
        <f t="shared" si="4"/>
        <v>0</v>
      </c>
      <c r="I39" s="60">
        <f t="shared" si="4"/>
        <v>1325771</v>
      </c>
      <c r="J39" s="60">
        <f t="shared" si="4"/>
        <v>1325771</v>
      </c>
      <c r="K39" s="60">
        <f t="shared" si="4"/>
        <v>155642</v>
      </c>
      <c r="L39" s="60">
        <f t="shared" si="4"/>
        <v>1763324</v>
      </c>
      <c r="M39" s="60">
        <f t="shared" si="4"/>
        <v>0</v>
      </c>
      <c r="N39" s="60">
        <f t="shared" si="4"/>
        <v>1918966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3244737</v>
      </c>
      <c r="X39" s="60">
        <f t="shared" si="4"/>
        <v>9084350</v>
      </c>
      <c r="Y39" s="60">
        <f t="shared" si="4"/>
        <v>-5839613</v>
      </c>
      <c r="Z39" s="140">
        <f t="shared" si="5"/>
        <v>-64.28212255142085</v>
      </c>
      <c r="AA39" s="155">
        <f>AA9+AA24</f>
        <v>18168700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1666650</v>
      </c>
      <c r="F40" s="60">
        <f t="shared" si="4"/>
        <v>1666650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833325</v>
      </c>
      <c r="Y40" s="60">
        <f t="shared" si="4"/>
        <v>-833325</v>
      </c>
      <c r="Z40" s="140">
        <f t="shared" si="5"/>
        <v>-100</v>
      </c>
      <c r="AA40" s="155">
        <f>AA10+AA25</f>
        <v>1666650</v>
      </c>
    </row>
    <row r="41" spans="1:27" ht="13.5">
      <c r="A41" s="292" t="s">
        <v>209</v>
      </c>
      <c r="B41" s="142"/>
      <c r="C41" s="293">
        <f aca="true" t="shared" si="6" ref="C41:Y41">SUM(C36:C40)</f>
        <v>8902771</v>
      </c>
      <c r="D41" s="294">
        <f t="shared" si="6"/>
        <v>0</v>
      </c>
      <c r="E41" s="295">
        <f t="shared" si="6"/>
        <v>24375350</v>
      </c>
      <c r="F41" s="295">
        <f t="shared" si="6"/>
        <v>24375350</v>
      </c>
      <c r="G41" s="295">
        <f t="shared" si="6"/>
        <v>4345341</v>
      </c>
      <c r="H41" s="295">
        <f t="shared" si="6"/>
        <v>777127</v>
      </c>
      <c r="I41" s="295">
        <f t="shared" si="6"/>
        <v>1411038</v>
      </c>
      <c r="J41" s="295">
        <f t="shared" si="6"/>
        <v>6533506</v>
      </c>
      <c r="K41" s="295">
        <f t="shared" si="6"/>
        <v>565294</v>
      </c>
      <c r="L41" s="295">
        <f t="shared" si="6"/>
        <v>1972817</v>
      </c>
      <c r="M41" s="295">
        <f t="shared" si="6"/>
        <v>1582013</v>
      </c>
      <c r="N41" s="295">
        <f t="shared" si="6"/>
        <v>4120124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10653630</v>
      </c>
      <c r="X41" s="295">
        <f t="shared" si="6"/>
        <v>12187675</v>
      </c>
      <c r="Y41" s="295">
        <f t="shared" si="6"/>
        <v>-1534045</v>
      </c>
      <c r="Z41" s="296">
        <f t="shared" si="5"/>
        <v>-12.586855163105351</v>
      </c>
      <c r="AA41" s="297">
        <f>SUM(AA36:AA40)</f>
        <v>24375350</v>
      </c>
    </row>
    <row r="42" spans="1:27" ht="13.5">
      <c r="A42" s="298" t="s">
        <v>210</v>
      </c>
      <c r="B42" s="136"/>
      <c r="C42" s="95">
        <f aca="true" t="shared" si="7" ref="C42:Y48">C12+C27</f>
        <v>929123</v>
      </c>
      <c r="D42" s="129">
        <f t="shared" si="7"/>
        <v>0</v>
      </c>
      <c r="E42" s="54">
        <f t="shared" si="7"/>
        <v>6062650</v>
      </c>
      <c r="F42" s="54">
        <f t="shared" si="7"/>
        <v>6062650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236556</v>
      </c>
      <c r="L42" s="54">
        <f t="shared" si="7"/>
        <v>236556</v>
      </c>
      <c r="M42" s="54">
        <f t="shared" si="7"/>
        <v>200000</v>
      </c>
      <c r="N42" s="54">
        <f t="shared" si="7"/>
        <v>673112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673112</v>
      </c>
      <c r="X42" s="54">
        <f t="shared" si="7"/>
        <v>3031325</v>
      </c>
      <c r="Y42" s="54">
        <f t="shared" si="7"/>
        <v>-2358213</v>
      </c>
      <c r="Z42" s="184">
        <f t="shared" si="5"/>
        <v>-77.79479270615984</v>
      </c>
      <c r="AA42" s="130">
        <f aca="true" t="shared" si="8" ref="AA42:AA48">AA12+AA27</f>
        <v>6062650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23805329</v>
      </c>
      <c r="D45" s="129">
        <f t="shared" si="7"/>
        <v>0</v>
      </c>
      <c r="E45" s="54">
        <f t="shared" si="7"/>
        <v>5187600</v>
      </c>
      <c r="F45" s="54">
        <f t="shared" si="7"/>
        <v>5187600</v>
      </c>
      <c r="G45" s="54">
        <f t="shared" si="7"/>
        <v>0</v>
      </c>
      <c r="H45" s="54">
        <f t="shared" si="7"/>
        <v>724519</v>
      </c>
      <c r="I45" s="54">
        <f t="shared" si="7"/>
        <v>7010</v>
      </c>
      <c r="J45" s="54">
        <f t="shared" si="7"/>
        <v>731529</v>
      </c>
      <c r="K45" s="54">
        <f t="shared" si="7"/>
        <v>0</v>
      </c>
      <c r="L45" s="54">
        <f t="shared" si="7"/>
        <v>0</v>
      </c>
      <c r="M45" s="54">
        <f t="shared" si="7"/>
        <v>500000</v>
      </c>
      <c r="N45" s="54">
        <f t="shared" si="7"/>
        <v>500000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1231529</v>
      </c>
      <c r="X45" s="54">
        <f t="shared" si="7"/>
        <v>2593800</v>
      </c>
      <c r="Y45" s="54">
        <f t="shared" si="7"/>
        <v>-1362271</v>
      </c>
      <c r="Z45" s="184">
        <f t="shared" si="5"/>
        <v>-52.52027912714936</v>
      </c>
      <c r="AA45" s="130">
        <f t="shared" si="8"/>
        <v>5187600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820000</v>
      </c>
      <c r="F48" s="54">
        <f t="shared" si="7"/>
        <v>820000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410000</v>
      </c>
      <c r="Y48" s="54">
        <f t="shared" si="7"/>
        <v>-410000</v>
      </c>
      <c r="Z48" s="184">
        <f t="shared" si="5"/>
        <v>-100</v>
      </c>
      <c r="AA48" s="130">
        <f t="shared" si="8"/>
        <v>820000</v>
      </c>
    </row>
    <row r="49" spans="1:27" ht="13.5">
      <c r="A49" s="308" t="s">
        <v>219</v>
      </c>
      <c r="B49" s="149"/>
      <c r="C49" s="239">
        <f aca="true" t="shared" si="9" ref="C49:Y49">SUM(C41:C48)</f>
        <v>33637223</v>
      </c>
      <c r="D49" s="218">
        <f t="shared" si="9"/>
        <v>0</v>
      </c>
      <c r="E49" s="220">
        <f t="shared" si="9"/>
        <v>36445600</v>
      </c>
      <c r="F49" s="220">
        <f t="shared" si="9"/>
        <v>36445600</v>
      </c>
      <c r="G49" s="220">
        <f t="shared" si="9"/>
        <v>4345341</v>
      </c>
      <c r="H49" s="220">
        <f t="shared" si="9"/>
        <v>1501646</v>
      </c>
      <c r="I49" s="220">
        <f t="shared" si="9"/>
        <v>1418048</v>
      </c>
      <c r="J49" s="220">
        <f t="shared" si="9"/>
        <v>7265035</v>
      </c>
      <c r="K49" s="220">
        <f t="shared" si="9"/>
        <v>801850</v>
      </c>
      <c r="L49" s="220">
        <f t="shared" si="9"/>
        <v>2209373</v>
      </c>
      <c r="M49" s="220">
        <f t="shared" si="9"/>
        <v>2282013</v>
      </c>
      <c r="N49" s="220">
        <f t="shared" si="9"/>
        <v>5293236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12558271</v>
      </c>
      <c r="X49" s="220">
        <f t="shared" si="9"/>
        <v>18222800</v>
      </c>
      <c r="Y49" s="220">
        <f t="shared" si="9"/>
        <v>-5664529</v>
      </c>
      <c r="Z49" s="221">
        <f t="shared" si="5"/>
        <v>-31.084844261035627</v>
      </c>
      <c r="AA49" s="222">
        <f>SUM(AA41:AA48)</f>
        <v>36445600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13285190</v>
      </c>
      <c r="F51" s="54">
        <f t="shared" si="10"/>
        <v>13285190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6642595</v>
      </c>
      <c r="Y51" s="54">
        <f t="shared" si="10"/>
        <v>-6642595</v>
      </c>
      <c r="Z51" s="184">
        <f>+IF(X51&lt;&gt;0,+(Y51/X51)*100,0)</f>
        <v>-100</v>
      </c>
      <c r="AA51" s="130">
        <f>SUM(AA57:AA61)</f>
        <v>13285190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13285190</v>
      </c>
      <c r="F61" s="60">
        <v>13285190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6642595</v>
      </c>
      <c r="Y61" s="60">
        <v>-6642595</v>
      </c>
      <c r="Z61" s="140">
        <v>-100</v>
      </c>
      <c r="AA61" s="155">
        <v>13285190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13285190</v>
      </c>
      <c r="F68" s="60"/>
      <c r="G68" s="60">
        <v>49320</v>
      </c>
      <c r="H68" s="60">
        <v>790244</v>
      </c>
      <c r="I68" s="60">
        <v>444723</v>
      </c>
      <c r="J68" s="60">
        <v>1284287</v>
      </c>
      <c r="K68" s="60">
        <v>190582</v>
      </c>
      <c r="L68" s="60">
        <v>618868</v>
      </c>
      <c r="M68" s="60"/>
      <c r="N68" s="60">
        <v>809450</v>
      </c>
      <c r="O68" s="60"/>
      <c r="P68" s="60"/>
      <c r="Q68" s="60"/>
      <c r="R68" s="60"/>
      <c r="S68" s="60"/>
      <c r="T68" s="60"/>
      <c r="U68" s="60"/>
      <c r="V68" s="60"/>
      <c r="W68" s="60">
        <v>2093737</v>
      </c>
      <c r="X68" s="60"/>
      <c r="Y68" s="60">
        <v>2093737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13285190</v>
      </c>
      <c r="F69" s="220">
        <f t="shared" si="12"/>
        <v>0</v>
      </c>
      <c r="G69" s="220">
        <f t="shared" si="12"/>
        <v>49320</v>
      </c>
      <c r="H69" s="220">
        <f t="shared" si="12"/>
        <v>790244</v>
      </c>
      <c r="I69" s="220">
        <f t="shared" si="12"/>
        <v>444723</v>
      </c>
      <c r="J69" s="220">
        <f t="shared" si="12"/>
        <v>1284287</v>
      </c>
      <c r="K69" s="220">
        <f t="shared" si="12"/>
        <v>190582</v>
      </c>
      <c r="L69" s="220">
        <f t="shared" si="12"/>
        <v>618868</v>
      </c>
      <c r="M69" s="220">
        <f t="shared" si="12"/>
        <v>0</v>
      </c>
      <c r="N69" s="220">
        <f t="shared" si="12"/>
        <v>809450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2093737</v>
      </c>
      <c r="X69" s="220">
        <f t="shared" si="12"/>
        <v>0</v>
      </c>
      <c r="Y69" s="220">
        <f t="shared" si="12"/>
        <v>2093737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8902771</v>
      </c>
      <c r="D5" s="357">
        <f t="shared" si="0"/>
        <v>0</v>
      </c>
      <c r="E5" s="356">
        <f t="shared" si="0"/>
        <v>24375350</v>
      </c>
      <c r="F5" s="358">
        <f t="shared" si="0"/>
        <v>24375350</v>
      </c>
      <c r="G5" s="358">
        <f t="shared" si="0"/>
        <v>4345341</v>
      </c>
      <c r="H5" s="356">
        <f t="shared" si="0"/>
        <v>777127</v>
      </c>
      <c r="I5" s="356">
        <f t="shared" si="0"/>
        <v>1411038</v>
      </c>
      <c r="J5" s="358">
        <f t="shared" si="0"/>
        <v>6533506</v>
      </c>
      <c r="K5" s="358">
        <f t="shared" si="0"/>
        <v>565294</v>
      </c>
      <c r="L5" s="356">
        <f t="shared" si="0"/>
        <v>1972817</v>
      </c>
      <c r="M5" s="356">
        <f t="shared" si="0"/>
        <v>1582013</v>
      </c>
      <c r="N5" s="358">
        <f t="shared" si="0"/>
        <v>4120124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10653630</v>
      </c>
      <c r="X5" s="356">
        <f t="shared" si="0"/>
        <v>12187675</v>
      </c>
      <c r="Y5" s="358">
        <f t="shared" si="0"/>
        <v>-1534045</v>
      </c>
      <c r="Z5" s="359">
        <f>+IF(X5&lt;&gt;0,+(Y5/X5)*100,0)</f>
        <v>-12.586855163105351</v>
      </c>
      <c r="AA5" s="360">
        <f>+AA6+AA8+AA11+AA13+AA15</f>
        <v>24375350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420000</v>
      </c>
      <c r="F6" s="59">
        <f t="shared" si="1"/>
        <v>420000</v>
      </c>
      <c r="G6" s="59">
        <f t="shared" si="1"/>
        <v>934686</v>
      </c>
      <c r="H6" s="60">
        <f t="shared" si="1"/>
        <v>777127</v>
      </c>
      <c r="I6" s="60">
        <f t="shared" si="1"/>
        <v>0</v>
      </c>
      <c r="J6" s="59">
        <f t="shared" si="1"/>
        <v>1711813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1711813</v>
      </c>
      <c r="X6" s="60">
        <f t="shared" si="1"/>
        <v>210000</v>
      </c>
      <c r="Y6" s="59">
        <f t="shared" si="1"/>
        <v>1501813</v>
      </c>
      <c r="Z6" s="61">
        <f>+IF(X6&lt;&gt;0,+(Y6/X6)*100,0)</f>
        <v>715.1490476190477</v>
      </c>
      <c r="AA6" s="62">
        <f t="shared" si="1"/>
        <v>420000</v>
      </c>
    </row>
    <row r="7" spans="1:27" ht="13.5">
      <c r="A7" s="291" t="s">
        <v>228</v>
      </c>
      <c r="B7" s="142"/>
      <c r="C7" s="60"/>
      <c r="D7" s="340"/>
      <c r="E7" s="60">
        <v>420000</v>
      </c>
      <c r="F7" s="59">
        <v>420000</v>
      </c>
      <c r="G7" s="59">
        <v>934686</v>
      </c>
      <c r="H7" s="60">
        <v>777127</v>
      </c>
      <c r="I7" s="60"/>
      <c r="J7" s="59">
        <v>1711813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1711813</v>
      </c>
      <c r="X7" s="60">
        <v>210000</v>
      </c>
      <c r="Y7" s="59">
        <v>1501813</v>
      </c>
      <c r="Z7" s="61">
        <v>715.15</v>
      </c>
      <c r="AA7" s="62">
        <v>420000</v>
      </c>
    </row>
    <row r="8" spans="1:27" ht="13.5">
      <c r="A8" s="361" t="s">
        <v>205</v>
      </c>
      <c r="B8" s="142"/>
      <c r="C8" s="60">
        <f aca="true" t="shared" si="2" ref="C8:Y8">SUM(C9:C10)</f>
        <v>8902771</v>
      </c>
      <c r="D8" s="340">
        <f t="shared" si="2"/>
        <v>0</v>
      </c>
      <c r="E8" s="60">
        <f t="shared" si="2"/>
        <v>1500000</v>
      </c>
      <c r="F8" s="59">
        <f t="shared" si="2"/>
        <v>1500000</v>
      </c>
      <c r="G8" s="59">
        <f t="shared" si="2"/>
        <v>483327</v>
      </c>
      <c r="H8" s="60">
        <f t="shared" si="2"/>
        <v>0</v>
      </c>
      <c r="I8" s="60">
        <f t="shared" si="2"/>
        <v>85267</v>
      </c>
      <c r="J8" s="59">
        <f t="shared" si="2"/>
        <v>568594</v>
      </c>
      <c r="K8" s="59">
        <f t="shared" si="2"/>
        <v>45474</v>
      </c>
      <c r="L8" s="60">
        <f t="shared" si="2"/>
        <v>209493</v>
      </c>
      <c r="M8" s="60">
        <f t="shared" si="2"/>
        <v>1484196</v>
      </c>
      <c r="N8" s="59">
        <f t="shared" si="2"/>
        <v>1739163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2307757</v>
      </c>
      <c r="X8" s="60">
        <f t="shared" si="2"/>
        <v>750000</v>
      </c>
      <c r="Y8" s="59">
        <f t="shared" si="2"/>
        <v>1557757</v>
      </c>
      <c r="Z8" s="61">
        <f>+IF(X8&lt;&gt;0,+(Y8/X8)*100,0)</f>
        <v>207.70093333333332</v>
      </c>
      <c r="AA8" s="62">
        <f>SUM(AA9:AA10)</f>
        <v>1500000</v>
      </c>
    </row>
    <row r="9" spans="1:27" ht="13.5">
      <c r="A9" s="291" t="s">
        <v>229</v>
      </c>
      <c r="B9" s="142"/>
      <c r="C9" s="60">
        <v>8902771</v>
      </c>
      <c r="D9" s="340"/>
      <c r="E9" s="60"/>
      <c r="F9" s="59"/>
      <c r="G9" s="59">
        <v>483327</v>
      </c>
      <c r="H9" s="60"/>
      <c r="I9" s="60">
        <v>85267</v>
      </c>
      <c r="J9" s="59">
        <v>568594</v>
      </c>
      <c r="K9" s="59">
        <v>45474</v>
      </c>
      <c r="L9" s="60">
        <v>209493</v>
      </c>
      <c r="M9" s="60">
        <v>1083878</v>
      </c>
      <c r="N9" s="59">
        <v>1338845</v>
      </c>
      <c r="O9" s="59"/>
      <c r="P9" s="60"/>
      <c r="Q9" s="60"/>
      <c r="R9" s="59"/>
      <c r="S9" s="59"/>
      <c r="T9" s="60"/>
      <c r="U9" s="60"/>
      <c r="V9" s="59"/>
      <c r="W9" s="59">
        <v>1907439</v>
      </c>
      <c r="X9" s="60"/>
      <c r="Y9" s="59">
        <v>1907439</v>
      </c>
      <c r="Z9" s="61"/>
      <c r="AA9" s="62"/>
    </row>
    <row r="10" spans="1:27" ht="13.5">
      <c r="A10" s="291" t="s">
        <v>230</v>
      </c>
      <c r="B10" s="142"/>
      <c r="C10" s="60"/>
      <c r="D10" s="340"/>
      <c r="E10" s="60">
        <v>1500000</v>
      </c>
      <c r="F10" s="59">
        <v>1500000</v>
      </c>
      <c r="G10" s="59"/>
      <c r="H10" s="60"/>
      <c r="I10" s="60"/>
      <c r="J10" s="59"/>
      <c r="K10" s="59"/>
      <c r="L10" s="60"/>
      <c r="M10" s="60">
        <v>400318</v>
      </c>
      <c r="N10" s="59">
        <v>400318</v>
      </c>
      <c r="O10" s="59"/>
      <c r="P10" s="60"/>
      <c r="Q10" s="60"/>
      <c r="R10" s="59"/>
      <c r="S10" s="59"/>
      <c r="T10" s="60"/>
      <c r="U10" s="60"/>
      <c r="V10" s="59"/>
      <c r="W10" s="59">
        <v>400318</v>
      </c>
      <c r="X10" s="60">
        <v>750000</v>
      </c>
      <c r="Y10" s="59">
        <v>-349682</v>
      </c>
      <c r="Z10" s="61">
        <v>-46.62</v>
      </c>
      <c r="AA10" s="62">
        <v>1500000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2620000</v>
      </c>
      <c r="F11" s="364">
        <f t="shared" si="3"/>
        <v>2620000</v>
      </c>
      <c r="G11" s="364">
        <f t="shared" si="3"/>
        <v>2927328</v>
      </c>
      <c r="H11" s="362">
        <f t="shared" si="3"/>
        <v>0</v>
      </c>
      <c r="I11" s="362">
        <f t="shared" si="3"/>
        <v>0</v>
      </c>
      <c r="J11" s="364">
        <f t="shared" si="3"/>
        <v>2927328</v>
      </c>
      <c r="K11" s="364">
        <f t="shared" si="3"/>
        <v>364178</v>
      </c>
      <c r="L11" s="362">
        <f t="shared" si="3"/>
        <v>0</v>
      </c>
      <c r="M11" s="362">
        <f t="shared" si="3"/>
        <v>97817</v>
      </c>
      <c r="N11" s="364">
        <f t="shared" si="3"/>
        <v>461995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3389323</v>
      </c>
      <c r="X11" s="362">
        <f t="shared" si="3"/>
        <v>1310000</v>
      </c>
      <c r="Y11" s="364">
        <f t="shared" si="3"/>
        <v>2079323</v>
      </c>
      <c r="Z11" s="365">
        <f>+IF(X11&lt;&gt;0,+(Y11/X11)*100,0)</f>
        <v>158.7269465648855</v>
      </c>
      <c r="AA11" s="366">
        <f t="shared" si="3"/>
        <v>2620000</v>
      </c>
    </row>
    <row r="12" spans="1:27" ht="13.5">
      <c r="A12" s="291" t="s">
        <v>231</v>
      </c>
      <c r="B12" s="136"/>
      <c r="C12" s="60"/>
      <c r="D12" s="340"/>
      <c r="E12" s="60">
        <v>2620000</v>
      </c>
      <c r="F12" s="59">
        <v>2620000</v>
      </c>
      <c r="G12" s="59">
        <v>2927328</v>
      </c>
      <c r="H12" s="60"/>
      <c r="I12" s="60"/>
      <c r="J12" s="59">
        <v>2927328</v>
      </c>
      <c r="K12" s="59">
        <v>364178</v>
      </c>
      <c r="L12" s="60"/>
      <c r="M12" s="60">
        <v>97817</v>
      </c>
      <c r="N12" s="59">
        <v>461995</v>
      </c>
      <c r="O12" s="59"/>
      <c r="P12" s="60"/>
      <c r="Q12" s="60"/>
      <c r="R12" s="59"/>
      <c r="S12" s="59"/>
      <c r="T12" s="60"/>
      <c r="U12" s="60"/>
      <c r="V12" s="59"/>
      <c r="W12" s="59">
        <v>3389323</v>
      </c>
      <c r="X12" s="60">
        <v>1310000</v>
      </c>
      <c r="Y12" s="59">
        <v>2079323</v>
      </c>
      <c r="Z12" s="61">
        <v>158.73</v>
      </c>
      <c r="AA12" s="62">
        <v>2620000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18168700</v>
      </c>
      <c r="F13" s="342">
        <f t="shared" si="4"/>
        <v>18168700</v>
      </c>
      <c r="G13" s="342">
        <f t="shared" si="4"/>
        <v>0</v>
      </c>
      <c r="H13" s="275">
        <f t="shared" si="4"/>
        <v>0</v>
      </c>
      <c r="I13" s="275">
        <f t="shared" si="4"/>
        <v>1325771</v>
      </c>
      <c r="J13" s="342">
        <f t="shared" si="4"/>
        <v>1325771</v>
      </c>
      <c r="K13" s="342">
        <f t="shared" si="4"/>
        <v>155642</v>
      </c>
      <c r="L13" s="275">
        <f t="shared" si="4"/>
        <v>1763324</v>
      </c>
      <c r="M13" s="275">
        <f t="shared" si="4"/>
        <v>0</v>
      </c>
      <c r="N13" s="342">
        <f t="shared" si="4"/>
        <v>1918966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3244737</v>
      </c>
      <c r="X13" s="275">
        <f t="shared" si="4"/>
        <v>9084350</v>
      </c>
      <c r="Y13" s="342">
        <f t="shared" si="4"/>
        <v>-5839613</v>
      </c>
      <c r="Z13" s="335">
        <f>+IF(X13&lt;&gt;0,+(Y13/X13)*100,0)</f>
        <v>-64.28212255142085</v>
      </c>
      <c r="AA13" s="273">
        <f t="shared" si="4"/>
        <v>18168700</v>
      </c>
    </row>
    <row r="14" spans="1:27" ht="13.5">
      <c r="A14" s="291" t="s">
        <v>232</v>
      </c>
      <c r="B14" s="136"/>
      <c r="C14" s="60"/>
      <c r="D14" s="340"/>
      <c r="E14" s="60">
        <v>18168700</v>
      </c>
      <c r="F14" s="59">
        <v>18168700</v>
      </c>
      <c r="G14" s="59"/>
      <c r="H14" s="60"/>
      <c r="I14" s="60">
        <v>1325771</v>
      </c>
      <c r="J14" s="59">
        <v>1325771</v>
      </c>
      <c r="K14" s="59">
        <v>155642</v>
      </c>
      <c r="L14" s="60">
        <v>1763324</v>
      </c>
      <c r="M14" s="60"/>
      <c r="N14" s="59">
        <v>1918966</v>
      </c>
      <c r="O14" s="59"/>
      <c r="P14" s="60"/>
      <c r="Q14" s="60"/>
      <c r="R14" s="59"/>
      <c r="S14" s="59"/>
      <c r="T14" s="60"/>
      <c r="U14" s="60"/>
      <c r="V14" s="59"/>
      <c r="W14" s="59">
        <v>3244737</v>
      </c>
      <c r="X14" s="60">
        <v>9084350</v>
      </c>
      <c r="Y14" s="59">
        <v>-5839613</v>
      </c>
      <c r="Z14" s="61">
        <v>-64.28</v>
      </c>
      <c r="AA14" s="62">
        <v>18168700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1666650</v>
      </c>
      <c r="F15" s="59">
        <f t="shared" si="5"/>
        <v>1666650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833325</v>
      </c>
      <c r="Y15" s="59">
        <f t="shared" si="5"/>
        <v>-833325</v>
      </c>
      <c r="Z15" s="61">
        <f>+IF(X15&lt;&gt;0,+(Y15/X15)*100,0)</f>
        <v>-100</v>
      </c>
      <c r="AA15" s="62">
        <f>SUM(AA16:AA20)</f>
        <v>1666650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1666650</v>
      </c>
      <c r="F20" s="59">
        <v>1666650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833325</v>
      </c>
      <c r="Y20" s="59">
        <v>-833325</v>
      </c>
      <c r="Z20" s="61">
        <v>-100</v>
      </c>
      <c r="AA20" s="62">
        <v>1666650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929123</v>
      </c>
      <c r="D22" s="344">
        <f t="shared" si="6"/>
        <v>0</v>
      </c>
      <c r="E22" s="343">
        <f t="shared" si="6"/>
        <v>6062650</v>
      </c>
      <c r="F22" s="345">
        <f t="shared" si="6"/>
        <v>6062650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236556</v>
      </c>
      <c r="L22" s="343">
        <f t="shared" si="6"/>
        <v>236556</v>
      </c>
      <c r="M22" s="343">
        <f t="shared" si="6"/>
        <v>200000</v>
      </c>
      <c r="N22" s="345">
        <f t="shared" si="6"/>
        <v>673112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673112</v>
      </c>
      <c r="X22" s="343">
        <f t="shared" si="6"/>
        <v>3031325</v>
      </c>
      <c r="Y22" s="345">
        <f t="shared" si="6"/>
        <v>-2358213</v>
      </c>
      <c r="Z22" s="336">
        <f>+IF(X22&lt;&gt;0,+(Y22/X22)*100,0)</f>
        <v>-77.79479270615984</v>
      </c>
      <c r="AA22" s="350">
        <f>SUM(AA23:AA32)</f>
        <v>6062650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3837650</v>
      </c>
      <c r="F24" s="59">
        <v>3837650</v>
      </c>
      <c r="G24" s="59"/>
      <c r="H24" s="60"/>
      <c r="I24" s="60"/>
      <c r="J24" s="59"/>
      <c r="K24" s="59">
        <v>236556</v>
      </c>
      <c r="L24" s="60">
        <v>236556</v>
      </c>
      <c r="M24" s="60"/>
      <c r="N24" s="59">
        <v>473112</v>
      </c>
      <c r="O24" s="59"/>
      <c r="P24" s="60"/>
      <c r="Q24" s="60"/>
      <c r="R24" s="59"/>
      <c r="S24" s="59"/>
      <c r="T24" s="60"/>
      <c r="U24" s="60"/>
      <c r="V24" s="59"/>
      <c r="W24" s="59">
        <v>473112</v>
      </c>
      <c r="X24" s="60">
        <v>1918825</v>
      </c>
      <c r="Y24" s="59">
        <v>-1445713</v>
      </c>
      <c r="Z24" s="61">
        <v>-75.34</v>
      </c>
      <c r="AA24" s="62">
        <v>3837650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>
        <v>200000</v>
      </c>
      <c r="N27" s="59">
        <v>200000</v>
      </c>
      <c r="O27" s="59"/>
      <c r="P27" s="60"/>
      <c r="Q27" s="60"/>
      <c r="R27" s="59"/>
      <c r="S27" s="59"/>
      <c r="T27" s="60"/>
      <c r="U27" s="60"/>
      <c r="V27" s="59"/>
      <c r="W27" s="59">
        <v>200000</v>
      </c>
      <c r="X27" s="60"/>
      <c r="Y27" s="59">
        <v>200000</v>
      </c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929123</v>
      </c>
      <c r="D32" s="340"/>
      <c r="E32" s="60">
        <v>2225000</v>
      </c>
      <c r="F32" s="59">
        <v>2225000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1112500</v>
      </c>
      <c r="Y32" s="59">
        <v>-1112500</v>
      </c>
      <c r="Z32" s="61">
        <v>-100</v>
      </c>
      <c r="AA32" s="62">
        <v>2225000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23805329</v>
      </c>
      <c r="D40" s="344">
        <f t="shared" si="9"/>
        <v>0</v>
      </c>
      <c r="E40" s="343">
        <f t="shared" si="9"/>
        <v>5187600</v>
      </c>
      <c r="F40" s="345">
        <f t="shared" si="9"/>
        <v>5187600</v>
      </c>
      <c r="G40" s="345">
        <f t="shared" si="9"/>
        <v>0</v>
      </c>
      <c r="H40" s="343">
        <f t="shared" si="9"/>
        <v>724519</v>
      </c>
      <c r="I40" s="343">
        <f t="shared" si="9"/>
        <v>7010</v>
      </c>
      <c r="J40" s="345">
        <f t="shared" si="9"/>
        <v>731529</v>
      </c>
      <c r="K40" s="345">
        <f t="shared" si="9"/>
        <v>0</v>
      </c>
      <c r="L40" s="343">
        <f t="shared" si="9"/>
        <v>0</v>
      </c>
      <c r="M40" s="343">
        <f t="shared" si="9"/>
        <v>500000</v>
      </c>
      <c r="N40" s="345">
        <f t="shared" si="9"/>
        <v>500000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1231529</v>
      </c>
      <c r="X40" s="343">
        <f t="shared" si="9"/>
        <v>2593800</v>
      </c>
      <c r="Y40" s="345">
        <f t="shared" si="9"/>
        <v>-1362271</v>
      </c>
      <c r="Z40" s="336">
        <f>+IF(X40&lt;&gt;0,+(Y40/X40)*100,0)</f>
        <v>-52.52027912714936</v>
      </c>
      <c r="AA40" s="350">
        <f>SUM(AA41:AA49)</f>
        <v>5187600</v>
      </c>
    </row>
    <row r="41" spans="1:27" ht="13.5">
      <c r="A41" s="361" t="s">
        <v>247</v>
      </c>
      <c r="B41" s="142"/>
      <c r="C41" s="362"/>
      <c r="D41" s="363"/>
      <c r="E41" s="362">
        <v>1000000</v>
      </c>
      <c r="F41" s="364">
        <v>1000000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500000</v>
      </c>
      <c r="Y41" s="364">
        <v>-500000</v>
      </c>
      <c r="Z41" s="365">
        <v>-100</v>
      </c>
      <c r="AA41" s="366">
        <v>1000000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1322600</v>
      </c>
      <c r="F44" s="53">
        <v>1322600</v>
      </c>
      <c r="G44" s="53"/>
      <c r="H44" s="54">
        <v>124519</v>
      </c>
      <c r="I44" s="54">
        <v>4560</v>
      </c>
      <c r="J44" s="53">
        <v>129079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129079</v>
      </c>
      <c r="X44" s="54">
        <v>661300</v>
      </c>
      <c r="Y44" s="53">
        <v>-532221</v>
      </c>
      <c r="Z44" s="94">
        <v>-80.48</v>
      </c>
      <c r="AA44" s="95">
        <v>1322600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1820000</v>
      </c>
      <c r="F48" s="53">
        <v>1820000</v>
      </c>
      <c r="G48" s="53"/>
      <c r="H48" s="54">
        <v>600000</v>
      </c>
      <c r="I48" s="54"/>
      <c r="J48" s="53">
        <v>600000</v>
      </c>
      <c r="K48" s="53"/>
      <c r="L48" s="54"/>
      <c r="M48" s="54">
        <v>500000</v>
      </c>
      <c r="N48" s="53">
        <v>500000</v>
      </c>
      <c r="O48" s="53"/>
      <c r="P48" s="54"/>
      <c r="Q48" s="54"/>
      <c r="R48" s="53"/>
      <c r="S48" s="53"/>
      <c r="T48" s="54"/>
      <c r="U48" s="54"/>
      <c r="V48" s="53"/>
      <c r="W48" s="53">
        <v>1100000</v>
      </c>
      <c r="X48" s="54">
        <v>910000</v>
      </c>
      <c r="Y48" s="53">
        <v>190000</v>
      </c>
      <c r="Z48" s="94">
        <v>20.88</v>
      </c>
      <c r="AA48" s="95">
        <v>1820000</v>
      </c>
    </row>
    <row r="49" spans="1:27" ht="13.5">
      <c r="A49" s="361" t="s">
        <v>93</v>
      </c>
      <c r="B49" s="136"/>
      <c r="C49" s="54">
        <v>23805329</v>
      </c>
      <c r="D49" s="368"/>
      <c r="E49" s="54">
        <v>1045000</v>
      </c>
      <c r="F49" s="53">
        <v>1045000</v>
      </c>
      <c r="G49" s="53"/>
      <c r="H49" s="54"/>
      <c r="I49" s="54">
        <v>2450</v>
      </c>
      <c r="J49" s="53">
        <v>2450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2450</v>
      </c>
      <c r="X49" s="54">
        <v>522500</v>
      </c>
      <c r="Y49" s="53">
        <v>-520050</v>
      </c>
      <c r="Z49" s="94">
        <v>-99.53</v>
      </c>
      <c r="AA49" s="95">
        <v>1045000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820000</v>
      </c>
      <c r="F57" s="345">
        <f t="shared" si="13"/>
        <v>820000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410000</v>
      </c>
      <c r="Y57" s="345">
        <f t="shared" si="13"/>
        <v>-410000</v>
      </c>
      <c r="Z57" s="336">
        <f>+IF(X57&lt;&gt;0,+(Y57/X57)*100,0)</f>
        <v>-100</v>
      </c>
      <c r="AA57" s="350">
        <f t="shared" si="13"/>
        <v>820000</v>
      </c>
    </row>
    <row r="58" spans="1:27" ht="13.5">
      <c r="A58" s="361" t="s">
        <v>216</v>
      </c>
      <c r="B58" s="136"/>
      <c r="C58" s="60"/>
      <c r="D58" s="340"/>
      <c r="E58" s="60">
        <v>820000</v>
      </c>
      <c r="F58" s="59">
        <v>820000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410000</v>
      </c>
      <c r="Y58" s="59">
        <v>-410000</v>
      </c>
      <c r="Z58" s="61">
        <v>-100</v>
      </c>
      <c r="AA58" s="62">
        <v>820000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33637223</v>
      </c>
      <c r="D60" s="346">
        <f t="shared" si="14"/>
        <v>0</v>
      </c>
      <c r="E60" s="219">
        <f t="shared" si="14"/>
        <v>36445600</v>
      </c>
      <c r="F60" s="264">
        <f t="shared" si="14"/>
        <v>36445600</v>
      </c>
      <c r="G60" s="264">
        <f t="shared" si="14"/>
        <v>4345341</v>
      </c>
      <c r="H60" s="219">
        <f t="shared" si="14"/>
        <v>1501646</v>
      </c>
      <c r="I60" s="219">
        <f t="shared" si="14"/>
        <v>1418048</v>
      </c>
      <c r="J60" s="264">
        <f t="shared" si="14"/>
        <v>7265035</v>
      </c>
      <c r="K60" s="264">
        <f t="shared" si="14"/>
        <v>801850</v>
      </c>
      <c r="L60" s="219">
        <f t="shared" si="14"/>
        <v>2209373</v>
      </c>
      <c r="M60" s="219">
        <f t="shared" si="14"/>
        <v>2282013</v>
      </c>
      <c r="N60" s="264">
        <f t="shared" si="14"/>
        <v>5293236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12558271</v>
      </c>
      <c r="X60" s="219">
        <f t="shared" si="14"/>
        <v>18222800</v>
      </c>
      <c r="Y60" s="264">
        <f t="shared" si="14"/>
        <v>-5664529</v>
      </c>
      <c r="Z60" s="337">
        <f>+IF(X60&lt;&gt;0,+(Y60/X60)*100,0)</f>
        <v>-31.084844261035627</v>
      </c>
      <c r="AA60" s="232">
        <f>+AA57+AA54+AA51+AA40+AA37+AA34+AA22+AA5</f>
        <v>36445600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2014-02-11T07:00:03Z</dcterms:created>
  <dcterms:modified xsi:type="dcterms:W3CDTF">2014-02-11T07:00:07Z</dcterms:modified>
  <cp:category/>
  <cp:version/>
  <cp:contentType/>
  <cp:contentStatus/>
</cp:coreProperties>
</file>