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<sst xmlns="http://schemas.openxmlformats.org/spreadsheetml/2006/main" count="855" uniqueCount="302">
  <si>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Midvaal(GT422)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</si>
  <si>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</si>
  <si>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</si>
  <si>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</si>
  <si>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</si>
  <si>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</si>
  <si>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</si>
  <si>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</si>
  <si>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</si>
  <si>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</si>
  <si>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</si>
  <si>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</si>
  <si>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</si>
  <si>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</si>
  <si>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</si>
  <si>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</si>
  <si>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</si>
  <si>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</si>
  <si>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</si>
  <si>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</si>
  <si>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</si>
  <si>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</si>
  <si>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</si>
  <si>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</si>
  <si>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</si>
  <si>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</si>
  <si>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</si>
  <si>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</si>
  <si>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</si>
  <si>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</si>
  <si>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</si>
  <si>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</si>
  <si>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</si>
  <si>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</si>
  <si>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</si>
  <si>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</si>
  <si>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</si>
  <si>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</si>
  <si>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</si>
  <si>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</si>
  <si>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</si>
  <si>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</si>
  <si>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</si>
  <si>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</si>
  <si>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</si>
  <si>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</si>
  <si>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</si>
  <si>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</si>
  <si>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</si>
  <si>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</si>
  <si>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</si>
  <si>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</si>
  <si>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</si>
  <si>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</si>
  <si>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</si>
  <si>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</si>
  <si>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</si>
  <si>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</si>
  <si>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</si>
  <si>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</si>
  <si>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</si>
  <si>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</si>
  <si>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</si>
  <si>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</si>
  <si>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</si>
  <si>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</si>
  <si>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</si>
  <si>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</si>
  <si>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</si>
  <si>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</si>
  <si>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Midvaal(GT422)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</si>
  <si>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</si>
  <si>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</si>
  <si>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</si>
  <si>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</si>
  <si>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</si>
  <si>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</si>
  <si>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</si>
  <si>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</si>
  <si>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</si>
  <si>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</si>
  <si>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</si>
  <si>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</si>
  <si>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</si>
  <si>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</si>
  <si>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</si>
  <si>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</si>
  <si>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</si>
  <si>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</si>
  <si>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</si>
  <si>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</si>
  <si>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</si>
  <si>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</si>
  <si>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</si>
  <si>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</si>
  <si>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</si>
  <si>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</si>
  <si>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</si>
  <si>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</si>
  <si>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</si>
  <si>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Midvaal(GT422)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</si>
  <si>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</si>
  <si>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</si>
  <si>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</si>
  <si>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</si>
  <si>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</si>
  <si>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</si>
  <si>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</si>
  <si>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</si>
  <si>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</si>
  <si>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</si>
  <si>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</si>
  <si>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</si>
  <si>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</si>
  <si>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</si>
  <si>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</si>
  <si>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</si>
  <si>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</si>
  <si>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</si>
  <si>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</si>
  <si>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</si>
  <si>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</si>
  <si>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</si>
  <si>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</si>
  <si>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</si>
  <si>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</si>
  <si>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</si>
  <si>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</si>
  <si>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</si>
  <si>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Midvaal(GT422)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</si>
  <si>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</si>
  <si>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</si>
  <si>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</si>
  <si>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</si>
  <si>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</si>
  <si>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</si>
  <si>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</si>
  <si>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</si>
  <si>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</si>
  <si>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</si>
  <si>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Midvaal(GT422)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</si>
  <si>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</si>
  <si>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</si>
  <si>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</si>
  <si>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</si>
  <si>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</si>
  <si>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</si>
  <si>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</si>
  <si>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</si>
  <si>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</si>
  <si>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</si>
  <si>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</si>
  <si>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</si>
  <si>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</si>
  <si>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</si>
  <si>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</si>
  <si>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</si>
  <si>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</si>
  <si>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</si>
  <si>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</si>
  <si>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</si>
  <si>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</si>
  <si>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</si>
  <si>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</si>
  <si>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</si>
  <si>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</si>
  <si>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</si>
  <si>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</si>
  <si>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</si>
  <si>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</si>
  <si>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</si>
  <si>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</si>
  <si>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</si>
  <si>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</si>
  <si>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Midvaal(GT422)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</si>
  <si>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</si>
  <si>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</si>
  <si>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</si>
  <si>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</si>
  <si>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</si>
  <si>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</si>
  <si>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</si>
  <si>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</si>
  <si>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</si>
  <si>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</si>
  <si>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</si>
  <si>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</si>
  <si>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</si>
  <si>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</si>
  <si>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</si>
  <si>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</si>
  <si>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</si>
  <si>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</si>
  <si>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</si>
  <si>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</si>
  <si>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</si>
  <si>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</si>
  <si>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</si>
  <si>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</si>
  <si>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</si>
  <si>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</si>
  <si>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Midvaal(GT422)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</si>
  <si>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</si>
  <si>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</si>
  <si>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</si>
  <si>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</si>
  <si>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</si>
  <si>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</si>
  <si>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</si>
  <si>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</si>
  <si>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</si>
  <si>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</si>
  <si>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</si>
  <si>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</si>
  <si>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</si>
  <si>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</si>
  <si>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</si>
  <si>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</si>
  <si>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</si>
  <si>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</si>
  <si>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</si>
  <si>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</si>
  <si>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</si>
  <si>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</si>
  <si>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</si>
  <si>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</si>
  <si>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Midvaal(GT422)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</si>
  <si>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</si>
  <si>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</si>
  <si>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</si>
  <si>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</si>
  <si>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</si>
  <si>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</si>
  <si>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</si>
  <si>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</si>
  <si>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</si>
  <si>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</si>
  <si>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</si>
  <si>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</si>
  <si>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</si>
  <si>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</si>
  <si>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</si>
  <si>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</si>
  <si>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</si>
  <si>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</si>
  <si>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</si>
  <si>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</si>
  <si>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</si>
  <si>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</si>
  <si>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</si>
  <si>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</si>
  <si>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</si>
  <si>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</si>
  <si>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</si>
  <si>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</si>
  <si>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</si>
  <si>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</si>
  <si>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</si>
  <si>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</si>
  <si>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</si>
  <si>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</si>
  <si>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</si>
  <si>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Midvaal(GT422)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</si>
  <si>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</si>
  <si>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</si>
  <si>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Midvaal(GT422)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</si>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</sst>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94353113</v>
      </c>
      <c r="C5" s="19">
        <v>0</v>
      </c>
      <c r="D5" s="59">
        <v>118111500</v>
      </c>
      <c r="E5" s="60">
        <v>118111500</v>
      </c>
      <c r="F5" s="60">
        <v>7674044</v>
      </c>
      <c r="G5" s="60">
        <v>8999600</v>
      </c>
      <c r="H5" s="60">
        <v>8799448</v>
      </c>
      <c r="I5" s="60">
        <v>25473092</v>
      </c>
      <c r="J5" s="60">
        <v>9493557</v>
      </c>
      <c r="K5" s="60">
        <v>8961166</v>
      </c>
      <c r="L5" s="60">
        <v>9083592</v>
      </c>
      <c r="M5" s="60">
        <v>27538315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53011407</v>
      </c>
      <c r="W5" s="60">
        <v>59055750</v>
      </c>
      <c r="X5" s="60">
        <v>-6044343</v>
      </c>
      <c r="Y5" s="61">
        <v>-10.23</v>
      </c>
      <c r="Z5" s="62">
        <v>118111500</v>
      </c>
    </row>
    <row r="6" spans="1:26" ht="13.5">
      <c r="A6" s="58" t="s">
        <v>32</v>
      </c>
      <c r="B6" s="19">
        <v>377170635</v>
      </c>
      <c r="C6" s="19">
        <v>0</v>
      </c>
      <c r="D6" s="59">
        <v>424392891</v>
      </c>
      <c r="E6" s="60">
        <v>424392891</v>
      </c>
      <c r="F6" s="60">
        <v>34413768</v>
      </c>
      <c r="G6" s="60">
        <v>37613399</v>
      </c>
      <c r="H6" s="60">
        <v>39183422</v>
      </c>
      <c r="I6" s="60">
        <v>111210589</v>
      </c>
      <c r="J6" s="60">
        <v>33847102</v>
      </c>
      <c r="K6" s="60">
        <v>35542989</v>
      </c>
      <c r="L6" s="60">
        <v>33909658</v>
      </c>
      <c r="M6" s="60">
        <v>103299749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214510338</v>
      </c>
      <c r="W6" s="60">
        <v>212196446</v>
      </c>
      <c r="X6" s="60">
        <v>2313892</v>
      </c>
      <c r="Y6" s="61">
        <v>1.09</v>
      </c>
      <c r="Z6" s="62">
        <v>424392891</v>
      </c>
    </row>
    <row r="7" spans="1:26" ht="13.5">
      <c r="A7" s="58" t="s">
        <v>33</v>
      </c>
      <c r="B7" s="19">
        <v>2036636</v>
      </c>
      <c r="C7" s="19">
        <v>0</v>
      </c>
      <c r="D7" s="59">
        <v>1800000</v>
      </c>
      <c r="E7" s="60">
        <v>1800000</v>
      </c>
      <c r="F7" s="60">
        <v>64104</v>
      </c>
      <c r="G7" s="60">
        <v>241130</v>
      </c>
      <c r="H7" s="60">
        <v>5769641</v>
      </c>
      <c r="I7" s="60">
        <v>6074875</v>
      </c>
      <c r="J7" s="60">
        <v>-5259983</v>
      </c>
      <c r="K7" s="60">
        <v>257735</v>
      </c>
      <c r="L7" s="60">
        <v>255808</v>
      </c>
      <c r="M7" s="60">
        <v>-4746440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1328435</v>
      </c>
      <c r="W7" s="60">
        <v>900000</v>
      </c>
      <c r="X7" s="60">
        <v>428435</v>
      </c>
      <c r="Y7" s="61">
        <v>47.6</v>
      </c>
      <c r="Z7" s="62">
        <v>1800000</v>
      </c>
    </row>
    <row r="8" spans="1:26" ht="13.5">
      <c r="A8" s="58" t="s">
        <v>34</v>
      </c>
      <c r="B8" s="19">
        <v>64237113</v>
      </c>
      <c r="C8" s="19">
        <v>0</v>
      </c>
      <c r="D8" s="59">
        <v>72133000</v>
      </c>
      <c r="E8" s="60">
        <v>72133000</v>
      </c>
      <c r="F8" s="60">
        <v>26738330</v>
      </c>
      <c r="G8" s="60">
        <v>1290000</v>
      </c>
      <c r="H8" s="60">
        <v>146261</v>
      </c>
      <c r="I8" s="60">
        <v>28174591</v>
      </c>
      <c r="J8" s="60">
        <v>0</v>
      </c>
      <c r="K8" s="60">
        <v>20054666</v>
      </c>
      <c r="L8" s="60">
        <v>1228871</v>
      </c>
      <c r="M8" s="60">
        <v>21283537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49458128</v>
      </c>
      <c r="W8" s="60">
        <v>36066500</v>
      </c>
      <c r="X8" s="60">
        <v>13391628</v>
      </c>
      <c r="Y8" s="61">
        <v>37.13</v>
      </c>
      <c r="Z8" s="62">
        <v>72133000</v>
      </c>
    </row>
    <row r="9" spans="1:26" ht="13.5">
      <c r="A9" s="58" t="s">
        <v>35</v>
      </c>
      <c r="B9" s="19">
        <v>94798942</v>
      </c>
      <c r="C9" s="19">
        <v>0</v>
      </c>
      <c r="D9" s="59">
        <v>43236609</v>
      </c>
      <c r="E9" s="60">
        <v>43236609</v>
      </c>
      <c r="F9" s="60">
        <v>3018025</v>
      </c>
      <c r="G9" s="60">
        <v>2717571</v>
      </c>
      <c r="H9" s="60">
        <v>3229243</v>
      </c>
      <c r="I9" s="60">
        <v>8964839</v>
      </c>
      <c r="J9" s="60">
        <v>3181208</v>
      </c>
      <c r="K9" s="60">
        <v>4169125</v>
      </c>
      <c r="L9" s="60">
        <v>2053432</v>
      </c>
      <c r="M9" s="60">
        <v>9403765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18368604</v>
      </c>
      <c r="W9" s="60">
        <v>21618305</v>
      </c>
      <c r="X9" s="60">
        <v>-3249701</v>
      </c>
      <c r="Y9" s="61">
        <v>-15.03</v>
      </c>
      <c r="Z9" s="62">
        <v>43236609</v>
      </c>
    </row>
    <row r="10" spans="1:26" ht="25.5">
      <c r="A10" s="63" t="s">
        <v>277</v>
      </c>
      <c r="B10" s="64">
        <f>SUM(B5:B9)</f>
        <v>632596439</v>
      </c>
      <c r="C10" s="64">
        <f>SUM(C5:C9)</f>
        <v>0</v>
      </c>
      <c r="D10" s="65">
        <f aca="true" t="shared" si="0" ref="D10:Z10">SUM(D5:D9)</f>
        <v>659674000</v>
      </c>
      <c r="E10" s="66">
        <f t="shared" si="0"/>
        <v>659674000</v>
      </c>
      <c r="F10" s="66">
        <f t="shared" si="0"/>
        <v>71908271</v>
      </c>
      <c r="G10" s="66">
        <f t="shared" si="0"/>
        <v>50861700</v>
      </c>
      <c r="H10" s="66">
        <f t="shared" si="0"/>
        <v>57128015</v>
      </c>
      <c r="I10" s="66">
        <f t="shared" si="0"/>
        <v>179897986</v>
      </c>
      <c r="J10" s="66">
        <f t="shared" si="0"/>
        <v>41261884</v>
      </c>
      <c r="K10" s="66">
        <f t="shared" si="0"/>
        <v>68985681</v>
      </c>
      <c r="L10" s="66">
        <f t="shared" si="0"/>
        <v>46531361</v>
      </c>
      <c r="M10" s="66">
        <f t="shared" si="0"/>
        <v>156778926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336676912</v>
      </c>
      <c r="W10" s="66">
        <f t="shared" si="0"/>
        <v>329837001</v>
      </c>
      <c r="X10" s="66">
        <f t="shared" si="0"/>
        <v>6839911</v>
      </c>
      <c r="Y10" s="67">
        <f>+IF(W10&lt;&gt;0,(X10/W10)*100,0)</f>
        <v>2.073724591013972</v>
      </c>
      <c r="Z10" s="68">
        <f t="shared" si="0"/>
        <v>659674000</v>
      </c>
    </row>
    <row r="11" spans="1:26" ht="13.5">
      <c r="A11" s="58" t="s">
        <v>37</v>
      </c>
      <c r="B11" s="19">
        <v>151169693</v>
      </c>
      <c r="C11" s="19">
        <v>0</v>
      </c>
      <c r="D11" s="59">
        <v>165304929</v>
      </c>
      <c r="E11" s="60">
        <v>165304929</v>
      </c>
      <c r="F11" s="60">
        <v>12764387</v>
      </c>
      <c r="G11" s="60">
        <v>12514083</v>
      </c>
      <c r="H11" s="60">
        <v>13987092</v>
      </c>
      <c r="I11" s="60">
        <v>39265562</v>
      </c>
      <c r="J11" s="60">
        <v>11888500</v>
      </c>
      <c r="K11" s="60">
        <v>13128780</v>
      </c>
      <c r="L11" s="60">
        <v>13019069</v>
      </c>
      <c r="M11" s="60">
        <v>38036349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77301911</v>
      </c>
      <c r="W11" s="60">
        <v>82652465</v>
      </c>
      <c r="X11" s="60">
        <v>-5350554</v>
      </c>
      <c r="Y11" s="61">
        <v>-6.47</v>
      </c>
      <c r="Z11" s="62">
        <v>165304929</v>
      </c>
    </row>
    <row r="12" spans="1:26" ht="13.5">
      <c r="A12" s="58" t="s">
        <v>38</v>
      </c>
      <c r="B12" s="19">
        <v>7874951</v>
      </c>
      <c r="C12" s="19">
        <v>0</v>
      </c>
      <c r="D12" s="59">
        <v>9708194</v>
      </c>
      <c r="E12" s="60">
        <v>9708194</v>
      </c>
      <c r="F12" s="60">
        <v>665264</v>
      </c>
      <c r="G12" s="60">
        <v>607673</v>
      </c>
      <c r="H12" s="60">
        <v>701167</v>
      </c>
      <c r="I12" s="60">
        <v>1974104</v>
      </c>
      <c r="J12" s="60">
        <v>663585</v>
      </c>
      <c r="K12" s="60">
        <v>663618</v>
      </c>
      <c r="L12" s="60">
        <v>677520</v>
      </c>
      <c r="M12" s="60">
        <v>2004723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3978827</v>
      </c>
      <c r="W12" s="60">
        <v>4854097</v>
      </c>
      <c r="X12" s="60">
        <v>-875270</v>
      </c>
      <c r="Y12" s="61">
        <v>-18.03</v>
      </c>
      <c r="Z12" s="62">
        <v>9708194</v>
      </c>
    </row>
    <row r="13" spans="1:26" ht="13.5">
      <c r="A13" s="58" t="s">
        <v>278</v>
      </c>
      <c r="B13" s="19">
        <v>110579533</v>
      </c>
      <c r="C13" s="19">
        <v>0</v>
      </c>
      <c r="D13" s="59">
        <v>117353000</v>
      </c>
      <c r="E13" s="60">
        <v>117353000</v>
      </c>
      <c r="F13" s="60">
        <v>9779451</v>
      </c>
      <c r="G13" s="60">
        <v>9779451</v>
      </c>
      <c r="H13" s="60">
        <v>9779451</v>
      </c>
      <c r="I13" s="60">
        <v>29338353</v>
      </c>
      <c r="J13" s="60">
        <v>9779451</v>
      </c>
      <c r="K13" s="60">
        <v>9779451</v>
      </c>
      <c r="L13" s="60">
        <v>9779451</v>
      </c>
      <c r="M13" s="60">
        <v>29338353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58676706</v>
      </c>
      <c r="W13" s="60">
        <v>58676500</v>
      </c>
      <c r="X13" s="60">
        <v>206</v>
      </c>
      <c r="Y13" s="61">
        <v>0</v>
      </c>
      <c r="Z13" s="62">
        <v>117353000</v>
      </c>
    </row>
    <row r="14" spans="1:26" ht="13.5">
      <c r="A14" s="58" t="s">
        <v>40</v>
      </c>
      <c r="B14" s="19">
        <v>16119861</v>
      </c>
      <c r="C14" s="19">
        <v>0</v>
      </c>
      <c r="D14" s="59">
        <v>22115932</v>
      </c>
      <c r="E14" s="60">
        <v>22115932</v>
      </c>
      <c r="F14" s="60">
        <v>70516</v>
      </c>
      <c r="G14" s="60">
        <v>78330</v>
      </c>
      <c r="H14" s="60">
        <v>70721</v>
      </c>
      <c r="I14" s="60">
        <v>219567</v>
      </c>
      <c r="J14" s="60">
        <v>69450</v>
      </c>
      <c r="K14" s="60">
        <v>84820</v>
      </c>
      <c r="L14" s="60">
        <v>8089681</v>
      </c>
      <c r="M14" s="60">
        <v>8243951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8463518</v>
      </c>
      <c r="W14" s="60">
        <v>11057966</v>
      </c>
      <c r="X14" s="60">
        <v>-2594448</v>
      </c>
      <c r="Y14" s="61">
        <v>-23.46</v>
      </c>
      <c r="Z14" s="62">
        <v>22115932</v>
      </c>
    </row>
    <row r="15" spans="1:26" ht="13.5">
      <c r="A15" s="58" t="s">
        <v>41</v>
      </c>
      <c r="B15" s="19">
        <v>254335306</v>
      </c>
      <c r="C15" s="19">
        <v>0</v>
      </c>
      <c r="D15" s="59">
        <v>249800000</v>
      </c>
      <c r="E15" s="60">
        <v>249800000</v>
      </c>
      <c r="F15" s="60">
        <v>24565739</v>
      </c>
      <c r="G15" s="60">
        <v>25551704</v>
      </c>
      <c r="H15" s="60">
        <v>24910269</v>
      </c>
      <c r="I15" s="60">
        <v>75027712</v>
      </c>
      <c r="J15" s="60">
        <v>23632451</v>
      </c>
      <c r="K15" s="60">
        <v>19637994</v>
      </c>
      <c r="L15" s="60">
        <v>22286236</v>
      </c>
      <c r="M15" s="60">
        <v>65556681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140584393</v>
      </c>
      <c r="W15" s="60">
        <v>124900000</v>
      </c>
      <c r="X15" s="60">
        <v>15684393</v>
      </c>
      <c r="Y15" s="61">
        <v>12.56</v>
      </c>
      <c r="Z15" s="62">
        <v>249800000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2550</v>
      </c>
      <c r="G16" s="60">
        <v>1496</v>
      </c>
      <c r="H16" s="60">
        <v>1582</v>
      </c>
      <c r="I16" s="60">
        <v>5628</v>
      </c>
      <c r="J16" s="60">
        <v>1470</v>
      </c>
      <c r="K16" s="60">
        <v>1315</v>
      </c>
      <c r="L16" s="60">
        <v>0</v>
      </c>
      <c r="M16" s="60">
        <v>2785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8413</v>
      </c>
      <c r="W16" s="60">
        <v>0</v>
      </c>
      <c r="X16" s="60">
        <v>8413</v>
      </c>
      <c r="Y16" s="61">
        <v>0</v>
      </c>
      <c r="Z16" s="62">
        <v>0</v>
      </c>
    </row>
    <row r="17" spans="1:26" ht="13.5">
      <c r="A17" s="58" t="s">
        <v>43</v>
      </c>
      <c r="B17" s="19">
        <v>113511054</v>
      </c>
      <c r="C17" s="19">
        <v>0</v>
      </c>
      <c r="D17" s="59">
        <v>179281945</v>
      </c>
      <c r="E17" s="60">
        <v>179281945</v>
      </c>
      <c r="F17" s="60">
        <v>11608287</v>
      </c>
      <c r="G17" s="60">
        <v>8857155</v>
      </c>
      <c r="H17" s="60">
        <v>7802482</v>
      </c>
      <c r="I17" s="60">
        <v>28267924</v>
      </c>
      <c r="J17" s="60">
        <v>12594700</v>
      </c>
      <c r="K17" s="60">
        <v>10939304</v>
      </c>
      <c r="L17" s="60">
        <v>8679547</v>
      </c>
      <c r="M17" s="60">
        <v>32213551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60481475</v>
      </c>
      <c r="W17" s="60">
        <v>89640973</v>
      </c>
      <c r="X17" s="60">
        <v>-29159498</v>
      </c>
      <c r="Y17" s="61">
        <v>-32.53</v>
      </c>
      <c r="Z17" s="62">
        <v>179281945</v>
      </c>
    </row>
    <row r="18" spans="1:26" ht="13.5">
      <c r="A18" s="70" t="s">
        <v>44</v>
      </c>
      <c r="B18" s="71">
        <f>SUM(B11:B17)</f>
        <v>653590398</v>
      </c>
      <c r="C18" s="71">
        <f>SUM(C11:C17)</f>
        <v>0</v>
      </c>
      <c r="D18" s="72">
        <f aca="true" t="shared" si="1" ref="D18:Z18">SUM(D11:D17)</f>
        <v>743564000</v>
      </c>
      <c r="E18" s="73">
        <f t="shared" si="1"/>
        <v>743564000</v>
      </c>
      <c r="F18" s="73">
        <f t="shared" si="1"/>
        <v>59456194</v>
      </c>
      <c r="G18" s="73">
        <f t="shared" si="1"/>
        <v>57389892</v>
      </c>
      <c r="H18" s="73">
        <f t="shared" si="1"/>
        <v>57252764</v>
      </c>
      <c r="I18" s="73">
        <f t="shared" si="1"/>
        <v>174098850</v>
      </c>
      <c r="J18" s="73">
        <f t="shared" si="1"/>
        <v>58629607</v>
      </c>
      <c r="K18" s="73">
        <f t="shared" si="1"/>
        <v>54235282</v>
      </c>
      <c r="L18" s="73">
        <f t="shared" si="1"/>
        <v>62531504</v>
      </c>
      <c r="M18" s="73">
        <f t="shared" si="1"/>
        <v>175396393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349495243</v>
      </c>
      <c r="W18" s="73">
        <f t="shared" si="1"/>
        <v>371782001</v>
      </c>
      <c r="X18" s="73">
        <f t="shared" si="1"/>
        <v>-22286758</v>
      </c>
      <c r="Y18" s="67">
        <f>+IF(W18&lt;&gt;0,(X18/W18)*100,0)</f>
        <v>-5.994576913367036</v>
      </c>
      <c r="Z18" s="74">
        <f t="shared" si="1"/>
        <v>743564000</v>
      </c>
    </row>
    <row r="19" spans="1:26" ht="13.5">
      <c r="A19" s="70" t="s">
        <v>45</v>
      </c>
      <c r="B19" s="75">
        <f>+B10-B18</f>
        <v>-20993959</v>
      </c>
      <c r="C19" s="75">
        <f>+C10-C18</f>
        <v>0</v>
      </c>
      <c r="D19" s="76">
        <f aca="true" t="shared" si="2" ref="D19:Z19">+D10-D18</f>
        <v>-83890000</v>
      </c>
      <c r="E19" s="77">
        <f t="shared" si="2"/>
        <v>-83890000</v>
      </c>
      <c r="F19" s="77">
        <f t="shared" si="2"/>
        <v>12452077</v>
      </c>
      <c r="G19" s="77">
        <f t="shared" si="2"/>
        <v>-6528192</v>
      </c>
      <c r="H19" s="77">
        <f t="shared" si="2"/>
        <v>-124749</v>
      </c>
      <c r="I19" s="77">
        <f t="shared" si="2"/>
        <v>5799136</v>
      </c>
      <c r="J19" s="77">
        <f t="shared" si="2"/>
        <v>-17367723</v>
      </c>
      <c r="K19" s="77">
        <f t="shared" si="2"/>
        <v>14750399</v>
      </c>
      <c r="L19" s="77">
        <f t="shared" si="2"/>
        <v>-16000143</v>
      </c>
      <c r="M19" s="77">
        <f t="shared" si="2"/>
        <v>-18617467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-12818331</v>
      </c>
      <c r="W19" s="77">
        <f>IF(E10=E18,0,W10-W18)</f>
        <v>-41945000</v>
      </c>
      <c r="X19" s="77">
        <f t="shared" si="2"/>
        <v>29126669</v>
      </c>
      <c r="Y19" s="78">
        <f>+IF(W19&lt;&gt;0,(X19/W19)*100,0)</f>
        <v>-69.44014542853736</v>
      </c>
      <c r="Z19" s="79">
        <f t="shared" si="2"/>
        <v>-83890000</v>
      </c>
    </row>
    <row r="20" spans="1:26" ht="13.5">
      <c r="A20" s="58" t="s">
        <v>46</v>
      </c>
      <c r="B20" s="19">
        <v>31969161</v>
      </c>
      <c r="C20" s="19">
        <v>0</v>
      </c>
      <c r="D20" s="59">
        <v>84316000</v>
      </c>
      <c r="E20" s="60">
        <v>84316000</v>
      </c>
      <c r="F20" s="60">
        <v>5414670</v>
      </c>
      <c r="G20" s="60">
        <v>0</v>
      </c>
      <c r="H20" s="60">
        <v>421700</v>
      </c>
      <c r="I20" s="60">
        <v>5836370</v>
      </c>
      <c r="J20" s="60">
        <v>0</v>
      </c>
      <c r="K20" s="60">
        <v>15156650</v>
      </c>
      <c r="L20" s="60">
        <v>46780</v>
      </c>
      <c r="M20" s="60">
        <v>15203430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21039800</v>
      </c>
      <c r="W20" s="60">
        <v>42158000</v>
      </c>
      <c r="X20" s="60">
        <v>-21118200</v>
      </c>
      <c r="Y20" s="61">
        <v>-50.09</v>
      </c>
      <c r="Z20" s="62">
        <v>84316000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10975202</v>
      </c>
      <c r="C22" s="86">
        <f>SUM(C19:C21)</f>
        <v>0</v>
      </c>
      <c r="D22" s="87">
        <f aca="true" t="shared" si="3" ref="D22:Z22">SUM(D19:D21)</f>
        <v>426000</v>
      </c>
      <c r="E22" s="88">
        <f t="shared" si="3"/>
        <v>426000</v>
      </c>
      <c r="F22" s="88">
        <f t="shared" si="3"/>
        <v>17866747</v>
      </c>
      <c r="G22" s="88">
        <f t="shared" si="3"/>
        <v>-6528192</v>
      </c>
      <c r="H22" s="88">
        <f t="shared" si="3"/>
        <v>296951</v>
      </c>
      <c r="I22" s="88">
        <f t="shared" si="3"/>
        <v>11635506</v>
      </c>
      <c r="J22" s="88">
        <f t="shared" si="3"/>
        <v>-17367723</v>
      </c>
      <c r="K22" s="88">
        <f t="shared" si="3"/>
        <v>29907049</v>
      </c>
      <c r="L22" s="88">
        <f t="shared" si="3"/>
        <v>-15953363</v>
      </c>
      <c r="M22" s="88">
        <f t="shared" si="3"/>
        <v>-3414037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8221469</v>
      </c>
      <c r="W22" s="88">
        <f t="shared" si="3"/>
        <v>213000</v>
      </c>
      <c r="X22" s="88">
        <f t="shared" si="3"/>
        <v>8008469</v>
      </c>
      <c r="Y22" s="89">
        <f>+IF(W22&lt;&gt;0,(X22/W22)*100,0)</f>
        <v>3759.844600938967</v>
      </c>
      <c r="Z22" s="90">
        <f t="shared" si="3"/>
        <v>426000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10975202</v>
      </c>
      <c r="C24" s="75">
        <f>SUM(C22:C23)</f>
        <v>0</v>
      </c>
      <c r="D24" s="76">
        <f aca="true" t="shared" si="4" ref="D24:Z24">SUM(D22:D23)</f>
        <v>426000</v>
      </c>
      <c r="E24" s="77">
        <f t="shared" si="4"/>
        <v>426000</v>
      </c>
      <c r="F24" s="77">
        <f t="shared" si="4"/>
        <v>17866747</v>
      </c>
      <c r="G24" s="77">
        <f t="shared" si="4"/>
        <v>-6528192</v>
      </c>
      <c r="H24" s="77">
        <f t="shared" si="4"/>
        <v>296951</v>
      </c>
      <c r="I24" s="77">
        <f t="shared" si="4"/>
        <v>11635506</v>
      </c>
      <c r="J24" s="77">
        <f t="shared" si="4"/>
        <v>-17367723</v>
      </c>
      <c r="K24" s="77">
        <f t="shared" si="4"/>
        <v>29907049</v>
      </c>
      <c r="L24" s="77">
        <f t="shared" si="4"/>
        <v>-15953363</v>
      </c>
      <c r="M24" s="77">
        <f t="shared" si="4"/>
        <v>-3414037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8221469</v>
      </c>
      <c r="W24" s="77">
        <f t="shared" si="4"/>
        <v>213000</v>
      </c>
      <c r="X24" s="77">
        <f t="shared" si="4"/>
        <v>8008469</v>
      </c>
      <c r="Y24" s="78">
        <f>+IF(W24&lt;&gt;0,(X24/W24)*100,0)</f>
        <v>3759.844600938967</v>
      </c>
      <c r="Z24" s="79">
        <f t="shared" si="4"/>
        <v>426000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98329633</v>
      </c>
      <c r="C27" s="22">
        <v>0</v>
      </c>
      <c r="D27" s="99">
        <v>152467500</v>
      </c>
      <c r="E27" s="100">
        <v>152467500</v>
      </c>
      <c r="F27" s="100">
        <v>1490032</v>
      </c>
      <c r="G27" s="100">
        <v>47661</v>
      </c>
      <c r="H27" s="100">
        <v>7641000</v>
      </c>
      <c r="I27" s="100">
        <v>9178693</v>
      </c>
      <c r="J27" s="100">
        <v>2952321</v>
      </c>
      <c r="K27" s="100">
        <v>6717000</v>
      </c>
      <c r="L27" s="100">
        <v>2167350</v>
      </c>
      <c r="M27" s="100">
        <v>11836671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21015364</v>
      </c>
      <c r="W27" s="100">
        <v>76233750</v>
      </c>
      <c r="X27" s="100">
        <v>-55218386</v>
      </c>
      <c r="Y27" s="101">
        <v>-72.43</v>
      </c>
      <c r="Z27" s="102">
        <v>152467500</v>
      </c>
    </row>
    <row r="28" spans="1:26" ht="13.5">
      <c r="A28" s="103" t="s">
        <v>46</v>
      </c>
      <c r="B28" s="19">
        <v>29752953</v>
      </c>
      <c r="C28" s="19">
        <v>0</v>
      </c>
      <c r="D28" s="59">
        <v>84316500</v>
      </c>
      <c r="E28" s="60">
        <v>84316500</v>
      </c>
      <c r="F28" s="60">
        <v>1490032</v>
      </c>
      <c r="G28" s="60">
        <v>0</v>
      </c>
      <c r="H28" s="60">
        <v>5619122</v>
      </c>
      <c r="I28" s="60">
        <v>7109154</v>
      </c>
      <c r="J28" s="60">
        <v>2285238</v>
      </c>
      <c r="K28" s="60">
        <v>4144718</v>
      </c>
      <c r="L28" s="60">
        <v>199112</v>
      </c>
      <c r="M28" s="60">
        <v>6629068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13738222</v>
      </c>
      <c r="W28" s="60">
        <v>42158250</v>
      </c>
      <c r="X28" s="60">
        <v>-28420028</v>
      </c>
      <c r="Y28" s="61">
        <v>-67.41</v>
      </c>
      <c r="Z28" s="62">
        <v>84316500</v>
      </c>
    </row>
    <row r="29" spans="1:26" ht="13.5">
      <c r="A29" s="58" t="s">
        <v>282</v>
      </c>
      <c r="B29" s="19">
        <v>55891331</v>
      </c>
      <c r="C29" s="19">
        <v>0</v>
      </c>
      <c r="D29" s="59">
        <v>10000000</v>
      </c>
      <c r="E29" s="60">
        <v>10000000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5000000</v>
      </c>
      <c r="X29" s="60">
        <v>-5000000</v>
      </c>
      <c r="Y29" s="61">
        <v>-100</v>
      </c>
      <c r="Z29" s="62">
        <v>10000000</v>
      </c>
    </row>
    <row r="30" spans="1:26" ht="13.5">
      <c r="A30" s="58" t="s">
        <v>52</v>
      </c>
      <c r="B30" s="19">
        <v>3111947</v>
      </c>
      <c r="C30" s="19">
        <v>0</v>
      </c>
      <c r="D30" s="59">
        <v>45440000</v>
      </c>
      <c r="E30" s="60">
        <v>45440000</v>
      </c>
      <c r="F30" s="60">
        <v>0</v>
      </c>
      <c r="G30" s="60">
        <v>0</v>
      </c>
      <c r="H30" s="60">
        <v>1963776</v>
      </c>
      <c r="I30" s="60">
        <v>1963776</v>
      </c>
      <c r="J30" s="60">
        <v>357783</v>
      </c>
      <c r="K30" s="60">
        <v>2233683</v>
      </c>
      <c r="L30" s="60">
        <v>1624006</v>
      </c>
      <c r="M30" s="60">
        <v>4215472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6179248</v>
      </c>
      <c r="W30" s="60">
        <v>22720000</v>
      </c>
      <c r="X30" s="60">
        <v>-16540752</v>
      </c>
      <c r="Y30" s="61">
        <v>-72.8</v>
      </c>
      <c r="Z30" s="62">
        <v>45440000</v>
      </c>
    </row>
    <row r="31" spans="1:26" ht="13.5">
      <c r="A31" s="58" t="s">
        <v>53</v>
      </c>
      <c r="B31" s="19">
        <v>9573402</v>
      </c>
      <c r="C31" s="19">
        <v>0</v>
      </c>
      <c r="D31" s="59">
        <v>12711000</v>
      </c>
      <c r="E31" s="60">
        <v>12711000</v>
      </c>
      <c r="F31" s="60">
        <v>0</v>
      </c>
      <c r="G31" s="60">
        <v>47661</v>
      </c>
      <c r="H31" s="60">
        <v>58101</v>
      </c>
      <c r="I31" s="60">
        <v>105762</v>
      </c>
      <c r="J31" s="60">
        <v>309299</v>
      </c>
      <c r="K31" s="60">
        <v>338599</v>
      </c>
      <c r="L31" s="60">
        <v>344232</v>
      </c>
      <c r="M31" s="60">
        <v>992130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1097892</v>
      </c>
      <c r="W31" s="60">
        <v>6355500</v>
      </c>
      <c r="X31" s="60">
        <v>-5257608</v>
      </c>
      <c r="Y31" s="61">
        <v>-82.73</v>
      </c>
      <c r="Z31" s="62">
        <v>12711000</v>
      </c>
    </row>
    <row r="32" spans="1:26" ht="13.5">
      <c r="A32" s="70" t="s">
        <v>54</v>
      </c>
      <c r="B32" s="22">
        <f>SUM(B28:B31)</f>
        <v>98329633</v>
      </c>
      <c r="C32" s="22">
        <f>SUM(C28:C31)</f>
        <v>0</v>
      </c>
      <c r="D32" s="99">
        <f aca="true" t="shared" si="5" ref="D32:Z32">SUM(D28:D31)</f>
        <v>152467500</v>
      </c>
      <c r="E32" s="100">
        <f t="shared" si="5"/>
        <v>152467500</v>
      </c>
      <c r="F32" s="100">
        <f t="shared" si="5"/>
        <v>1490032</v>
      </c>
      <c r="G32" s="100">
        <f t="shared" si="5"/>
        <v>47661</v>
      </c>
      <c r="H32" s="100">
        <f t="shared" si="5"/>
        <v>7640999</v>
      </c>
      <c r="I32" s="100">
        <f t="shared" si="5"/>
        <v>9178692</v>
      </c>
      <c r="J32" s="100">
        <f t="shared" si="5"/>
        <v>2952320</v>
      </c>
      <c r="K32" s="100">
        <f t="shared" si="5"/>
        <v>6717000</v>
      </c>
      <c r="L32" s="100">
        <f t="shared" si="5"/>
        <v>2167350</v>
      </c>
      <c r="M32" s="100">
        <f t="shared" si="5"/>
        <v>11836670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21015362</v>
      </c>
      <c r="W32" s="100">
        <f t="shared" si="5"/>
        <v>76233750</v>
      </c>
      <c r="X32" s="100">
        <f t="shared" si="5"/>
        <v>-55218388</v>
      </c>
      <c r="Y32" s="101">
        <f>+IF(W32&lt;&gt;0,(X32/W32)*100,0)</f>
        <v>-72.43299457261384</v>
      </c>
      <c r="Z32" s="102">
        <f t="shared" si="5"/>
        <v>152467500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143796369</v>
      </c>
      <c r="C35" s="19">
        <v>0</v>
      </c>
      <c r="D35" s="59">
        <v>137979000</v>
      </c>
      <c r="E35" s="60">
        <v>137979000</v>
      </c>
      <c r="F35" s="60">
        <v>147722000</v>
      </c>
      <c r="G35" s="60">
        <v>146800000</v>
      </c>
      <c r="H35" s="60">
        <v>156131000</v>
      </c>
      <c r="I35" s="60">
        <v>156131000</v>
      </c>
      <c r="J35" s="60">
        <v>151591000</v>
      </c>
      <c r="K35" s="60">
        <v>228678000</v>
      </c>
      <c r="L35" s="60">
        <v>240290735</v>
      </c>
      <c r="M35" s="60">
        <v>240290735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240290735</v>
      </c>
      <c r="W35" s="60">
        <v>68989500</v>
      </c>
      <c r="X35" s="60">
        <v>171301235</v>
      </c>
      <c r="Y35" s="61">
        <v>248.3</v>
      </c>
      <c r="Z35" s="62">
        <v>137979000</v>
      </c>
    </row>
    <row r="36" spans="1:26" ht="13.5">
      <c r="A36" s="58" t="s">
        <v>57</v>
      </c>
      <c r="B36" s="19">
        <v>2142593628</v>
      </c>
      <c r="C36" s="19">
        <v>0</v>
      </c>
      <c r="D36" s="59">
        <v>2139768000</v>
      </c>
      <c r="E36" s="60">
        <v>2139768000</v>
      </c>
      <c r="F36" s="60">
        <v>2087001000</v>
      </c>
      <c r="G36" s="60">
        <v>2109001000</v>
      </c>
      <c r="H36" s="60">
        <v>2113254000</v>
      </c>
      <c r="I36" s="60">
        <v>2113254000</v>
      </c>
      <c r="J36" s="60">
        <v>2092227000</v>
      </c>
      <c r="K36" s="60">
        <v>2088893000</v>
      </c>
      <c r="L36" s="60">
        <v>2104968362</v>
      </c>
      <c r="M36" s="60">
        <v>2104968362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2104968362</v>
      </c>
      <c r="W36" s="60">
        <v>1069884000</v>
      </c>
      <c r="X36" s="60">
        <v>1035084362</v>
      </c>
      <c r="Y36" s="61">
        <v>96.75</v>
      </c>
      <c r="Z36" s="62">
        <v>2139768000</v>
      </c>
    </row>
    <row r="37" spans="1:26" ht="13.5">
      <c r="A37" s="58" t="s">
        <v>58</v>
      </c>
      <c r="B37" s="19">
        <v>171412577</v>
      </c>
      <c r="C37" s="19">
        <v>0</v>
      </c>
      <c r="D37" s="59">
        <v>135480000</v>
      </c>
      <c r="E37" s="60">
        <v>135480000</v>
      </c>
      <c r="F37" s="60">
        <v>102133000</v>
      </c>
      <c r="G37" s="60">
        <v>113935000</v>
      </c>
      <c r="H37" s="60">
        <v>60260000</v>
      </c>
      <c r="I37" s="60">
        <v>60260000</v>
      </c>
      <c r="J37" s="60">
        <v>56896000</v>
      </c>
      <c r="K37" s="60">
        <v>55879000</v>
      </c>
      <c r="L37" s="60">
        <v>191431316</v>
      </c>
      <c r="M37" s="60">
        <v>191431316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191431316</v>
      </c>
      <c r="W37" s="60">
        <v>67740000</v>
      </c>
      <c r="X37" s="60">
        <v>123691316</v>
      </c>
      <c r="Y37" s="61">
        <v>182.6</v>
      </c>
      <c r="Z37" s="62">
        <v>135480000</v>
      </c>
    </row>
    <row r="38" spans="1:26" ht="13.5">
      <c r="A38" s="58" t="s">
        <v>59</v>
      </c>
      <c r="B38" s="19">
        <v>127065390</v>
      </c>
      <c r="C38" s="19">
        <v>0</v>
      </c>
      <c r="D38" s="59">
        <v>166205000</v>
      </c>
      <c r="E38" s="60">
        <v>166205000</v>
      </c>
      <c r="F38" s="60">
        <v>136912198</v>
      </c>
      <c r="G38" s="60">
        <v>0</v>
      </c>
      <c r="H38" s="60">
        <v>209577000</v>
      </c>
      <c r="I38" s="60">
        <v>209577000</v>
      </c>
      <c r="J38" s="60">
        <v>206679000</v>
      </c>
      <c r="K38" s="60">
        <v>242110000</v>
      </c>
      <c r="L38" s="60">
        <v>158577604</v>
      </c>
      <c r="M38" s="60">
        <v>158577604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158577604</v>
      </c>
      <c r="W38" s="60">
        <v>83102500</v>
      </c>
      <c r="X38" s="60">
        <v>75475104</v>
      </c>
      <c r="Y38" s="61">
        <v>90.82</v>
      </c>
      <c r="Z38" s="62">
        <v>166205000</v>
      </c>
    </row>
    <row r="39" spans="1:26" ht="13.5">
      <c r="A39" s="58" t="s">
        <v>60</v>
      </c>
      <c r="B39" s="19">
        <v>1987912030</v>
      </c>
      <c r="C39" s="19">
        <v>0</v>
      </c>
      <c r="D39" s="59">
        <v>1976062000</v>
      </c>
      <c r="E39" s="60">
        <v>1976062000</v>
      </c>
      <c r="F39" s="60">
        <v>1995677802</v>
      </c>
      <c r="G39" s="60">
        <v>2141866000</v>
      </c>
      <c r="H39" s="60">
        <v>1999548000</v>
      </c>
      <c r="I39" s="60">
        <v>1999548000</v>
      </c>
      <c r="J39" s="60">
        <v>1980243000</v>
      </c>
      <c r="K39" s="60">
        <v>2019582000</v>
      </c>
      <c r="L39" s="60">
        <v>1995250177</v>
      </c>
      <c r="M39" s="60">
        <v>1995250177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1995250177</v>
      </c>
      <c r="W39" s="60">
        <v>988031000</v>
      </c>
      <c r="X39" s="60">
        <v>1007219177</v>
      </c>
      <c r="Y39" s="61">
        <v>101.94</v>
      </c>
      <c r="Z39" s="62">
        <v>1976062000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101930204</v>
      </c>
      <c r="C42" s="19">
        <v>0</v>
      </c>
      <c r="D42" s="59">
        <v>126803000</v>
      </c>
      <c r="E42" s="60">
        <v>126803000</v>
      </c>
      <c r="F42" s="60">
        <v>19641448</v>
      </c>
      <c r="G42" s="60">
        <v>1426187</v>
      </c>
      <c r="H42" s="60">
        <v>4016610</v>
      </c>
      <c r="I42" s="60">
        <v>25084245</v>
      </c>
      <c r="J42" s="60">
        <v>16509830</v>
      </c>
      <c r="K42" s="60">
        <v>25106154</v>
      </c>
      <c r="L42" s="60">
        <v>-12248154</v>
      </c>
      <c r="M42" s="60">
        <v>29367830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54452075</v>
      </c>
      <c r="W42" s="60">
        <v>63741493</v>
      </c>
      <c r="X42" s="60">
        <v>-9289418</v>
      </c>
      <c r="Y42" s="61">
        <v>-14.57</v>
      </c>
      <c r="Z42" s="62">
        <v>126803000</v>
      </c>
    </row>
    <row r="43" spans="1:26" ht="13.5">
      <c r="A43" s="58" t="s">
        <v>63</v>
      </c>
      <c r="B43" s="19">
        <v>-53274065</v>
      </c>
      <c r="C43" s="19">
        <v>0</v>
      </c>
      <c r="D43" s="59">
        <v>-161416000</v>
      </c>
      <c r="E43" s="60">
        <v>-161416000</v>
      </c>
      <c r="F43" s="60">
        <v>-28290000</v>
      </c>
      <c r="G43" s="60">
        <v>-4547661</v>
      </c>
      <c r="H43" s="60">
        <v>-2641000</v>
      </c>
      <c r="I43" s="60">
        <v>-35478661</v>
      </c>
      <c r="J43" s="60">
        <v>-2952320</v>
      </c>
      <c r="K43" s="60">
        <v>-6767151</v>
      </c>
      <c r="L43" s="60">
        <v>-39154632</v>
      </c>
      <c r="M43" s="60">
        <v>-48874103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-84352764</v>
      </c>
      <c r="W43" s="60">
        <v>-77078000</v>
      </c>
      <c r="X43" s="60">
        <v>-7274764</v>
      </c>
      <c r="Y43" s="61">
        <v>9.44</v>
      </c>
      <c r="Z43" s="62">
        <v>-161416000</v>
      </c>
    </row>
    <row r="44" spans="1:26" ht="13.5">
      <c r="A44" s="58" t="s">
        <v>64</v>
      </c>
      <c r="B44" s="19">
        <v>-13522228</v>
      </c>
      <c r="C44" s="19">
        <v>0</v>
      </c>
      <c r="D44" s="59">
        <v>36858000</v>
      </c>
      <c r="E44" s="60">
        <v>36858000</v>
      </c>
      <c r="F44" s="60">
        <v>15559</v>
      </c>
      <c r="G44" s="60">
        <v>84225</v>
      </c>
      <c r="H44" s="60">
        <v>-8434</v>
      </c>
      <c r="I44" s="60">
        <v>91350</v>
      </c>
      <c r="J44" s="60">
        <v>41649</v>
      </c>
      <c r="K44" s="60">
        <v>34027177</v>
      </c>
      <c r="L44" s="60">
        <v>70000</v>
      </c>
      <c r="M44" s="60">
        <v>34138826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34230176</v>
      </c>
      <c r="W44" s="60">
        <v>18118500</v>
      </c>
      <c r="X44" s="60">
        <v>16111676</v>
      </c>
      <c r="Y44" s="61">
        <v>88.92</v>
      </c>
      <c r="Z44" s="62">
        <v>36858000</v>
      </c>
    </row>
    <row r="45" spans="1:26" ht="13.5">
      <c r="A45" s="70" t="s">
        <v>65</v>
      </c>
      <c r="B45" s="22">
        <v>40484187</v>
      </c>
      <c r="C45" s="22">
        <v>0</v>
      </c>
      <c r="D45" s="99">
        <v>22599000</v>
      </c>
      <c r="E45" s="100">
        <v>22599000</v>
      </c>
      <c r="F45" s="100">
        <v>14861124</v>
      </c>
      <c r="G45" s="100">
        <v>11823875</v>
      </c>
      <c r="H45" s="100">
        <v>13191051</v>
      </c>
      <c r="I45" s="100">
        <v>13191051</v>
      </c>
      <c r="J45" s="100">
        <v>26790210</v>
      </c>
      <c r="K45" s="100">
        <v>79156390</v>
      </c>
      <c r="L45" s="100">
        <v>27823604</v>
      </c>
      <c r="M45" s="100">
        <v>27823604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27823604</v>
      </c>
      <c r="W45" s="100">
        <v>25135993</v>
      </c>
      <c r="X45" s="100">
        <v>2687611</v>
      </c>
      <c r="Y45" s="101">
        <v>10.69</v>
      </c>
      <c r="Z45" s="102">
        <v>22599000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27371607</v>
      </c>
      <c r="C49" s="52">
        <v>0</v>
      </c>
      <c r="D49" s="129">
        <v>7285245</v>
      </c>
      <c r="E49" s="54">
        <v>6358179</v>
      </c>
      <c r="F49" s="54">
        <v>0</v>
      </c>
      <c r="G49" s="54">
        <v>0</v>
      </c>
      <c r="H49" s="54">
        <v>0</v>
      </c>
      <c r="I49" s="54">
        <v>4771822</v>
      </c>
      <c r="J49" s="54">
        <v>0</v>
      </c>
      <c r="K49" s="54">
        <v>0</v>
      </c>
      <c r="L49" s="54">
        <v>0</v>
      </c>
      <c r="M49" s="54">
        <v>4160077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4189847</v>
      </c>
      <c r="W49" s="54">
        <v>18121256</v>
      </c>
      <c r="X49" s="54">
        <v>78271450</v>
      </c>
      <c r="Y49" s="54">
        <v>150529483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1527455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1527455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98.02791809432438</v>
      </c>
      <c r="C58" s="5">
        <f>IF(C67=0,0,+(C76/C67)*100)</f>
        <v>0</v>
      </c>
      <c r="D58" s="6">
        <f aca="true" t="shared" si="6" ref="D58:Z58">IF(D67=0,0,+(D76/D67)*100)</f>
        <v>96.95346700926055</v>
      </c>
      <c r="E58" s="7">
        <f t="shared" si="6"/>
        <v>96.95346700926055</v>
      </c>
      <c r="F58" s="7">
        <f t="shared" si="6"/>
        <v>94.19304521521003</v>
      </c>
      <c r="G58" s="7">
        <f t="shared" si="6"/>
        <v>81.21886429726977</v>
      </c>
      <c r="H58" s="7">
        <f t="shared" si="6"/>
        <v>87.09582236333645</v>
      </c>
      <c r="I58" s="7">
        <f t="shared" si="6"/>
        <v>87.34500684030914</v>
      </c>
      <c r="J58" s="7">
        <f t="shared" si="6"/>
        <v>101.9443449389118</v>
      </c>
      <c r="K58" s="7">
        <f t="shared" si="6"/>
        <v>91.23772675764219</v>
      </c>
      <c r="L58" s="7">
        <f t="shared" si="6"/>
        <v>71.46134271146651</v>
      </c>
      <c r="M58" s="7">
        <f t="shared" si="6"/>
        <v>88.27741779107188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87.80378827192334</v>
      </c>
      <c r="W58" s="7">
        <f t="shared" si="6"/>
        <v>97.2150603869088</v>
      </c>
      <c r="X58" s="7">
        <f t="shared" si="6"/>
        <v>0</v>
      </c>
      <c r="Y58" s="7">
        <f t="shared" si="6"/>
        <v>0</v>
      </c>
      <c r="Z58" s="8">
        <f t="shared" si="6"/>
        <v>96.95346700926055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138.48356876765365</v>
      </c>
      <c r="G59" s="10">
        <f t="shared" si="7"/>
        <v>93.71412062758345</v>
      </c>
      <c r="H59" s="10">
        <f t="shared" si="7"/>
        <v>100.63185781653576</v>
      </c>
      <c r="I59" s="10">
        <f t="shared" si="7"/>
        <v>109.59106966676838</v>
      </c>
      <c r="J59" s="10">
        <f t="shared" si="7"/>
        <v>103.44009100066498</v>
      </c>
      <c r="K59" s="10">
        <f t="shared" si="7"/>
        <v>115.93677653108982</v>
      </c>
      <c r="L59" s="10">
        <f t="shared" si="7"/>
        <v>10.737536428320427</v>
      </c>
      <c r="M59" s="10">
        <f t="shared" si="7"/>
        <v>76.9283995770983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92.62349705224764</v>
      </c>
      <c r="W59" s="10">
        <f t="shared" si="7"/>
        <v>100.09440232322848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99.38504411935463</v>
      </c>
      <c r="C60" s="12">
        <f t="shared" si="7"/>
        <v>0</v>
      </c>
      <c r="D60" s="3">
        <f t="shared" si="7"/>
        <v>96.0538002979885</v>
      </c>
      <c r="E60" s="13">
        <f t="shared" si="7"/>
        <v>96.0538002979885</v>
      </c>
      <c r="F60" s="13">
        <f t="shared" si="7"/>
        <v>84.2178862831876</v>
      </c>
      <c r="G60" s="13">
        <f t="shared" si="7"/>
        <v>78.66994684527181</v>
      </c>
      <c r="H60" s="13">
        <f t="shared" si="7"/>
        <v>83.90220231402964</v>
      </c>
      <c r="I60" s="13">
        <f t="shared" si="7"/>
        <v>82.23024787684561</v>
      </c>
      <c r="J60" s="13">
        <f t="shared" si="7"/>
        <v>101.5579295385466</v>
      </c>
      <c r="K60" s="13">
        <f t="shared" si="7"/>
        <v>84.88188486342553</v>
      </c>
      <c r="L60" s="13">
        <f t="shared" si="7"/>
        <v>87.20100627378784</v>
      </c>
      <c r="M60" s="13">
        <f t="shared" si="7"/>
        <v>91.1072281501865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86.50505273083854</v>
      </c>
      <c r="W60" s="13">
        <f t="shared" si="7"/>
        <v>96.36636185697473</v>
      </c>
      <c r="X60" s="13">
        <f t="shared" si="7"/>
        <v>0</v>
      </c>
      <c r="Y60" s="13">
        <f t="shared" si="7"/>
        <v>0</v>
      </c>
      <c r="Z60" s="14">
        <f t="shared" si="7"/>
        <v>96.0538002979885</v>
      </c>
    </row>
    <row r="61" spans="1:26" ht="13.5">
      <c r="A61" s="39" t="s">
        <v>103</v>
      </c>
      <c r="B61" s="12">
        <f t="shared" si="7"/>
        <v>98.91674851612561</v>
      </c>
      <c r="C61" s="12">
        <f t="shared" si="7"/>
        <v>0</v>
      </c>
      <c r="D61" s="3">
        <f t="shared" si="7"/>
        <v>95.1086534569467</v>
      </c>
      <c r="E61" s="13">
        <f t="shared" si="7"/>
        <v>95.1086534569467</v>
      </c>
      <c r="F61" s="13">
        <f t="shared" si="7"/>
        <v>80.05229698529293</v>
      </c>
      <c r="G61" s="13">
        <f t="shared" si="7"/>
        <v>76.84933680324197</v>
      </c>
      <c r="H61" s="13">
        <f t="shared" si="7"/>
        <v>80.86597611687723</v>
      </c>
      <c r="I61" s="13">
        <f t="shared" si="7"/>
        <v>79.20534911993728</v>
      </c>
      <c r="J61" s="13">
        <f t="shared" si="7"/>
        <v>91.32908987769545</v>
      </c>
      <c r="K61" s="13">
        <f t="shared" si="7"/>
        <v>80.9291435454518</v>
      </c>
      <c r="L61" s="13">
        <f t="shared" si="7"/>
        <v>77.40008943871885</v>
      </c>
      <c r="M61" s="13">
        <f t="shared" si="7"/>
        <v>83.29062471052559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81.1154316002741</v>
      </c>
      <c r="W61" s="13">
        <f t="shared" si="7"/>
        <v>95.1086534569467</v>
      </c>
      <c r="X61" s="13">
        <f t="shared" si="7"/>
        <v>0</v>
      </c>
      <c r="Y61" s="13">
        <f t="shared" si="7"/>
        <v>0</v>
      </c>
      <c r="Z61" s="14">
        <f t="shared" si="7"/>
        <v>95.1086534569467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97.84948323307736</v>
      </c>
      <c r="E62" s="13">
        <f t="shared" si="7"/>
        <v>97.84948323307736</v>
      </c>
      <c r="F62" s="13">
        <f t="shared" si="7"/>
        <v>93.9576874585219</v>
      </c>
      <c r="G62" s="13">
        <f t="shared" si="7"/>
        <v>76.79165294420818</v>
      </c>
      <c r="H62" s="13">
        <f t="shared" si="7"/>
        <v>86.29197730608762</v>
      </c>
      <c r="I62" s="13">
        <f t="shared" si="7"/>
        <v>85.56192565187116</v>
      </c>
      <c r="J62" s="13">
        <f t="shared" si="7"/>
        <v>125.7396075893649</v>
      </c>
      <c r="K62" s="13">
        <f t="shared" si="7"/>
        <v>88.94983359173708</v>
      </c>
      <c r="L62" s="13">
        <f t="shared" si="7"/>
        <v>104.45054522796096</v>
      </c>
      <c r="M62" s="13">
        <f t="shared" si="7"/>
        <v>105.38056132828422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95.42260278768435</v>
      </c>
      <c r="W62" s="13">
        <f t="shared" si="7"/>
        <v>99.2045734834893</v>
      </c>
      <c r="X62" s="13">
        <f t="shared" si="7"/>
        <v>0</v>
      </c>
      <c r="Y62" s="13">
        <f t="shared" si="7"/>
        <v>0</v>
      </c>
      <c r="Z62" s="14">
        <f t="shared" si="7"/>
        <v>97.84948323307736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96.49169485727317</v>
      </c>
      <c r="E63" s="13">
        <f t="shared" si="7"/>
        <v>96.49169485727317</v>
      </c>
      <c r="F63" s="13">
        <f t="shared" si="7"/>
        <v>85.47572955418707</v>
      </c>
      <c r="G63" s="13">
        <f t="shared" si="7"/>
        <v>88.02762150617708</v>
      </c>
      <c r="H63" s="13">
        <f t="shared" si="7"/>
        <v>87.37718938448515</v>
      </c>
      <c r="I63" s="13">
        <f t="shared" si="7"/>
        <v>86.96293271299288</v>
      </c>
      <c r="J63" s="13">
        <f t="shared" si="7"/>
        <v>86.52799851854746</v>
      </c>
      <c r="K63" s="13">
        <f t="shared" si="7"/>
        <v>85.96641505344013</v>
      </c>
      <c r="L63" s="13">
        <f t="shared" si="7"/>
        <v>81.36549698104257</v>
      </c>
      <c r="M63" s="13">
        <f t="shared" si="7"/>
        <v>84.65762920373595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85.80747503903396</v>
      </c>
      <c r="W63" s="13">
        <f t="shared" si="7"/>
        <v>95.45022615834885</v>
      </c>
      <c r="X63" s="13">
        <f t="shared" si="7"/>
        <v>0</v>
      </c>
      <c r="Y63" s="13">
        <f t="shared" si="7"/>
        <v>0</v>
      </c>
      <c r="Z63" s="14">
        <f t="shared" si="7"/>
        <v>96.49169485727317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95.83118781639737</v>
      </c>
      <c r="E64" s="13">
        <f t="shared" si="7"/>
        <v>95.83118781639737</v>
      </c>
      <c r="F64" s="13">
        <f t="shared" si="7"/>
        <v>76.31932778588404</v>
      </c>
      <c r="G64" s="13">
        <f t="shared" si="7"/>
        <v>96.58372375561825</v>
      </c>
      <c r="H64" s="13">
        <f t="shared" si="7"/>
        <v>96.50018634789579</v>
      </c>
      <c r="I64" s="13">
        <f t="shared" si="7"/>
        <v>89.81114612998392</v>
      </c>
      <c r="J64" s="13">
        <f t="shared" si="7"/>
        <v>93.14029686948628</v>
      </c>
      <c r="K64" s="13">
        <f t="shared" si="7"/>
        <v>95.5086990619967</v>
      </c>
      <c r="L64" s="13">
        <f t="shared" si="7"/>
        <v>87.8816696184261</v>
      </c>
      <c r="M64" s="13">
        <f t="shared" si="7"/>
        <v>92.1434423000234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90.99507370512059</v>
      </c>
      <c r="W64" s="13">
        <f t="shared" si="7"/>
        <v>95.42845782678955</v>
      </c>
      <c r="X64" s="13">
        <f t="shared" si="7"/>
        <v>0</v>
      </c>
      <c r="Y64" s="13">
        <f t="shared" si="7"/>
        <v>0</v>
      </c>
      <c r="Z64" s="14">
        <f t="shared" si="7"/>
        <v>95.83118781639737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100.00666711114074</v>
      </c>
      <c r="E66" s="16">
        <f t="shared" si="7"/>
        <v>100.00666711114074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99.99980840929905</v>
      </c>
      <c r="L66" s="16">
        <f t="shared" si="7"/>
        <v>99.9998402428309</v>
      </c>
      <c r="M66" s="16">
        <f t="shared" si="7"/>
        <v>99.99988401715851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99.99989437242698</v>
      </c>
      <c r="W66" s="16">
        <f t="shared" si="7"/>
        <v>100.00666711114074</v>
      </c>
      <c r="X66" s="16">
        <f t="shared" si="7"/>
        <v>0</v>
      </c>
      <c r="Y66" s="16">
        <f t="shared" si="7"/>
        <v>0</v>
      </c>
      <c r="Z66" s="17">
        <f t="shared" si="7"/>
        <v>100.00666711114074</v>
      </c>
    </row>
    <row r="67" spans="1:26" ht="13.5" hidden="1">
      <c r="A67" s="41" t="s">
        <v>285</v>
      </c>
      <c r="B67" s="24">
        <v>478643558</v>
      </c>
      <c r="C67" s="24"/>
      <c r="D67" s="25">
        <v>549703911</v>
      </c>
      <c r="E67" s="26">
        <v>549703911</v>
      </c>
      <c r="F67" s="26">
        <v>42672521</v>
      </c>
      <c r="G67" s="26">
        <v>45730259</v>
      </c>
      <c r="H67" s="26">
        <v>48449953</v>
      </c>
      <c r="I67" s="26">
        <v>136852733</v>
      </c>
      <c r="J67" s="26">
        <v>43917156</v>
      </c>
      <c r="K67" s="26">
        <v>45026101</v>
      </c>
      <c r="L67" s="26">
        <v>43619200</v>
      </c>
      <c r="M67" s="26">
        <v>132562457</v>
      </c>
      <c r="N67" s="26"/>
      <c r="O67" s="26"/>
      <c r="P67" s="26"/>
      <c r="Q67" s="26"/>
      <c r="R67" s="26"/>
      <c r="S67" s="26"/>
      <c r="T67" s="26"/>
      <c r="U67" s="26"/>
      <c r="V67" s="26">
        <v>269415190</v>
      </c>
      <c r="W67" s="26">
        <v>274851956</v>
      </c>
      <c r="X67" s="26"/>
      <c r="Y67" s="25"/>
      <c r="Z67" s="27">
        <v>549703911</v>
      </c>
    </row>
    <row r="68" spans="1:26" ht="13.5" hidden="1">
      <c r="A68" s="37" t="s">
        <v>31</v>
      </c>
      <c r="B68" s="19">
        <v>94353113</v>
      </c>
      <c r="C68" s="19"/>
      <c r="D68" s="20">
        <v>118111500</v>
      </c>
      <c r="E68" s="21">
        <v>118111500</v>
      </c>
      <c r="F68" s="21">
        <v>7674044</v>
      </c>
      <c r="G68" s="21">
        <v>8999600</v>
      </c>
      <c r="H68" s="21">
        <v>8799448</v>
      </c>
      <c r="I68" s="21">
        <v>25473092</v>
      </c>
      <c r="J68" s="21">
        <v>9493557</v>
      </c>
      <c r="K68" s="21">
        <v>8961166</v>
      </c>
      <c r="L68" s="21">
        <v>9083592</v>
      </c>
      <c r="M68" s="21">
        <v>27538315</v>
      </c>
      <c r="N68" s="21"/>
      <c r="O68" s="21"/>
      <c r="P68" s="21"/>
      <c r="Q68" s="21"/>
      <c r="R68" s="21"/>
      <c r="S68" s="21"/>
      <c r="T68" s="21"/>
      <c r="U68" s="21"/>
      <c r="V68" s="21">
        <v>53011407</v>
      </c>
      <c r="W68" s="21">
        <v>59055750</v>
      </c>
      <c r="X68" s="21"/>
      <c r="Y68" s="20"/>
      <c r="Z68" s="23">
        <v>118111500</v>
      </c>
    </row>
    <row r="69" spans="1:26" ht="13.5" hidden="1">
      <c r="A69" s="38" t="s">
        <v>32</v>
      </c>
      <c r="B69" s="19">
        <v>377170635</v>
      </c>
      <c r="C69" s="19"/>
      <c r="D69" s="20">
        <v>424392891</v>
      </c>
      <c r="E69" s="21">
        <v>424392891</v>
      </c>
      <c r="F69" s="21">
        <v>34413768</v>
      </c>
      <c r="G69" s="21">
        <v>37613399</v>
      </c>
      <c r="H69" s="21">
        <v>39183422</v>
      </c>
      <c r="I69" s="21">
        <v>111210589</v>
      </c>
      <c r="J69" s="21">
        <v>33847102</v>
      </c>
      <c r="K69" s="21">
        <v>35542989</v>
      </c>
      <c r="L69" s="21">
        <v>33909658</v>
      </c>
      <c r="M69" s="21">
        <v>103299749</v>
      </c>
      <c r="N69" s="21"/>
      <c r="O69" s="21"/>
      <c r="P69" s="21"/>
      <c r="Q69" s="21"/>
      <c r="R69" s="21"/>
      <c r="S69" s="21"/>
      <c r="T69" s="21"/>
      <c r="U69" s="21"/>
      <c r="V69" s="21">
        <v>214510338</v>
      </c>
      <c r="W69" s="21">
        <v>212196446</v>
      </c>
      <c r="X69" s="21"/>
      <c r="Y69" s="20"/>
      <c r="Z69" s="23">
        <v>424392891</v>
      </c>
    </row>
    <row r="70" spans="1:26" ht="13.5" hidden="1">
      <c r="A70" s="39" t="s">
        <v>103</v>
      </c>
      <c r="B70" s="19">
        <v>214117685</v>
      </c>
      <c r="C70" s="19"/>
      <c r="D70" s="20">
        <v>245365686</v>
      </c>
      <c r="E70" s="21">
        <v>245365686</v>
      </c>
      <c r="F70" s="21">
        <v>19992357</v>
      </c>
      <c r="G70" s="21">
        <v>22456307</v>
      </c>
      <c r="H70" s="21">
        <v>21663415</v>
      </c>
      <c r="I70" s="21">
        <v>64112079</v>
      </c>
      <c r="J70" s="21">
        <v>19003380</v>
      </c>
      <c r="K70" s="21">
        <v>18964906</v>
      </c>
      <c r="L70" s="21">
        <v>18329869</v>
      </c>
      <c r="M70" s="21">
        <v>56298155</v>
      </c>
      <c r="N70" s="21"/>
      <c r="O70" s="21"/>
      <c r="P70" s="21"/>
      <c r="Q70" s="21"/>
      <c r="R70" s="21"/>
      <c r="S70" s="21"/>
      <c r="T70" s="21"/>
      <c r="U70" s="21"/>
      <c r="V70" s="21">
        <v>120410234</v>
      </c>
      <c r="W70" s="21">
        <v>122682843</v>
      </c>
      <c r="X70" s="21"/>
      <c r="Y70" s="20"/>
      <c r="Z70" s="23">
        <v>245365686</v>
      </c>
    </row>
    <row r="71" spans="1:26" ht="13.5" hidden="1">
      <c r="A71" s="39" t="s">
        <v>104</v>
      </c>
      <c r="B71" s="19">
        <v>117418283</v>
      </c>
      <c r="C71" s="19"/>
      <c r="D71" s="20">
        <v>126038543</v>
      </c>
      <c r="E71" s="21">
        <v>126038543</v>
      </c>
      <c r="F71" s="21">
        <v>9997745</v>
      </c>
      <c r="G71" s="21">
        <v>10663784</v>
      </c>
      <c r="H71" s="21">
        <v>13130041</v>
      </c>
      <c r="I71" s="21">
        <v>33791570</v>
      </c>
      <c r="J71" s="21">
        <v>10273218</v>
      </c>
      <c r="K71" s="21">
        <v>12101863</v>
      </c>
      <c r="L71" s="21">
        <v>11086372</v>
      </c>
      <c r="M71" s="21">
        <v>33461453</v>
      </c>
      <c r="N71" s="21"/>
      <c r="O71" s="21"/>
      <c r="P71" s="21"/>
      <c r="Q71" s="21"/>
      <c r="R71" s="21"/>
      <c r="S71" s="21"/>
      <c r="T71" s="21"/>
      <c r="U71" s="21"/>
      <c r="V71" s="21">
        <v>67253023</v>
      </c>
      <c r="W71" s="21">
        <v>63019272</v>
      </c>
      <c r="X71" s="21"/>
      <c r="Y71" s="20"/>
      <c r="Z71" s="23">
        <v>126038543</v>
      </c>
    </row>
    <row r="72" spans="1:26" ht="13.5" hidden="1">
      <c r="A72" s="39" t="s">
        <v>105</v>
      </c>
      <c r="B72" s="19">
        <v>24318753</v>
      </c>
      <c r="C72" s="19"/>
      <c r="D72" s="20">
        <v>26309000</v>
      </c>
      <c r="E72" s="21">
        <v>26309000</v>
      </c>
      <c r="F72" s="21">
        <v>2276493</v>
      </c>
      <c r="G72" s="21">
        <v>2288217</v>
      </c>
      <c r="H72" s="21">
        <v>2291740</v>
      </c>
      <c r="I72" s="21">
        <v>6856450</v>
      </c>
      <c r="J72" s="21">
        <v>2354446</v>
      </c>
      <c r="K72" s="21">
        <v>2288168</v>
      </c>
      <c r="L72" s="21">
        <v>2247299</v>
      </c>
      <c r="M72" s="21">
        <v>6889913</v>
      </c>
      <c r="N72" s="21"/>
      <c r="O72" s="21"/>
      <c r="P72" s="21"/>
      <c r="Q72" s="21"/>
      <c r="R72" s="21"/>
      <c r="S72" s="21"/>
      <c r="T72" s="21"/>
      <c r="U72" s="21"/>
      <c r="V72" s="21">
        <v>13746363</v>
      </c>
      <c r="W72" s="21">
        <v>13154500</v>
      </c>
      <c r="X72" s="21"/>
      <c r="Y72" s="20"/>
      <c r="Z72" s="23">
        <v>26309000</v>
      </c>
    </row>
    <row r="73" spans="1:26" ht="13.5" hidden="1">
      <c r="A73" s="39" t="s">
        <v>106</v>
      </c>
      <c r="B73" s="19">
        <v>21315914</v>
      </c>
      <c r="C73" s="19"/>
      <c r="D73" s="20">
        <v>26679662</v>
      </c>
      <c r="E73" s="21">
        <v>26679662</v>
      </c>
      <c r="F73" s="21">
        <v>2147173</v>
      </c>
      <c r="G73" s="21">
        <v>2205091</v>
      </c>
      <c r="H73" s="21">
        <v>2098226</v>
      </c>
      <c r="I73" s="21">
        <v>6450490</v>
      </c>
      <c r="J73" s="21">
        <v>2216058</v>
      </c>
      <c r="K73" s="21">
        <v>2188052</v>
      </c>
      <c r="L73" s="21">
        <v>2246118</v>
      </c>
      <c r="M73" s="21">
        <v>6650228</v>
      </c>
      <c r="N73" s="21"/>
      <c r="O73" s="21"/>
      <c r="P73" s="21"/>
      <c r="Q73" s="21"/>
      <c r="R73" s="21"/>
      <c r="S73" s="21"/>
      <c r="T73" s="21"/>
      <c r="U73" s="21"/>
      <c r="V73" s="21">
        <v>13100718</v>
      </c>
      <c r="W73" s="21">
        <v>13339831</v>
      </c>
      <c r="X73" s="21"/>
      <c r="Y73" s="20"/>
      <c r="Z73" s="23">
        <v>26679662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7119810</v>
      </c>
      <c r="C75" s="28"/>
      <c r="D75" s="29">
        <v>7199520</v>
      </c>
      <c r="E75" s="30">
        <v>7199520</v>
      </c>
      <c r="F75" s="30">
        <v>584709</v>
      </c>
      <c r="G75" s="30">
        <v>-882740</v>
      </c>
      <c r="H75" s="30">
        <v>467083</v>
      </c>
      <c r="I75" s="30">
        <v>169052</v>
      </c>
      <c r="J75" s="30">
        <v>576497</v>
      </c>
      <c r="K75" s="30">
        <v>521946</v>
      </c>
      <c r="L75" s="30">
        <v>625950</v>
      </c>
      <c r="M75" s="30">
        <v>1724393</v>
      </c>
      <c r="N75" s="30"/>
      <c r="O75" s="30"/>
      <c r="P75" s="30"/>
      <c r="Q75" s="30"/>
      <c r="R75" s="30"/>
      <c r="S75" s="30"/>
      <c r="T75" s="30"/>
      <c r="U75" s="30"/>
      <c r="V75" s="30">
        <v>1893445</v>
      </c>
      <c r="W75" s="30">
        <v>3599760</v>
      </c>
      <c r="X75" s="30"/>
      <c r="Y75" s="29"/>
      <c r="Z75" s="31">
        <v>7199520</v>
      </c>
    </row>
    <row r="76" spans="1:26" ht="13.5" hidden="1">
      <c r="A76" s="42" t="s">
        <v>286</v>
      </c>
      <c r="B76" s="32">
        <v>469204315</v>
      </c>
      <c r="C76" s="32"/>
      <c r="D76" s="33">
        <v>532957000</v>
      </c>
      <c r="E76" s="34">
        <v>532957000</v>
      </c>
      <c r="F76" s="34">
        <v>40194547</v>
      </c>
      <c r="G76" s="34">
        <v>37141597</v>
      </c>
      <c r="H76" s="34">
        <v>42197885</v>
      </c>
      <c r="I76" s="34">
        <v>119534029</v>
      </c>
      <c r="J76" s="34">
        <v>44771057</v>
      </c>
      <c r="K76" s="34">
        <v>41080791</v>
      </c>
      <c r="L76" s="34">
        <v>31170866</v>
      </c>
      <c r="M76" s="34">
        <v>117022714</v>
      </c>
      <c r="N76" s="34"/>
      <c r="O76" s="34"/>
      <c r="P76" s="34"/>
      <c r="Q76" s="34"/>
      <c r="R76" s="34"/>
      <c r="S76" s="34"/>
      <c r="T76" s="34"/>
      <c r="U76" s="34"/>
      <c r="V76" s="34">
        <v>236556743</v>
      </c>
      <c r="W76" s="34">
        <v>267197495</v>
      </c>
      <c r="X76" s="34"/>
      <c r="Y76" s="33"/>
      <c r="Z76" s="35">
        <v>532957000</v>
      </c>
    </row>
    <row r="77" spans="1:26" ht="13.5" hidden="1">
      <c r="A77" s="37" t="s">
        <v>31</v>
      </c>
      <c r="B77" s="19">
        <v>94353113</v>
      </c>
      <c r="C77" s="19"/>
      <c r="D77" s="20">
        <v>118111500</v>
      </c>
      <c r="E77" s="21">
        <v>118111500</v>
      </c>
      <c r="F77" s="21">
        <v>10627290</v>
      </c>
      <c r="G77" s="21">
        <v>8433896</v>
      </c>
      <c r="H77" s="21">
        <v>8855048</v>
      </c>
      <c r="I77" s="21">
        <v>27916234</v>
      </c>
      <c r="J77" s="21">
        <v>9820144</v>
      </c>
      <c r="K77" s="21">
        <v>10389287</v>
      </c>
      <c r="L77" s="21">
        <v>975354</v>
      </c>
      <c r="M77" s="21">
        <v>21184785</v>
      </c>
      <c r="N77" s="21"/>
      <c r="O77" s="21"/>
      <c r="P77" s="21"/>
      <c r="Q77" s="21"/>
      <c r="R77" s="21"/>
      <c r="S77" s="21"/>
      <c r="T77" s="21"/>
      <c r="U77" s="21"/>
      <c r="V77" s="21">
        <v>49101019</v>
      </c>
      <c r="W77" s="21">
        <v>59111500</v>
      </c>
      <c r="X77" s="21"/>
      <c r="Y77" s="20"/>
      <c r="Z77" s="23">
        <v>118111500</v>
      </c>
    </row>
    <row r="78" spans="1:26" ht="13.5" hidden="1">
      <c r="A78" s="38" t="s">
        <v>32</v>
      </c>
      <c r="B78" s="19">
        <v>374851202</v>
      </c>
      <c r="C78" s="19"/>
      <c r="D78" s="20">
        <v>407645500</v>
      </c>
      <c r="E78" s="21">
        <v>407645500</v>
      </c>
      <c r="F78" s="21">
        <v>28982548</v>
      </c>
      <c r="G78" s="21">
        <v>29590441</v>
      </c>
      <c r="H78" s="21">
        <v>32875754</v>
      </c>
      <c r="I78" s="21">
        <v>91448743</v>
      </c>
      <c r="J78" s="21">
        <v>34374416</v>
      </c>
      <c r="K78" s="21">
        <v>30169559</v>
      </c>
      <c r="L78" s="21">
        <v>29569563</v>
      </c>
      <c r="M78" s="21">
        <v>94113538</v>
      </c>
      <c r="N78" s="21"/>
      <c r="O78" s="21"/>
      <c r="P78" s="21"/>
      <c r="Q78" s="21"/>
      <c r="R78" s="21"/>
      <c r="S78" s="21"/>
      <c r="T78" s="21"/>
      <c r="U78" s="21"/>
      <c r="V78" s="21">
        <v>185562281</v>
      </c>
      <c r="W78" s="21">
        <v>204485995</v>
      </c>
      <c r="X78" s="21"/>
      <c r="Y78" s="20"/>
      <c r="Z78" s="23">
        <v>407645500</v>
      </c>
    </row>
    <row r="79" spans="1:26" ht="13.5" hidden="1">
      <c r="A79" s="39" t="s">
        <v>103</v>
      </c>
      <c r="B79" s="19">
        <v>211798252</v>
      </c>
      <c r="C79" s="19"/>
      <c r="D79" s="20">
        <v>233364000</v>
      </c>
      <c r="E79" s="21">
        <v>233364000</v>
      </c>
      <c r="F79" s="21">
        <v>16004341</v>
      </c>
      <c r="G79" s="21">
        <v>17257523</v>
      </c>
      <c r="H79" s="21">
        <v>17518332</v>
      </c>
      <c r="I79" s="21">
        <v>50780196</v>
      </c>
      <c r="J79" s="21">
        <v>17355614</v>
      </c>
      <c r="K79" s="21">
        <v>15348136</v>
      </c>
      <c r="L79" s="21">
        <v>14187335</v>
      </c>
      <c r="M79" s="21">
        <v>46891085</v>
      </c>
      <c r="N79" s="21"/>
      <c r="O79" s="21"/>
      <c r="P79" s="21"/>
      <c r="Q79" s="21"/>
      <c r="R79" s="21"/>
      <c r="S79" s="21"/>
      <c r="T79" s="21"/>
      <c r="U79" s="21"/>
      <c r="V79" s="21">
        <v>97671281</v>
      </c>
      <c r="W79" s="21">
        <v>116682000</v>
      </c>
      <c r="X79" s="21"/>
      <c r="Y79" s="20"/>
      <c r="Z79" s="23">
        <v>233364000</v>
      </c>
    </row>
    <row r="80" spans="1:26" ht="13.5" hidden="1">
      <c r="A80" s="39" t="s">
        <v>104</v>
      </c>
      <c r="B80" s="19">
        <v>117418283</v>
      </c>
      <c r="C80" s="19"/>
      <c r="D80" s="20">
        <v>123328063</v>
      </c>
      <c r="E80" s="21">
        <v>123328063</v>
      </c>
      <c r="F80" s="21">
        <v>9393650</v>
      </c>
      <c r="G80" s="21">
        <v>8188896</v>
      </c>
      <c r="H80" s="21">
        <v>11330172</v>
      </c>
      <c r="I80" s="21">
        <v>28912718</v>
      </c>
      <c r="J80" s="21">
        <v>12917504</v>
      </c>
      <c r="K80" s="21">
        <v>10764587</v>
      </c>
      <c r="L80" s="21">
        <v>11579776</v>
      </c>
      <c r="M80" s="21">
        <v>35261867</v>
      </c>
      <c r="N80" s="21"/>
      <c r="O80" s="21"/>
      <c r="P80" s="21"/>
      <c r="Q80" s="21"/>
      <c r="R80" s="21"/>
      <c r="S80" s="21"/>
      <c r="T80" s="21"/>
      <c r="U80" s="21"/>
      <c r="V80" s="21">
        <v>64174585</v>
      </c>
      <c r="W80" s="21">
        <v>62518000</v>
      </c>
      <c r="X80" s="21"/>
      <c r="Y80" s="20"/>
      <c r="Z80" s="23">
        <v>123328063</v>
      </c>
    </row>
    <row r="81" spans="1:26" ht="13.5" hidden="1">
      <c r="A81" s="39" t="s">
        <v>105</v>
      </c>
      <c r="B81" s="19">
        <v>24318753</v>
      </c>
      <c r="C81" s="19"/>
      <c r="D81" s="20">
        <v>25386000</v>
      </c>
      <c r="E81" s="21">
        <v>25386000</v>
      </c>
      <c r="F81" s="21">
        <v>1945849</v>
      </c>
      <c r="G81" s="21">
        <v>2014263</v>
      </c>
      <c r="H81" s="21">
        <v>2002458</v>
      </c>
      <c r="I81" s="21">
        <v>5962570</v>
      </c>
      <c r="J81" s="21">
        <v>2037255</v>
      </c>
      <c r="K81" s="21">
        <v>1967056</v>
      </c>
      <c r="L81" s="21">
        <v>1828526</v>
      </c>
      <c r="M81" s="21">
        <v>5832837</v>
      </c>
      <c r="N81" s="21"/>
      <c r="O81" s="21"/>
      <c r="P81" s="21"/>
      <c r="Q81" s="21"/>
      <c r="R81" s="21"/>
      <c r="S81" s="21"/>
      <c r="T81" s="21"/>
      <c r="U81" s="21"/>
      <c r="V81" s="21">
        <v>11795407</v>
      </c>
      <c r="W81" s="21">
        <v>12556000</v>
      </c>
      <c r="X81" s="21"/>
      <c r="Y81" s="20"/>
      <c r="Z81" s="23">
        <v>25386000</v>
      </c>
    </row>
    <row r="82" spans="1:26" ht="13.5" hidden="1">
      <c r="A82" s="39" t="s">
        <v>106</v>
      </c>
      <c r="B82" s="19">
        <v>21315914</v>
      </c>
      <c r="C82" s="19"/>
      <c r="D82" s="20">
        <v>25567437</v>
      </c>
      <c r="E82" s="21">
        <v>25567437</v>
      </c>
      <c r="F82" s="21">
        <v>1638708</v>
      </c>
      <c r="G82" s="21">
        <v>2129759</v>
      </c>
      <c r="H82" s="21">
        <v>2024792</v>
      </c>
      <c r="I82" s="21">
        <v>5793259</v>
      </c>
      <c r="J82" s="21">
        <v>2064043</v>
      </c>
      <c r="K82" s="21">
        <v>2089780</v>
      </c>
      <c r="L82" s="21">
        <v>1973926</v>
      </c>
      <c r="M82" s="21">
        <v>6127749</v>
      </c>
      <c r="N82" s="21"/>
      <c r="O82" s="21"/>
      <c r="P82" s="21"/>
      <c r="Q82" s="21"/>
      <c r="R82" s="21"/>
      <c r="S82" s="21"/>
      <c r="T82" s="21"/>
      <c r="U82" s="21"/>
      <c r="V82" s="21">
        <v>11921008</v>
      </c>
      <c r="W82" s="21">
        <v>12729995</v>
      </c>
      <c r="X82" s="21"/>
      <c r="Y82" s="20"/>
      <c r="Z82" s="23">
        <v>25567437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7200000</v>
      </c>
      <c r="E84" s="30">
        <v>7200000</v>
      </c>
      <c r="F84" s="30">
        <v>584709</v>
      </c>
      <c r="G84" s="30">
        <v>-882740</v>
      </c>
      <c r="H84" s="30">
        <v>467083</v>
      </c>
      <c r="I84" s="30">
        <v>169052</v>
      </c>
      <c r="J84" s="30">
        <v>576497</v>
      </c>
      <c r="K84" s="30">
        <v>521945</v>
      </c>
      <c r="L84" s="30">
        <v>625949</v>
      </c>
      <c r="M84" s="30">
        <v>1724391</v>
      </c>
      <c r="N84" s="30"/>
      <c r="O84" s="30"/>
      <c r="P84" s="30"/>
      <c r="Q84" s="30"/>
      <c r="R84" s="30"/>
      <c r="S84" s="30"/>
      <c r="T84" s="30"/>
      <c r="U84" s="30"/>
      <c r="V84" s="30">
        <v>1893443</v>
      </c>
      <c r="W84" s="30">
        <v>3600000</v>
      </c>
      <c r="X84" s="30"/>
      <c r="Y84" s="29"/>
      <c r="Z84" s="31">
        <v>7200000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23421639</v>
      </c>
      <c r="D5" s="357">
        <f t="shared" si="0"/>
        <v>0</v>
      </c>
      <c r="E5" s="356">
        <f t="shared" si="0"/>
        <v>27438000</v>
      </c>
      <c r="F5" s="358">
        <f t="shared" si="0"/>
        <v>27438000</v>
      </c>
      <c r="G5" s="358">
        <f t="shared" si="0"/>
        <v>92896</v>
      </c>
      <c r="H5" s="356">
        <f t="shared" si="0"/>
        <v>818765</v>
      </c>
      <c r="I5" s="356">
        <f t="shared" si="0"/>
        <v>1009872</v>
      </c>
      <c r="J5" s="358">
        <f t="shared" si="0"/>
        <v>1921533</v>
      </c>
      <c r="K5" s="358">
        <f t="shared" si="0"/>
        <v>1152746</v>
      </c>
      <c r="L5" s="356">
        <f t="shared" si="0"/>
        <v>1176954</v>
      </c>
      <c r="M5" s="356">
        <f t="shared" si="0"/>
        <v>0</v>
      </c>
      <c r="N5" s="358">
        <f t="shared" si="0"/>
        <v>2329700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4251233</v>
      </c>
      <c r="X5" s="356">
        <f t="shared" si="0"/>
        <v>13719000</v>
      </c>
      <c r="Y5" s="358">
        <f t="shared" si="0"/>
        <v>-9467767</v>
      </c>
      <c r="Z5" s="359">
        <f>+IF(X5&lt;&gt;0,+(Y5/X5)*100,0)</f>
        <v>-69.0120781398061</v>
      </c>
      <c r="AA5" s="360">
        <f>+AA6+AA8+AA11+AA13+AA15</f>
        <v>27438000</v>
      </c>
    </row>
    <row r="6" spans="1:27" ht="13.5">
      <c r="A6" s="361" t="s">
        <v>204</v>
      </c>
      <c r="B6" s="142"/>
      <c r="C6" s="60">
        <f>+C7</f>
        <v>17104036</v>
      </c>
      <c r="D6" s="340">
        <f aca="true" t="shared" si="1" ref="D6:AA6">+D7</f>
        <v>0</v>
      </c>
      <c r="E6" s="60">
        <f t="shared" si="1"/>
        <v>18295000</v>
      </c>
      <c r="F6" s="59">
        <f t="shared" si="1"/>
        <v>18295000</v>
      </c>
      <c r="G6" s="59">
        <f t="shared" si="1"/>
        <v>0</v>
      </c>
      <c r="H6" s="60">
        <f t="shared" si="1"/>
        <v>450412</v>
      </c>
      <c r="I6" s="60">
        <f t="shared" si="1"/>
        <v>595321</v>
      </c>
      <c r="J6" s="59">
        <f t="shared" si="1"/>
        <v>1045733</v>
      </c>
      <c r="K6" s="59">
        <f t="shared" si="1"/>
        <v>480278</v>
      </c>
      <c r="L6" s="60">
        <f t="shared" si="1"/>
        <v>516374</v>
      </c>
      <c r="M6" s="60">
        <f t="shared" si="1"/>
        <v>0</v>
      </c>
      <c r="N6" s="59">
        <f t="shared" si="1"/>
        <v>996652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2042385</v>
      </c>
      <c r="X6" s="60">
        <f t="shared" si="1"/>
        <v>9147500</v>
      </c>
      <c r="Y6" s="59">
        <f t="shared" si="1"/>
        <v>-7105115</v>
      </c>
      <c r="Z6" s="61">
        <f>+IF(X6&lt;&gt;0,+(Y6/X6)*100,0)</f>
        <v>-77.67275211806505</v>
      </c>
      <c r="AA6" s="62">
        <f t="shared" si="1"/>
        <v>18295000</v>
      </c>
    </row>
    <row r="7" spans="1:27" ht="13.5">
      <c r="A7" s="291" t="s">
        <v>228</v>
      </c>
      <c r="B7" s="142"/>
      <c r="C7" s="60">
        <v>17104036</v>
      </c>
      <c r="D7" s="340"/>
      <c r="E7" s="60">
        <v>18295000</v>
      </c>
      <c r="F7" s="59">
        <v>18295000</v>
      </c>
      <c r="G7" s="59"/>
      <c r="H7" s="60">
        <v>450412</v>
      </c>
      <c r="I7" s="60">
        <v>595321</v>
      </c>
      <c r="J7" s="59">
        <v>1045733</v>
      </c>
      <c r="K7" s="59">
        <v>480278</v>
      </c>
      <c r="L7" s="60">
        <v>516374</v>
      </c>
      <c r="M7" s="60"/>
      <c r="N7" s="59">
        <v>996652</v>
      </c>
      <c r="O7" s="59"/>
      <c r="P7" s="60"/>
      <c r="Q7" s="60"/>
      <c r="R7" s="59"/>
      <c r="S7" s="59"/>
      <c r="T7" s="60"/>
      <c r="U7" s="60"/>
      <c r="V7" s="59"/>
      <c r="W7" s="59">
        <v>2042385</v>
      </c>
      <c r="X7" s="60">
        <v>9147500</v>
      </c>
      <c r="Y7" s="59">
        <v>-7105115</v>
      </c>
      <c r="Z7" s="61">
        <v>-77.67</v>
      </c>
      <c r="AA7" s="62">
        <v>18295000</v>
      </c>
    </row>
    <row r="8" spans="1:27" ht="13.5">
      <c r="A8" s="361" t="s">
        <v>205</v>
      </c>
      <c r="B8" s="142"/>
      <c r="C8" s="60">
        <f aca="true" t="shared" si="2" ref="C8:Y8">SUM(C9:C10)</f>
        <v>3271896</v>
      </c>
      <c r="D8" s="340">
        <f t="shared" si="2"/>
        <v>0</v>
      </c>
      <c r="E8" s="60">
        <f t="shared" si="2"/>
        <v>3026000</v>
      </c>
      <c r="F8" s="59">
        <f t="shared" si="2"/>
        <v>3026000</v>
      </c>
      <c r="G8" s="59">
        <f t="shared" si="2"/>
        <v>84750</v>
      </c>
      <c r="H8" s="60">
        <f t="shared" si="2"/>
        <v>196909</v>
      </c>
      <c r="I8" s="60">
        <f t="shared" si="2"/>
        <v>164767</v>
      </c>
      <c r="J8" s="59">
        <f t="shared" si="2"/>
        <v>446426</v>
      </c>
      <c r="K8" s="59">
        <f t="shared" si="2"/>
        <v>343637</v>
      </c>
      <c r="L8" s="60">
        <f t="shared" si="2"/>
        <v>182486</v>
      </c>
      <c r="M8" s="60">
        <f t="shared" si="2"/>
        <v>0</v>
      </c>
      <c r="N8" s="59">
        <f t="shared" si="2"/>
        <v>526123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972549</v>
      </c>
      <c r="X8" s="60">
        <f t="shared" si="2"/>
        <v>1513000</v>
      </c>
      <c r="Y8" s="59">
        <f t="shared" si="2"/>
        <v>-540451</v>
      </c>
      <c r="Z8" s="61">
        <f>+IF(X8&lt;&gt;0,+(Y8/X8)*100,0)</f>
        <v>-35.720489094514214</v>
      </c>
      <c r="AA8" s="62">
        <f>SUM(AA9:AA10)</f>
        <v>3026000</v>
      </c>
    </row>
    <row r="9" spans="1:27" ht="13.5">
      <c r="A9" s="291" t="s">
        <v>229</v>
      </c>
      <c r="B9" s="142"/>
      <c r="C9" s="60">
        <v>3271896</v>
      </c>
      <c r="D9" s="340"/>
      <c r="E9" s="60">
        <v>3026000</v>
      </c>
      <c r="F9" s="59">
        <v>3026000</v>
      </c>
      <c r="G9" s="59">
        <v>84750</v>
      </c>
      <c r="H9" s="60">
        <v>196909</v>
      </c>
      <c r="I9" s="60">
        <v>164767</v>
      </c>
      <c r="J9" s="59">
        <v>446426</v>
      </c>
      <c r="K9" s="59">
        <v>343637</v>
      </c>
      <c r="L9" s="60">
        <v>182486</v>
      </c>
      <c r="M9" s="60"/>
      <c r="N9" s="59">
        <v>526123</v>
      </c>
      <c r="O9" s="59"/>
      <c r="P9" s="60"/>
      <c r="Q9" s="60"/>
      <c r="R9" s="59"/>
      <c r="S9" s="59"/>
      <c r="T9" s="60"/>
      <c r="U9" s="60"/>
      <c r="V9" s="59"/>
      <c r="W9" s="59">
        <v>972549</v>
      </c>
      <c r="X9" s="60">
        <v>1513000</v>
      </c>
      <c r="Y9" s="59">
        <v>-540451</v>
      </c>
      <c r="Z9" s="61">
        <v>-35.72</v>
      </c>
      <c r="AA9" s="62">
        <v>3026000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1038418</v>
      </c>
      <c r="D11" s="363">
        <f aca="true" t="shared" si="3" ref="D11:AA11">+D12</f>
        <v>0</v>
      </c>
      <c r="E11" s="362">
        <f t="shared" si="3"/>
        <v>3888000</v>
      </c>
      <c r="F11" s="364">
        <f t="shared" si="3"/>
        <v>3888000</v>
      </c>
      <c r="G11" s="364">
        <f t="shared" si="3"/>
        <v>4946</v>
      </c>
      <c r="H11" s="362">
        <f t="shared" si="3"/>
        <v>160012</v>
      </c>
      <c r="I11" s="362">
        <f t="shared" si="3"/>
        <v>64597</v>
      </c>
      <c r="J11" s="364">
        <f t="shared" si="3"/>
        <v>229555</v>
      </c>
      <c r="K11" s="364">
        <f t="shared" si="3"/>
        <v>119235</v>
      </c>
      <c r="L11" s="362">
        <f t="shared" si="3"/>
        <v>125033</v>
      </c>
      <c r="M11" s="362">
        <f t="shared" si="3"/>
        <v>0</v>
      </c>
      <c r="N11" s="364">
        <f t="shared" si="3"/>
        <v>244268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473823</v>
      </c>
      <c r="X11" s="362">
        <f t="shared" si="3"/>
        <v>1944000</v>
      </c>
      <c r="Y11" s="364">
        <f t="shared" si="3"/>
        <v>-1470177</v>
      </c>
      <c r="Z11" s="365">
        <f>+IF(X11&lt;&gt;0,+(Y11/X11)*100,0)</f>
        <v>-75.62638888888888</v>
      </c>
      <c r="AA11" s="366">
        <f t="shared" si="3"/>
        <v>3888000</v>
      </c>
    </row>
    <row r="12" spans="1:27" ht="13.5">
      <c r="A12" s="291" t="s">
        <v>231</v>
      </c>
      <c r="B12" s="136"/>
      <c r="C12" s="60">
        <v>1038418</v>
      </c>
      <c r="D12" s="340"/>
      <c r="E12" s="60">
        <v>3888000</v>
      </c>
      <c r="F12" s="59">
        <v>3888000</v>
      </c>
      <c r="G12" s="59">
        <v>4946</v>
      </c>
      <c r="H12" s="60">
        <v>160012</v>
      </c>
      <c r="I12" s="60">
        <v>64597</v>
      </c>
      <c r="J12" s="59">
        <v>229555</v>
      </c>
      <c r="K12" s="59">
        <v>119235</v>
      </c>
      <c r="L12" s="60">
        <v>125033</v>
      </c>
      <c r="M12" s="60"/>
      <c r="N12" s="59">
        <v>244268</v>
      </c>
      <c r="O12" s="59"/>
      <c r="P12" s="60"/>
      <c r="Q12" s="60"/>
      <c r="R12" s="59"/>
      <c r="S12" s="59"/>
      <c r="T12" s="60"/>
      <c r="U12" s="60"/>
      <c r="V12" s="59"/>
      <c r="W12" s="59">
        <v>473823</v>
      </c>
      <c r="X12" s="60">
        <v>1944000</v>
      </c>
      <c r="Y12" s="59">
        <v>-1470177</v>
      </c>
      <c r="Z12" s="61">
        <v>-75.63</v>
      </c>
      <c r="AA12" s="62">
        <v>3888000</v>
      </c>
    </row>
    <row r="13" spans="1:27" ht="13.5">
      <c r="A13" s="361" t="s">
        <v>207</v>
      </c>
      <c r="B13" s="136"/>
      <c r="C13" s="275">
        <f>+C14</f>
        <v>2386671</v>
      </c>
      <c r="D13" s="341">
        <f aca="true" t="shared" si="4" ref="D13:AA13">+D14</f>
        <v>0</v>
      </c>
      <c r="E13" s="275">
        <f t="shared" si="4"/>
        <v>2159000</v>
      </c>
      <c r="F13" s="342">
        <f t="shared" si="4"/>
        <v>2159000</v>
      </c>
      <c r="G13" s="342">
        <f t="shared" si="4"/>
        <v>3200</v>
      </c>
      <c r="H13" s="275">
        <f t="shared" si="4"/>
        <v>11432</v>
      </c>
      <c r="I13" s="275">
        <f t="shared" si="4"/>
        <v>185187</v>
      </c>
      <c r="J13" s="342">
        <f t="shared" si="4"/>
        <v>199819</v>
      </c>
      <c r="K13" s="342">
        <f t="shared" si="4"/>
        <v>209596</v>
      </c>
      <c r="L13" s="275">
        <f t="shared" si="4"/>
        <v>353061</v>
      </c>
      <c r="M13" s="275">
        <f t="shared" si="4"/>
        <v>0</v>
      </c>
      <c r="N13" s="342">
        <f t="shared" si="4"/>
        <v>562657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762476</v>
      </c>
      <c r="X13" s="275">
        <f t="shared" si="4"/>
        <v>1079500</v>
      </c>
      <c r="Y13" s="342">
        <f t="shared" si="4"/>
        <v>-317024</v>
      </c>
      <c r="Z13" s="335">
        <f>+IF(X13&lt;&gt;0,+(Y13/X13)*100,0)</f>
        <v>-29.367670217693377</v>
      </c>
      <c r="AA13" s="273">
        <f t="shared" si="4"/>
        <v>2159000</v>
      </c>
    </row>
    <row r="14" spans="1:27" ht="13.5">
      <c r="A14" s="291" t="s">
        <v>232</v>
      </c>
      <c r="B14" s="136"/>
      <c r="C14" s="60">
        <v>2386671</v>
      </c>
      <c r="D14" s="340"/>
      <c r="E14" s="60">
        <v>2159000</v>
      </c>
      <c r="F14" s="59">
        <v>2159000</v>
      </c>
      <c r="G14" s="59">
        <v>3200</v>
      </c>
      <c r="H14" s="60">
        <v>11432</v>
      </c>
      <c r="I14" s="60">
        <v>185187</v>
      </c>
      <c r="J14" s="59">
        <v>199819</v>
      </c>
      <c r="K14" s="59">
        <v>209596</v>
      </c>
      <c r="L14" s="60">
        <v>353061</v>
      </c>
      <c r="M14" s="60"/>
      <c r="N14" s="59">
        <v>562657</v>
      </c>
      <c r="O14" s="59"/>
      <c r="P14" s="60"/>
      <c r="Q14" s="60"/>
      <c r="R14" s="59"/>
      <c r="S14" s="59"/>
      <c r="T14" s="60"/>
      <c r="U14" s="60"/>
      <c r="V14" s="59"/>
      <c r="W14" s="59">
        <v>762476</v>
      </c>
      <c r="X14" s="60">
        <v>1079500</v>
      </c>
      <c r="Y14" s="59">
        <v>-317024</v>
      </c>
      <c r="Z14" s="61">
        <v>-29.37</v>
      </c>
      <c r="AA14" s="62">
        <v>2159000</v>
      </c>
    </row>
    <row r="15" spans="1:27" ht="13.5">
      <c r="A15" s="361" t="s">
        <v>208</v>
      </c>
      <c r="B15" s="136"/>
      <c r="C15" s="60">
        <f aca="true" t="shared" si="5" ref="C15:Y15">SUM(C16:C20)</f>
        <v>-379382</v>
      </c>
      <c r="D15" s="340">
        <f t="shared" si="5"/>
        <v>0</v>
      </c>
      <c r="E15" s="60">
        <f t="shared" si="5"/>
        <v>70000</v>
      </c>
      <c r="F15" s="59">
        <f t="shared" si="5"/>
        <v>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35000</v>
      </c>
      <c r="Y15" s="59">
        <f t="shared" si="5"/>
        <v>-35000</v>
      </c>
      <c r="Z15" s="61">
        <f>+IF(X15&lt;&gt;0,+(Y15/X15)*100,0)</f>
        <v>-100</v>
      </c>
      <c r="AA15" s="62">
        <f>SUM(AA16:AA20)</f>
        <v>70000</v>
      </c>
    </row>
    <row r="16" spans="1:27" ht="13.5">
      <c r="A16" s="291" t="s">
        <v>233</v>
      </c>
      <c r="B16" s="300"/>
      <c r="C16" s="60">
        <v>-379382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70000</v>
      </c>
      <c r="F20" s="59">
        <v>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35000</v>
      </c>
      <c r="Y20" s="59">
        <v>-35000</v>
      </c>
      <c r="Z20" s="61">
        <v>-100</v>
      </c>
      <c r="AA20" s="62">
        <v>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1190000</v>
      </c>
      <c r="F22" s="345">
        <f t="shared" si="6"/>
        <v>1190000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595000</v>
      </c>
      <c r="Y22" s="345">
        <f t="shared" si="6"/>
        <v>-595000</v>
      </c>
      <c r="Z22" s="336">
        <f>+IF(X22&lt;&gt;0,+(Y22/X22)*100,0)</f>
        <v>-100</v>
      </c>
      <c r="AA22" s="350">
        <f>SUM(AA23:AA32)</f>
        <v>1190000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1190000</v>
      </c>
      <c r="F32" s="59">
        <v>1190000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595000</v>
      </c>
      <c r="Y32" s="59">
        <v>-595000</v>
      </c>
      <c r="Z32" s="61">
        <v>-100</v>
      </c>
      <c r="AA32" s="62">
        <v>1190000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5254015</v>
      </c>
      <c r="D40" s="344">
        <f t="shared" si="9"/>
        <v>0</v>
      </c>
      <c r="E40" s="343">
        <f t="shared" si="9"/>
        <v>4251000</v>
      </c>
      <c r="F40" s="345">
        <f t="shared" si="9"/>
        <v>4251000</v>
      </c>
      <c r="G40" s="345">
        <f t="shared" si="9"/>
        <v>248740</v>
      </c>
      <c r="H40" s="343">
        <f t="shared" si="9"/>
        <v>372217</v>
      </c>
      <c r="I40" s="343">
        <f t="shared" si="9"/>
        <v>237032</v>
      </c>
      <c r="J40" s="345">
        <f t="shared" si="9"/>
        <v>857989</v>
      </c>
      <c r="K40" s="345">
        <f t="shared" si="9"/>
        <v>393384</v>
      </c>
      <c r="L40" s="343">
        <f t="shared" si="9"/>
        <v>152195</v>
      </c>
      <c r="M40" s="343">
        <f t="shared" si="9"/>
        <v>0</v>
      </c>
      <c r="N40" s="345">
        <f t="shared" si="9"/>
        <v>545579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1403568</v>
      </c>
      <c r="X40" s="343">
        <f t="shared" si="9"/>
        <v>2125500</v>
      </c>
      <c r="Y40" s="345">
        <f t="shared" si="9"/>
        <v>-721932</v>
      </c>
      <c r="Z40" s="336">
        <f>+IF(X40&lt;&gt;0,+(Y40/X40)*100,0)</f>
        <v>-33.96527875793931</v>
      </c>
      <c r="AA40" s="350">
        <f>SUM(AA41:AA49)</f>
        <v>4251000</v>
      </c>
    </row>
    <row r="41" spans="1:27" ht="13.5">
      <c r="A41" s="361" t="s">
        <v>247</v>
      </c>
      <c r="B41" s="142"/>
      <c r="C41" s="362">
        <v>3678735</v>
      </c>
      <c r="D41" s="363"/>
      <c r="E41" s="362"/>
      <c r="F41" s="364"/>
      <c r="G41" s="364">
        <v>245262</v>
      </c>
      <c r="H41" s="362">
        <v>328178</v>
      </c>
      <c r="I41" s="362">
        <v>187791</v>
      </c>
      <c r="J41" s="364">
        <v>761231</v>
      </c>
      <c r="K41" s="364">
        <v>213717</v>
      </c>
      <c r="L41" s="362">
        <v>50331</v>
      </c>
      <c r="M41" s="362"/>
      <c r="N41" s="364">
        <v>264048</v>
      </c>
      <c r="O41" s="364"/>
      <c r="P41" s="362"/>
      <c r="Q41" s="362"/>
      <c r="R41" s="364"/>
      <c r="S41" s="364"/>
      <c r="T41" s="362"/>
      <c r="U41" s="362"/>
      <c r="V41" s="364"/>
      <c r="W41" s="364">
        <v>1025279</v>
      </c>
      <c r="X41" s="362"/>
      <c r="Y41" s="364">
        <v>1025279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51777</v>
      </c>
      <c r="D44" s="368"/>
      <c r="E44" s="54"/>
      <c r="F44" s="53"/>
      <c r="G44" s="53">
        <v>200</v>
      </c>
      <c r="H44" s="54"/>
      <c r="I44" s="54">
        <v>3125</v>
      </c>
      <c r="J44" s="53">
        <v>3325</v>
      </c>
      <c r="K44" s="53">
        <v>1270</v>
      </c>
      <c r="L44" s="54">
        <v>19601</v>
      </c>
      <c r="M44" s="54"/>
      <c r="N44" s="53">
        <v>20871</v>
      </c>
      <c r="O44" s="53"/>
      <c r="P44" s="54"/>
      <c r="Q44" s="54"/>
      <c r="R44" s="53"/>
      <c r="S44" s="53"/>
      <c r="T44" s="54"/>
      <c r="U44" s="54"/>
      <c r="V44" s="53"/>
      <c r="W44" s="53">
        <v>24196</v>
      </c>
      <c r="X44" s="54"/>
      <c r="Y44" s="53">
        <v>24196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1523503</v>
      </c>
      <c r="D47" s="368"/>
      <c r="E47" s="54"/>
      <c r="F47" s="53"/>
      <c r="G47" s="53">
        <v>3278</v>
      </c>
      <c r="H47" s="54">
        <v>44039</v>
      </c>
      <c r="I47" s="54">
        <v>46116</v>
      </c>
      <c r="J47" s="53">
        <v>93433</v>
      </c>
      <c r="K47" s="53">
        <v>178397</v>
      </c>
      <c r="L47" s="54">
        <v>82263</v>
      </c>
      <c r="M47" s="54"/>
      <c r="N47" s="53">
        <v>260660</v>
      </c>
      <c r="O47" s="53"/>
      <c r="P47" s="54"/>
      <c r="Q47" s="54"/>
      <c r="R47" s="53"/>
      <c r="S47" s="53"/>
      <c r="T47" s="54"/>
      <c r="U47" s="54"/>
      <c r="V47" s="53"/>
      <c r="W47" s="53">
        <v>354093</v>
      </c>
      <c r="X47" s="54"/>
      <c r="Y47" s="53">
        <v>354093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4251000</v>
      </c>
      <c r="F49" s="53">
        <v>4251000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2125500</v>
      </c>
      <c r="Y49" s="53">
        <v>-2125500</v>
      </c>
      <c r="Z49" s="94">
        <v>-100</v>
      </c>
      <c r="AA49" s="95">
        <v>4251000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28675654</v>
      </c>
      <c r="D60" s="346">
        <f t="shared" si="14"/>
        <v>0</v>
      </c>
      <c r="E60" s="219">
        <f t="shared" si="14"/>
        <v>32879000</v>
      </c>
      <c r="F60" s="264">
        <f t="shared" si="14"/>
        <v>32879000</v>
      </c>
      <c r="G60" s="264">
        <f t="shared" si="14"/>
        <v>341636</v>
      </c>
      <c r="H60" s="219">
        <f t="shared" si="14"/>
        <v>1190982</v>
      </c>
      <c r="I60" s="219">
        <f t="shared" si="14"/>
        <v>1246904</v>
      </c>
      <c r="J60" s="264">
        <f t="shared" si="14"/>
        <v>2779522</v>
      </c>
      <c r="K60" s="264">
        <f t="shared" si="14"/>
        <v>1546130</v>
      </c>
      <c r="L60" s="219">
        <f t="shared" si="14"/>
        <v>1329149</v>
      </c>
      <c r="M60" s="219">
        <f t="shared" si="14"/>
        <v>0</v>
      </c>
      <c r="N60" s="264">
        <f t="shared" si="14"/>
        <v>2875279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5654801</v>
      </c>
      <c r="X60" s="219">
        <f t="shared" si="14"/>
        <v>16439500</v>
      </c>
      <c r="Y60" s="264">
        <f t="shared" si="14"/>
        <v>-10784699</v>
      </c>
      <c r="Z60" s="337">
        <f>+IF(X60&lt;&gt;0,+(Y60/X60)*100,0)</f>
        <v>-65.60235408619484</v>
      </c>
      <c r="AA60" s="232">
        <f>+AA57+AA54+AA51+AA40+AA37+AA34+AA22+AA5</f>
        <v>32879000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120864945</v>
      </c>
      <c r="D5" s="153">
        <f>SUM(D6:D8)</f>
        <v>0</v>
      </c>
      <c r="E5" s="154">
        <f t="shared" si="0"/>
        <v>141933898</v>
      </c>
      <c r="F5" s="100">
        <f t="shared" si="0"/>
        <v>141933898</v>
      </c>
      <c r="G5" s="100">
        <f t="shared" si="0"/>
        <v>13696702</v>
      </c>
      <c r="H5" s="100">
        <f t="shared" si="0"/>
        <v>9536195</v>
      </c>
      <c r="I5" s="100">
        <f t="shared" si="0"/>
        <v>15244862</v>
      </c>
      <c r="J5" s="100">
        <f t="shared" si="0"/>
        <v>38477759</v>
      </c>
      <c r="K5" s="100">
        <f t="shared" si="0"/>
        <v>4956947</v>
      </c>
      <c r="L5" s="100">
        <f t="shared" si="0"/>
        <v>13569254</v>
      </c>
      <c r="M5" s="100">
        <f t="shared" si="0"/>
        <v>10091617</v>
      </c>
      <c r="N5" s="100">
        <f t="shared" si="0"/>
        <v>28617818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67095577</v>
      </c>
      <c r="X5" s="100">
        <f t="shared" si="0"/>
        <v>70966949</v>
      </c>
      <c r="Y5" s="100">
        <f t="shared" si="0"/>
        <v>-3871372</v>
      </c>
      <c r="Z5" s="137">
        <f>+IF(X5&lt;&gt;0,+(Y5/X5)*100,0)</f>
        <v>-5.455176042582865</v>
      </c>
      <c r="AA5" s="153">
        <f>SUM(AA6:AA8)</f>
        <v>141933898</v>
      </c>
    </row>
    <row r="6" spans="1:27" ht="13.5">
      <c r="A6" s="138" t="s">
        <v>75</v>
      </c>
      <c r="B6" s="136"/>
      <c r="C6" s="155">
        <v>3532450</v>
      </c>
      <c r="D6" s="155"/>
      <c r="E6" s="156">
        <v>3916000</v>
      </c>
      <c r="F6" s="60">
        <v>3916000</v>
      </c>
      <c r="G6" s="60">
        <v>1548509</v>
      </c>
      <c r="H6" s="60">
        <v>200000</v>
      </c>
      <c r="I6" s="60"/>
      <c r="J6" s="60">
        <v>1748509</v>
      </c>
      <c r="K6" s="60">
        <v>49</v>
      </c>
      <c r="L6" s="60">
        <v>1238889</v>
      </c>
      <c r="M6" s="60"/>
      <c r="N6" s="60">
        <v>1238938</v>
      </c>
      <c r="O6" s="60"/>
      <c r="P6" s="60"/>
      <c r="Q6" s="60"/>
      <c r="R6" s="60"/>
      <c r="S6" s="60"/>
      <c r="T6" s="60"/>
      <c r="U6" s="60"/>
      <c r="V6" s="60"/>
      <c r="W6" s="60">
        <v>2987447</v>
      </c>
      <c r="X6" s="60">
        <v>1958000</v>
      </c>
      <c r="Y6" s="60">
        <v>1029447</v>
      </c>
      <c r="Z6" s="140">
        <v>52.58</v>
      </c>
      <c r="AA6" s="155">
        <v>3916000</v>
      </c>
    </row>
    <row r="7" spans="1:27" ht="13.5">
      <c r="A7" s="138" t="s">
        <v>76</v>
      </c>
      <c r="B7" s="136"/>
      <c r="C7" s="157">
        <v>114062318</v>
      </c>
      <c r="D7" s="157"/>
      <c r="E7" s="158">
        <v>134065120</v>
      </c>
      <c r="F7" s="159">
        <v>134065120</v>
      </c>
      <c r="G7" s="159">
        <v>11139525</v>
      </c>
      <c r="H7" s="159">
        <v>9087165</v>
      </c>
      <c r="I7" s="159">
        <v>15139409</v>
      </c>
      <c r="J7" s="159">
        <v>35366099</v>
      </c>
      <c r="K7" s="159">
        <v>4854532</v>
      </c>
      <c r="L7" s="159">
        <v>11514121</v>
      </c>
      <c r="M7" s="159">
        <v>9992899</v>
      </c>
      <c r="N7" s="159">
        <v>26361552</v>
      </c>
      <c r="O7" s="159"/>
      <c r="P7" s="159"/>
      <c r="Q7" s="159"/>
      <c r="R7" s="159"/>
      <c r="S7" s="159"/>
      <c r="T7" s="159"/>
      <c r="U7" s="159"/>
      <c r="V7" s="159"/>
      <c r="W7" s="159">
        <v>61727651</v>
      </c>
      <c r="X7" s="159">
        <v>67032560</v>
      </c>
      <c r="Y7" s="159">
        <v>-5304909</v>
      </c>
      <c r="Z7" s="141">
        <v>-7.91</v>
      </c>
      <c r="AA7" s="157">
        <v>134065120</v>
      </c>
    </row>
    <row r="8" spans="1:27" ht="13.5">
      <c r="A8" s="138" t="s">
        <v>77</v>
      </c>
      <c r="B8" s="136"/>
      <c r="C8" s="155">
        <v>3270177</v>
      </c>
      <c r="D8" s="155"/>
      <c r="E8" s="156">
        <v>3952778</v>
      </c>
      <c r="F8" s="60">
        <v>3952778</v>
      </c>
      <c r="G8" s="60">
        <v>1008668</v>
      </c>
      <c r="H8" s="60">
        <v>249030</v>
      </c>
      <c r="I8" s="60">
        <v>105453</v>
      </c>
      <c r="J8" s="60">
        <v>1363151</v>
      </c>
      <c r="K8" s="60">
        <v>102366</v>
      </c>
      <c r="L8" s="60">
        <v>816244</v>
      </c>
      <c r="M8" s="60">
        <v>98718</v>
      </c>
      <c r="N8" s="60">
        <v>1017328</v>
      </c>
      <c r="O8" s="60"/>
      <c r="P8" s="60"/>
      <c r="Q8" s="60"/>
      <c r="R8" s="60"/>
      <c r="S8" s="60"/>
      <c r="T8" s="60"/>
      <c r="U8" s="60"/>
      <c r="V8" s="60"/>
      <c r="W8" s="60">
        <v>2380479</v>
      </c>
      <c r="X8" s="60">
        <v>1976389</v>
      </c>
      <c r="Y8" s="60">
        <v>404090</v>
      </c>
      <c r="Z8" s="140">
        <v>20.45</v>
      </c>
      <c r="AA8" s="155">
        <v>3952778</v>
      </c>
    </row>
    <row r="9" spans="1:27" ht="13.5">
      <c r="A9" s="135" t="s">
        <v>78</v>
      </c>
      <c r="B9" s="136"/>
      <c r="C9" s="153">
        <f aca="true" t="shared" si="1" ref="C9:Y9">SUM(C10:C14)</f>
        <v>19356948</v>
      </c>
      <c r="D9" s="153">
        <f>SUM(D10:D14)</f>
        <v>0</v>
      </c>
      <c r="E9" s="154">
        <f t="shared" si="1"/>
        <v>30107866</v>
      </c>
      <c r="F9" s="100">
        <f t="shared" si="1"/>
        <v>30107866</v>
      </c>
      <c r="G9" s="100">
        <f t="shared" si="1"/>
        <v>5448013</v>
      </c>
      <c r="H9" s="100">
        <f t="shared" si="1"/>
        <v>2268142</v>
      </c>
      <c r="I9" s="100">
        <f t="shared" si="1"/>
        <v>1143377</v>
      </c>
      <c r="J9" s="100">
        <f t="shared" si="1"/>
        <v>8859532</v>
      </c>
      <c r="K9" s="100">
        <f t="shared" si="1"/>
        <v>1361448</v>
      </c>
      <c r="L9" s="100">
        <f t="shared" si="1"/>
        <v>7468638</v>
      </c>
      <c r="M9" s="100">
        <f t="shared" si="1"/>
        <v>1282469</v>
      </c>
      <c r="N9" s="100">
        <f t="shared" si="1"/>
        <v>10112555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18972087</v>
      </c>
      <c r="X9" s="100">
        <f t="shared" si="1"/>
        <v>15053934</v>
      </c>
      <c r="Y9" s="100">
        <f t="shared" si="1"/>
        <v>3918153</v>
      </c>
      <c r="Z9" s="137">
        <f>+IF(X9&lt;&gt;0,+(Y9/X9)*100,0)</f>
        <v>26.027435752010074</v>
      </c>
      <c r="AA9" s="153">
        <f>SUM(AA10:AA14)</f>
        <v>30107866</v>
      </c>
    </row>
    <row r="10" spans="1:27" ht="13.5">
      <c r="A10" s="138" t="s">
        <v>79</v>
      </c>
      <c r="B10" s="136"/>
      <c r="C10" s="155">
        <v>4993131</v>
      </c>
      <c r="D10" s="155"/>
      <c r="E10" s="156">
        <v>8624793</v>
      </c>
      <c r="F10" s="60">
        <v>8624793</v>
      </c>
      <c r="G10" s="60">
        <v>3635867</v>
      </c>
      <c r="H10" s="60">
        <v>67428</v>
      </c>
      <c r="I10" s="60">
        <v>41237</v>
      </c>
      <c r="J10" s="60">
        <v>3744532</v>
      </c>
      <c r="K10" s="60">
        <v>58478</v>
      </c>
      <c r="L10" s="60">
        <v>2324405</v>
      </c>
      <c r="M10" s="60">
        <v>37228</v>
      </c>
      <c r="N10" s="60">
        <v>2420111</v>
      </c>
      <c r="O10" s="60"/>
      <c r="P10" s="60"/>
      <c r="Q10" s="60"/>
      <c r="R10" s="60"/>
      <c r="S10" s="60"/>
      <c r="T10" s="60"/>
      <c r="U10" s="60"/>
      <c r="V10" s="60"/>
      <c r="W10" s="60">
        <v>6164643</v>
      </c>
      <c r="X10" s="60">
        <v>4312397</v>
      </c>
      <c r="Y10" s="60">
        <v>1852246</v>
      </c>
      <c r="Z10" s="140">
        <v>42.95</v>
      </c>
      <c r="AA10" s="155">
        <v>8624793</v>
      </c>
    </row>
    <row r="11" spans="1:27" ht="13.5">
      <c r="A11" s="138" t="s">
        <v>80</v>
      </c>
      <c r="B11" s="136"/>
      <c r="C11" s="155">
        <v>2014029</v>
      </c>
      <c r="D11" s="155"/>
      <c r="E11" s="156">
        <v>4756118</v>
      </c>
      <c r="F11" s="60">
        <v>4756118</v>
      </c>
      <c r="G11" s="60">
        <v>876000</v>
      </c>
      <c r="H11" s="60">
        <v>147661</v>
      </c>
      <c r="I11" s="60">
        <v>5581</v>
      </c>
      <c r="J11" s="60">
        <v>1029242</v>
      </c>
      <c r="K11" s="60">
        <v>17492</v>
      </c>
      <c r="L11" s="60">
        <v>1971813</v>
      </c>
      <c r="M11" s="60">
        <v>13741</v>
      </c>
      <c r="N11" s="60">
        <v>2003046</v>
      </c>
      <c r="O11" s="60"/>
      <c r="P11" s="60"/>
      <c r="Q11" s="60"/>
      <c r="R11" s="60"/>
      <c r="S11" s="60"/>
      <c r="T11" s="60"/>
      <c r="U11" s="60"/>
      <c r="V11" s="60"/>
      <c r="W11" s="60">
        <v>3032288</v>
      </c>
      <c r="X11" s="60">
        <v>2378059</v>
      </c>
      <c r="Y11" s="60">
        <v>654229</v>
      </c>
      <c r="Z11" s="140">
        <v>27.51</v>
      </c>
      <c r="AA11" s="155">
        <v>4756118</v>
      </c>
    </row>
    <row r="12" spans="1:27" ht="13.5">
      <c r="A12" s="138" t="s">
        <v>81</v>
      </c>
      <c r="B12" s="136"/>
      <c r="C12" s="155">
        <v>7675410</v>
      </c>
      <c r="D12" s="155"/>
      <c r="E12" s="156">
        <v>10233132</v>
      </c>
      <c r="F12" s="60">
        <v>10233132</v>
      </c>
      <c r="G12" s="60">
        <v>936146</v>
      </c>
      <c r="H12" s="60">
        <v>2053053</v>
      </c>
      <c r="I12" s="60">
        <v>1096559</v>
      </c>
      <c r="J12" s="60">
        <v>4085758</v>
      </c>
      <c r="K12" s="60">
        <v>1285478</v>
      </c>
      <c r="L12" s="60">
        <v>2438616</v>
      </c>
      <c r="M12" s="60">
        <v>387990</v>
      </c>
      <c r="N12" s="60">
        <v>4112084</v>
      </c>
      <c r="O12" s="60"/>
      <c r="P12" s="60"/>
      <c r="Q12" s="60"/>
      <c r="R12" s="60"/>
      <c r="S12" s="60"/>
      <c r="T12" s="60"/>
      <c r="U12" s="60"/>
      <c r="V12" s="60"/>
      <c r="W12" s="60">
        <v>8197842</v>
      </c>
      <c r="X12" s="60">
        <v>5116566</v>
      </c>
      <c r="Y12" s="60">
        <v>3081276</v>
      </c>
      <c r="Z12" s="140">
        <v>60.22</v>
      </c>
      <c r="AA12" s="155">
        <v>10233132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4674378</v>
      </c>
      <c r="D14" s="157"/>
      <c r="E14" s="158">
        <v>6493823</v>
      </c>
      <c r="F14" s="159">
        <v>6493823</v>
      </c>
      <c r="G14" s="159"/>
      <c r="H14" s="159"/>
      <c r="I14" s="159"/>
      <c r="J14" s="159"/>
      <c r="K14" s="159"/>
      <c r="L14" s="159">
        <v>733804</v>
      </c>
      <c r="M14" s="159">
        <v>843510</v>
      </c>
      <c r="N14" s="159">
        <v>1577314</v>
      </c>
      <c r="O14" s="159"/>
      <c r="P14" s="159"/>
      <c r="Q14" s="159"/>
      <c r="R14" s="159"/>
      <c r="S14" s="159"/>
      <c r="T14" s="159"/>
      <c r="U14" s="159"/>
      <c r="V14" s="159"/>
      <c r="W14" s="159">
        <v>1577314</v>
      </c>
      <c r="X14" s="159">
        <v>3246912</v>
      </c>
      <c r="Y14" s="159">
        <v>-1669598</v>
      </c>
      <c r="Z14" s="141">
        <v>-51.42</v>
      </c>
      <c r="AA14" s="157">
        <v>6493823</v>
      </c>
    </row>
    <row r="15" spans="1:27" ht="13.5">
      <c r="A15" s="135" t="s">
        <v>84</v>
      </c>
      <c r="B15" s="142"/>
      <c r="C15" s="153">
        <f aca="true" t="shared" si="2" ref="C15:Y15">SUM(C16:C18)</f>
        <v>15875975</v>
      </c>
      <c r="D15" s="153">
        <f>SUM(D16:D18)</f>
        <v>0</v>
      </c>
      <c r="E15" s="154">
        <f t="shared" si="2"/>
        <v>12016641</v>
      </c>
      <c r="F15" s="100">
        <f t="shared" si="2"/>
        <v>12016641</v>
      </c>
      <c r="G15" s="100">
        <f t="shared" si="2"/>
        <v>1502054</v>
      </c>
      <c r="H15" s="100">
        <f t="shared" si="2"/>
        <v>208638</v>
      </c>
      <c r="I15" s="100">
        <f t="shared" si="2"/>
        <v>249680</v>
      </c>
      <c r="J15" s="100">
        <f t="shared" si="2"/>
        <v>1960372</v>
      </c>
      <c r="K15" s="100">
        <f t="shared" si="2"/>
        <v>154193</v>
      </c>
      <c r="L15" s="100">
        <f t="shared" si="2"/>
        <v>3637026</v>
      </c>
      <c r="M15" s="100">
        <f t="shared" si="2"/>
        <v>749211</v>
      </c>
      <c r="N15" s="100">
        <f t="shared" si="2"/>
        <v>4540430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6500802</v>
      </c>
      <c r="X15" s="100">
        <f t="shared" si="2"/>
        <v>6008321</v>
      </c>
      <c r="Y15" s="100">
        <f t="shared" si="2"/>
        <v>492481</v>
      </c>
      <c r="Z15" s="137">
        <f>+IF(X15&lt;&gt;0,+(Y15/X15)*100,0)</f>
        <v>8.19664928022321</v>
      </c>
      <c r="AA15" s="153">
        <f>SUM(AA16:AA18)</f>
        <v>12016641</v>
      </c>
    </row>
    <row r="16" spans="1:27" ht="13.5">
      <c r="A16" s="138" t="s">
        <v>85</v>
      </c>
      <c r="B16" s="136"/>
      <c r="C16" s="155">
        <v>1896603</v>
      </c>
      <c r="D16" s="155"/>
      <c r="E16" s="156">
        <v>1841440</v>
      </c>
      <c r="F16" s="60">
        <v>1841440</v>
      </c>
      <c r="G16" s="60">
        <v>134554</v>
      </c>
      <c r="H16" s="60">
        <v>208638</v>
      </c>
      <c r="I16" s="60">
        <v>103419</v>
      </c>
      <c r="J16" s="60">
        <v>446611</v>
      </c>
      <c r="K16" s="60">
        <v>154193</v>
      </c>
      <c r="L16" s="60">
        <v>130893</v>
      </c>
      <c r="M16" s="60">
        <v>328754</v>
      </c>
      <c r="N16" s="60">
        <v>613840</v>
      </c>
      <c r="O16" s="60"/>
      <c r="P16" s="60"/>
      <c r="Q16" s="60"/>
      <c r="R16" s="60"/>
      <c r="S16" s="60"/>
      <c r="T16" s="60"/>
      <c r="U16" s="60"/>
      <c r="V16" s="60"/>
      <c r="W16" s="60">
        <v>1060451</v>
      </c>
      <c r="X16" s="60">
        <v>920720</v>
      </c>
      <c r="Y16" s="60">
        <v>139731</v>
      </c>
      <c r="Z16" s="140">
        <v>15.18</v>
      </c>
      <c r="AA16" s="155">
        <v>1841440</v>
      </c>
    </row>
    <row r="17" spans="1:27" ht="13.5">
      <c r="A17" s="138" t="s">
        <v>86</v>
      </c>
      <c r="B17" s="136"/>
      <c r="C17" s="155">
        <v>12124637</v>
      </c>
      <c r="D17" s="155"/>
      <c r="E17" s="156">
        <v>7058000</v>
      </c>
      <c r="F17" s="60">
        <v>7058000</v>
      </c>
      <c r="G17" s="60">
        <v>1367500</v>
      </c>
      <c r="H17" s="60"/>
      <c r="I17" s="60"/>
      <c r="J17" s="60">
        <v>1367500</v>
      </c>
      <c r="K17" s="60"/>
      <c r="L17" s="60">
        <v>3162500</v>
      </c>
      <c r="M17" s="60">
        <v>35096</v>
      </c>
      <c r="N17" s="60">
        <v>3197596</v>
      </c>
      <c r="O17" s="60"/>
      <c r="P17" s="60"/>
      <c r="Q17" s="60"/>
      <c r="R17" s="60"/>
      <c r="S17" s="60"/>
      <c r="T17" s="60"/>
      <c r="U17" s="60"/>
      <c r="V17" s="60"/>
      <c r="W17" s="60">
        <v>4565096</v>
      </c>
      <c r="X17" s="60">
        <v>3529000</v>
      </c>
      <c r="Y17" s="60">
        <v>1036096</v>
      </c>
      <c r="Z17" s="140">
        <v>29.36</v>
      </c>
      <c r="AA17" s="155">
        <v>7058000</v>
      </c>
    </row>
    <row r="18" spans="1:27" ht="13.5">
      <c r="A18" s="138" t="s">
        <v>87</v>
      </c>
      <c r="B18" s="136"/>
      <c r="C18" s="155">
        <v>1854735</v>
      </c>
      <c r="D18" s="155"/>
      <c r="E18" s="156">
        <v>3117201</v>
      </c>
      <c r="F18" s="60">
        <v>3117201</v>
      </c>
      <c r="G18" s="60"/>
      <c r="H18" s="60"/>
      <c r="I18" s="60">
        <v>146261</v>
      </c>
      <c r="J18" s="60">
        <v>146261</v>
      </c>
      <c r="K18" s="60"/>
      <c r="L18" s="60">
        <v>343633</v>
      </c>
      <c r="M18" s="60">
        <v>385361</v>
      </c>
      <c r="N18" s="60">
        <v>728994</v>
      </c>
      <c r="O18" s="60"/>
      <c r="P18" s="60"/>
      <c r="Q18" s="60"/>
      <c r="R18" s="60"/>
      <c r="S18" s="60"/>
      <c r="T18" s="60"/>
      <c r="U18" s="60"/>
      <c r="V18" s="60"/>
      <c r="W18" s="60">
        <v>875255</v>
      </c>
      <c r="X18" s="60">
        <v>1558601</v>
      </c>
      <c r="Y18" s="60">
        <v>-683346</v>
      </c>
      <c r="Z18" s="140">
        <v>-43.84</v>
      </c>
      <c r="AA18" s="155">
        <v>3117201</v>
      </c>
    </row>
    <row r="19" spans="1:27" ht="13.5">
      <c r="A19" s="135" t="s">
        <v>88</v>
      </c>
      <c r="B19" s="142"/>
      <c r="C19" s="153">
        <f aca="true" t="shared" si="3" ref="C19:Y19">SUM(C20:C23)</f>
        <v>508467732</v>
      </c>
      <c r="D19" s="153">
        <f>SUM(D20:D23)</f>
        <v>0</v>
      </c>
      <c r="E19" s="154">
        <f t="shared" si="3"/>
        <v>559931595</v>
      </c>
      <c r="F19" s="100">
        <f t="shared" si="3"/>
        <v>559931595</v>
      </c>
      <c r="G19" s="100">
        <f t="shared" si="3"/>
        <v>56676172</v>
      </c>
      <c r="H19" s="100">
        <f t="shared" si="3"/>
        <v>38848725</v>
      </c>
      <c r="I19" s="100">
        <f t="shared" si="3"/>
        <v>40911796</v>
      </c>
      <c r="J19" s="100">
        <f t="shared" si="3"/>
        <v>136436693</v>
      </c>
      <c r="K19" s="100">
        <f t="shared" si="3"/>
        <v>34789296</v>
      </c>
      <c r="L19" s="100">
        <f t="shared" si="3"/>
        <v>59467413</v>
      </c>
      <c r="M19" s="100">
        <f t="shared" si="3"/>
        <v>34454844</v>
      </c>
      <c r="N19" s="100">
        <f t="shared" si="3"/>
        <v>128711553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265148246</v>
      </c>
      <c r="X19" s="100">
        <f t="shared" si="3"/>
        <v>279965798</v>
      </c>
      <c r="Y19" s="100">
        <f t="shared" si="3"/>
        <v>-14817552</v>
      </c>
      <c r="Z19" s="137">
        <f>+IF(X19&lt;&gt;0,+(Y19/X19)*100,0)</f>
        <v>-5.2926293518181815</v>
      </c>
      <c r="AA19" s="153">
        <f>SUM(AA20:AA23)</f>
        <v>559931595</v>
      </c>
    </row>
    <row r="20" spans="1:27" ht="13.5">
      <c r="A20" s="138" t="s">
        <v>89</v>
      </c>
      <c r="B20" s="136"/>
      <c r="C20" s="155">
        <v>257122494</v>
      </c>
      <c r="D20" s="155"/>
      <c r="E20" s="156">
        <v>271660832</v>
      </c>
      <c r="F20" s="60">
        <v>271660832</v>
      </c>
      <c r="G20" s="60">
        <v>26605244</v>
      </c>
      <c r="H20" s="60">
        <v>23151291</v>
      </c>
      <c r="I20" s="60">
        <v>22920393</v>
      </c>
      <c r="J20" s="60">
        <v>72676928</v>
      </c>
      <c r="K20" s="60">
        <v>19587538</v>
      </c>
      <c r="L20" s="60">
        <v>27074086</v>
      </c>
      <c r="M20" s="60">
        <v>18390501</v>
      </c>
      <c r="N20" s="60">
        <v>65052125</v>
      </c>
      <c r="O20" s="60"/>
      <c r="P20" s="60"/>
      <c r="Q20" s="60"/>
      <c r="R20" s="60"/>
      <c r="S20" s="60"/>
      <c r="T20" s="60"/>
      <c r="U20" s="60"/>
      <c r="V20" s="60"/>
      <c r="W20" s="60">
        <v>137729053</v>
      </c>
      <c r="X20" s="60">
        <v>135830416</v>
      </c>
      <c r="Y20" s="60">
        <v>1898637</v>
      </c>
      <c r="Z20" s="140">
        <v>1.4</v>
      </c>
      <c r="AA20" s="155">
        <v>271660832</v>
      </c>
    </row>
    <row r="21" spans="1:27" ht="13.5">
      <c r="A21" s="138" t="s">
        <v>90</v>
      </c>
      <c r="B21" s="136"/>
      <c r="C21" s="155">
        <v>138602398</v>
      </c>
      <c r="D21" s="155"/>
      <c r="E21" s="156">
        <v>140771741</v>
      </c>
      <c r="F21" s="60">
        <v>140771741</v>
      </c>
      <c r="G21" s="60">
        <v>15344103</v>
      </c>
      <c r="H21" s="60">
        <v>10725183</v>
      </c>
      <c r="I21" s="60">
        <v>13208877</v>
      </c>
      <c r="J21" s="60">
        <v>39278163</v>
      </c>
      <c r="K21" s="60">
        <v>10342346</v>
      </c>
      <c r="L21" s="60">
        <v>16528066</v>
      </c>
      <c r="M21" s="60">
        <v>11115651</v>
      </c>
      <c r="N21" s="60">
        <v>37986063</v>
      </c>
      <c r="O21" s="60"/>
      <c r="P21" s="60"/>
      <c r="Q21" s="60"/>
      <c r="R21" s="60"/>
      <c r="S21" s="60"/>
      <c r="T21" s="60"/>
      <c r="U21" s="60"/>
      <c r="V21" s="60"/>
      <c r="W21" s="60">
        <v>77264226</v>
      </c>
      <c r="X21" s="60">
        <v>70385871</v>
      </c>
      <c r="Y21" s="60">
        <v>6878355</v>
      </c>
      <c r="Z21" s="140">
        <v>9.77</v>
      </c>
      <c r="AA21" s="155">
        <v>140771741</v>
      </c>
    </row>
    <row r="22" spans="1:27" ht="13.5">
      <c r="A22" s="138" t="s">
        <v>91</v>
      </c>
      <c r="B22" s="136"/>
      <c r="C22" s="157">
        <v>79139678</v>
      </c>
      <c r="D22" s="157"/>
      <c r="E22" s="158">
        <v>107787186</v>
      </c>
      <c r="F22" s="159">
        <v>107787186</v>
      </c>
      <c r="G22" s="159">
        <v>8379311</v>
      </c>
      <c r="H22" s="159">
        <v>2344005</v>
      </c>
      <c r="I22" s="159">
        <v>2404418</v>
      </c>
      <c r="J22" s="159">
        <v>13127734</v>
      </c>
      <c r="K22" s="159">
        <v>2422968</v>
      </c>
      <c r="L22" s="159">
        <v>10059422</v>
      </c>
      <c r="M22" s="159">
        <v>2419774</v>
      </c>
      <c r="N22" s="159">
        <v>14902164</v>
      </c>
      <c r="O22" s="159"/>
      <c r="P22" s="159"/>
      <c r="Q22" s="159"/>
      <c r="R22" s="159"/>
      <c r="S22" s="159"/>
      <c r="T22" s="159"/>
      <c r="U22" s="159"/>
      <c r="V22" s="159"/>
      <c r="W22" s="159">
        <v>28029898</v>
      </c>
      <c r="X22" s="159">
        <v>53893593</v>
      </c>
      <c r="Y22" s="159">
        <v>-25863695</v>
      </c>
      <c r="Z22" s="141">
        <v>-47.99</v>
      </c>
      <c r="AA22" s="157">
        <v>107787186</v>
      </c>
    </row>
    <row r="23" spans="1:27" ht="13.5">
      <c r="A23" s="138" t="s">
        <v>92</v>
      </c>
      <c r="B23" s="136"/>
      <c r="C23" s="155">
        <v>33603162</v>
      </c>
      <c r="D23" s="155"/>
      <c r="E23" s="156">
        <v>39711836</v>
      </c>
      <c r="F23" s="60">
        <v>39711836</v>
      </c>
      <c r="G23" s="60">
        <v>6347514</v>
      </c>
      <c r="H23" s="60">
        <v>2628246</v>
      </c>
      <c r="I23" s="60">
        <v>2378108</v>
      </c>
      <c r="J23" s="60">
        <v>11353868</v>
      </c>
      <c r="K23" s="60">
        <v>2436444</v>
      </c>
      <c r="L23" s="60">
        <v>5805839</v>
      </c>
      <c r="M23" s="60">
        <v>2528918</v>
      </c>
      <c r="N23" s="60">
        <v>10771201</v>
      </c>
      <c r="O23" s="60"/>
      <c r="P23" s="60"/>
      <c r="Q23" s="60"/>
      <c r="R23" s="60"/>
      <c r="S23" s="60"/>
      <c r="T23" s="60"/>
      <c r="U23" s="60"/>
      <c r="V23" s="60"/>
      <c r="W23" s="60">
        <v>22125069</v>
      </c>
      <c r="X23" s="60">
        <v>19855918</v>
      </c>
      <c r="Y23" s="60">
        <v>2269151</v>
      </c>
      <c r="Z23" s="140">
        <v>11.43</v>
      </c>
      <c r="AA23" s="155">
        <v>39711836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664565600</v>
      </c>
      <c r="D25" s="168">
        <f>+D5+D9+D15+D19+D24</f>
        <v>0</v>
      </c>
      <c r="E25" s="169">
        <f t="shared" si="4"/>
        <v>743990000</v>
      </c>
      <c r="F25" s="73">
        <f t="shared" si="4"/>
        <v>743990000</v>
      </c>
      <c r="G25" s="73">
        <f t="shared" si="4"/>
        <v>77322941</v>
      </c>
      <c r="H25" s="73">
        <f t="shared" si="4"/>
        <v>50861700</v>
      </c>
      <c r="I25" s="73">
        <f t="shared" si="4"/>
        <v>57549715</v>
      </c>
      <c r="J25" s="73">
        <f t="shared" si="4"/>
        <v>185734356</v>
      </c>
      <c r="K25" s="73">
        <f t="shared" si="4"/>
        <v>41261884</v>
      </c>
      <c r="L25" s="73">
        <f t="shared" si="4"/>
        <v>84142331</v>
      </c>
      <c r="M25" s="73">
        <f t="shared" si="4"/>
        <v>46578141</v>
      </c>
      <c r="N25" s="73">
        <f t="shared" si="4"/>
        <v>171982356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357716712</v>
      </c>
      <c r="X25" s="73">
        <f t="shared" si="4"/>
        <v>371995002</v>
      </c>
      <c r="Y25" s="73">
        <f t="shared" si="4"/>
        <v>-14278290</v>
      </c>
      <c r="Z25" s="170">
        <f>+IF(X25&lt;&gt;0,+(Y25/X25)*100,0)</f>
        <v>-3.838301569438828</v>
      </c>
      <c r="AA25" s="168">
        <f>+AA5+AA9+AA15+AA19+AA24</f>
        <v>743990000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83409758</v>
      </c>
      <c r="D28" s="153">
        <f>SUM(D29:D31)</f>
        <v>0</v>
      </c>
      <c r="E28" s="154">
        <f t="shared" si="5"/>
        <v>130424461</v>
      </c>
      <c r="F28" s="100">
        <f t="shared" si="5"/>
        <v>130424461</v>
      </c>
      <c r="G28" s="100">
        <f t="shared" si="5"/>
        <v>13377128</v>
      </c>
      <c r="H28" s="100">
        <f t="shared" si="5"/>
        <v>8963248</v>
      </c>
      <c r="I28" s="100">
        <f t="shared" si="5"/>
        <v>8736283</v>
      </c>
      <c r="J28" s="100">
        <f t="shared" si="5"/>
        <v>31076659</v>
      </c>
      <c r="K28" s="100">
        <f t="shared" si="5"/>
        <v>9903755</v>
      </c>
      <c r="L28" s="100">
        <f t="shared" si="5"/>
        <v>10240556</v>
      </c>
      <c r="M28" s="100">
        <f t="shared" si="5"/>
        <v>10205597</v>
      </c>
      <c r="N28" s="100">
        <f t="shared" si="5"/>
        <v>30349908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61426567</v>
      </c>
      <c r="X28" s="100">
        <f t="shared" si="5"/>
        <v>65212231</v>
      </c>
      <c r="Y28" s="100">
        <f t="shared" si="5"/>
        <v>-3785664</v>
      </c>
      <c r="Z28" s="137">
        <f>+IF(X28&lt;&gt;0,+(Y28/X28)*100,0)</f>
        <v>-5.805144130094245</v>
      </c>
      <c r="AA28" s="153">
        <f>SUM(AA29:AA31)</f>
        <v>130424461</v>
      </c>
    </row>
    <row r="29" spans="1:27" ht="13.5">
      <c r="A29" s="138" t="s">
        <v>75</v>
      </c>
      <c r="B29" s="136"/>
      <c r="C29" s="155">
        <v>16666166</v>
      </c>
      <c r="D29" s="155"/>
      <c r="E29" s="156">
        <v>24911413</v>
      </c>
      <c r="F29" s="60">
        <v>24911413</v>
      </c>
      <c r="G29" s="60">
        <v>4362900</v>
      </c>
      <c r="H29" s="60">
        <v>1177644</v>
      </c>
      <c r="I29" s="60">
        <v>1171879</v>
      </c>
      <c r="J29" s="60">
        <v>6712423</v>
      </c>
      <c r="K29" s="60">
        <v>1348666</v>
      </c>
      <c r="L29" s="60">
        <v>1759886</v>
      </c>
      <c r="M29" s="60">
        <v>1378983</v>
      </c>
      <c r="N29" s="60">
        <v>4487535</v>
      </c>
      <c r="O29" s="60"/>
      <c r="P29" s="60"/>
      <c r="Q29" s="60"/>
      <c r="R29" s="60"/>
      <c r="S29" s="60"/>
      <c r="T29" s="60"/>
      <c r="U29" s="60"/>
      <c r="V29" s="60"/>
      <c r="W29" s="60">
        <v>11199958</v>
      </c>
      <c r="X29" s="60">
        <v>12455707</v>
      </c>
      <c r="Y29" s="60">
        <v>-1255749</v>
      </c>
      <c r="Z29" s="140">
        <v>-10.08</v>
      </c>
      <c r="AA29" s="155">
        <v>24911413</v>
      </c>
    </row>
    <row r="30" spans="1:27" ht="13.5">
      <c r="A30" s="138" t="s">
        <v>76</v>
      </c>
      <c r="B30" s="136"/>
      <c r="C30" s="157">
        <v>29817773</v>
      </c>
      <c r="D30" s="157"/>
      <c r="E30" s="158">
        <v>59344578</v>
      </c>
      <c r="F30" s="159">
        <v>59344578</v>
      </c>
      <c r="G30" s="159">
        <v>5719680</v>
      </c>
      <c r="H30" s="159">
        <v>4471156</v>
      </c>
      <c r="I30" s="159">
        <v>4723216</v>
      </c>
      <c r="J30" s="159">
        <v>14914052</v>
      </c>
      <c r="K30" s="159">
        <v>5093170</v>
      </c>
      <c r="L30" s="159">
        <v>5188965</v>
      </c>
      <c r="M30" s="159">
        <v>4693146</v>
      </c>
      <c r="N30" s="159">
        <v>14975281</v>
      </c>
      <c r="O30" s="159"/>
      <c r="P30" s="159"/>
      <c r="Q30" s="159"/>
      <c r="R30" s="159"/>
      <c r="S30" s="159"/>
      <c r="T30" s="159"/>
      <c r="U30" s="159"/>
      <c r="V30" s="159"/>
      <c r="W30" s="159">
        <v>29889333</v>
      </c>
      <c r="X30" s="159">
        <v>29672289</v>
      </c>
      <c r="Y30" s="159">
        <v>217044</v>
      </c>
      <c r="Z30" s="141">
        <v>0.73</v>
      </c>
      <c r="AA30" s="157">
        <v>59344578</v>
      </c>
    </row>
    <row r="31" spans="1:27" ht="13.5">
      <c r="A31" s="138" t="s">
        <v>77</v>
      </c>
      <c r="B31" s="136"/>
      <c r="C31" s="155">
        <v>36925819</v>
      </c>
      <c r="D31" s="155"/>
      <c r="E31" s="156">
        <v>46168470</v>
      </c>
      <c r="F31" s="60">
        <v>46168470</v>
      </c>
      <c r="G31" s="60">
        <v>3294548</v>
      </c>
      <c r="H31" s="60">
        <v>3314448</v>
      </c>
      <c r="I31" s="60">
        <v>2841188</v>
      </c>
      <c r="J31" s="60">
        <v>9450184</v>
      </c>
      <c r="K31" s="60">
        <v>3461919</v>
      </c>
      <c r="L31" s="60">
        <v>3291705</v>
      </c>
      <c r="M31" s="60">
        <v>4133468</v>
      </c>
      <c r="N31" s="60">
        <v>10887092</v>
      </c>
      <c r="O31" s="60"/>
      <c r="P31" s="60"/>
      <c r="Q31" s="60"/>
      <c r="R31" s="60"/>
      <c r="S31" s="60"/>
      <c r="T31" s="60"/>
      <c r="U31" s="60"/>
      <c r="V31" s="60"/>
      <c r="W31" s="60">
        <v>20337276</v>
      </c>
      <c r="X31" s="60">
        <v>23084235</v>
      </c>
      <c r="Y31" s="60">
        <v>-2746959</v>
      </c>
      <c r="Z31" s="140">
        <v>-11.9</v>
      </c>
      <c r="AA31" s="155">
        <v>46168470</v>
      </c>
    </row>
    <row r="32" spans="1:27" ht="13.5">
      <c r="A32" s="135" t="s">
        <v>78</v>
      </c>
      <c r="B32" s="136"/>
      <c r="C32" s="153">
        <f aca="true" t="shared" si="6" ref="C32:Y32">SUM(C33:C37)</f>
        <v>70388640</v>
      </c>
      <c r="D32" s="153">
        <f>SUM(D33:D37)</f>
        <v>0</v>
      </c>
      <c r="E32" s="154">
        <f t="shared" si="6"/>
        <v>83480954</v>
      </c>
      <c r="F32" s="100">
        <f t="shared" si="6"/>
        <v>83480954</v>
      </c>
      <c r="G32" s="100">
        <f t="shared" si="6"/>
        <v>5679075</v>
      </c>
      <c r="H32" s="100">
        <f t="shared" si="6"/>
        <v>5966056</v>
      </c>
      <c r="I32" s="100">
        <f t="shared" si="6"/>
        <v>6004528</v>
      </c>
      <c r="J32" s="100">
        <f t="shared" si="6"/>
        <v>17649659</v>
      </c>
      <c r="K32" s="100">
        <f t="shared" si="6"/>
        <v>6957066</v>
      </c>
      <c r="L32" s="100">
        <f t="shared" si="6"/>
        <v>6848056</v>
      </c>
      <c r="M32" s="100">
        <f t="shared" si="6"/>
        <v>6444506</v>
      </c>
      <c r="N32" s="100">
        <f t="shared" si="6"/>
        <v>20249628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37899287</v>
      </c>
      <c r="X32" s="100">
        <f t="shared" si="6"/>
        <v>41740478</v>
      </c>
      <c r="Y32" s="100">
        <f t="shared" si="6"/>
        <v>-3841191</v>
      </c>
      <c r="Z32" s="137">
        <f>+IF(X32&lt;&gt;0,+(Y32/X32)*100,0)</f>
        <v>-9.202556329134516</v>
      </c>
      <c r="AA32" s="153">
        <f>SUM(AA33:AA37)</f>
        <v>83480954</v>
      </c>
    </row>
    <row r="33" spans="1:27" ht="13.5">
      <c r="A33" s="138" t="s">
        <v>79</v>
      </c>
      <c r="B33" s="136"/>
      <c r="C33" s="155">
        <v>11660539</v>
      </c>
      <c r="D33" s="155"/>
      <c r="E33" s="156">
        <v>12531971</v>
      </c>
      <c r="F33" s="60">
        <v>12531971</v>
      </c>
      <c r="G33" s="60">
        <v>762430</v>
      </c>
      <c r="H33" s="60">
        <v>838114</v>
      </c>
      <c r="I33" s="60">
        <v>940596</v>
      </c>
      <c r="J33" s="60">
        <v>2541140</v>
      </c>
      <c r="K33" s="60">
        <v>880997</v>
      </c>
      <c r="L33" s="60">
        <v>1084733</v>
      </c>
      <c r="M33" s="60">
        <v>989222</v>
      </c>
      <c r="N33" s="60">
        <v>2954952</v>
      </c>
      <c r="O33" s="60"/>
      <c r="P33" s="60"/>
      <c r="Q33" s="60"/>
      <c r="R33" s="60"/>
      <c r="S33" s="60"/>
      <c r="T33" s="60"/>
      <c r="U33" s="60"/>
      <c r="V33" s="60"/>
      <c r="W33" s="60">
        <v>5496092</v>
      </c>
      <c r="X33" s="60">
        <v>6265986</v>
      </c>
      <c r="Y33" s="60">
        <v>-769894</v>
      </c>
      <c r="Z33" s="140">
        <v>-12.29</v>
      </c>
      <c r="AA33" s="155">
        <v>12531971</v>
      </c>
    </row>
    <row r="34" spans="1:27" ht="13.5">
      <c r="A34" s="138" t="s">
        <v>80</v>
      </c>
      <c r="B34" s="136"/>
      <c r="C34" s="155">
        <v>15655442</v>
      </c>
      <c r="D34" s="155"/>
      <c r="E34" s="156">
        <v>19527290</v>
      </c>
      <c r="F34" s="60">
        <v>19527290</v>
      </c>
      <c r="G34" s="60">
        <v>969449</v>
      </c>
      <c r="H34" s="60">
        <v>990875</v>
      </c>
      <c r="I34" s="60">
        <v>1099041</v>
      </c>
      <c r="J34" s="60">
        <v>3059365</v>
      </c>
      <c r="K34" s="60">
        <v>1163487</v>
      </c>
      <c r="L34" s="60">
        <v>1294029</v>
      </c>
      <c r="M34" s="60">
        <v>1203781</v>
      </c>
      <c r="N34" s="60">
        <v>3661297</v>
      </c>
      <c r="O34" s="60"/>
      <c r="P34" s="60"/>
      <c r="Q34" s="60"/>
      <c r="R34" s="60"/>
      <c r="S34" s="60"/>
      <c r="T34" s="60"/>
      <c r="U34" s="60"/>
      <c r="V34" s="60"/>
      <c r="W34" s="60">
        <v>6720662</v>
      </c>
      <c r="X34" s="60">
        <v>9763645</v>
      </c>
      <c r="Y34" s="60">
        <v>-3042983</v>
      </c>
      <c r="Z34" s="140">
        <v>-31.17</v>
      </c>
      <c r="AA34" s="155">
        <v>19527290</v>
      </c>
    </row>
    <row r="35" spans="1:27" ht="13.5">
      <c r="A35" s="138" t="s">
        <v>81</v>
      </c>
      <c r="B35" s="136"/>
      <c r="C35" s="155">
        <v>38185394</v>
      </c>
      <c r="D35" s="155"/>
      <c r="E35" s="156">
        <v>45278189</v>
      </c>
      <c r="F35" s="60">
        <v>45278189</v>
      </c>
      <c r="G35" s="60">
        <v>3611594</v>
      </c>
      <c r="H35" s="60">
        <v>3774832</v>
      </c>
      <c r="I35" s="60">
        <v>3594947</v>
      </c>
      <c r="J35" s="60">
        <v>10981373</v>
      </c>
      <c r="K35" s="60">
        <v>4466474</v>
      </c>
      <c r="L35" s="60">
        <v>4075561</v>
      </c>
      <c r="M35" s="60">
        <v>3865739</v>
      </c>
      <c r="N35" s="60">
        <v>12407774</v>
      </c>
      <c r="O35" s="60"/>
      <c r="P35" s="60"/>
      <c r="Q35" s="60"/>
      <c r="R35" s="60"/>
      <c r="S35" s="60"/>
      <c r="T35" s="60"/>
      <c r="U35" s="60"/>
      <c r="V35" s="60"/>
      <c r="W35" s="60">
        <v>23389147</v>
      </c>
      <c r="X35" s="60">
        <v>22639095</v>
      </c>
      <c r="Y35" s="60">
        <v>750052</v>
      </c>
      <c r="Z35" s="140">
        <v>3.31</v>
      </c>
      <c r="AA35" s="155">
        <v>45278189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4887265</v>
      </c>
      <c r="D37" s="157"/>
      <c r="E37" s="158">
        <v>6143504</v>
      </c>
      <c r="F37" s="159">
        <v>6143504</v>
      </c>
      <c r="G37" s="159">
        <v>335602</v>
      </c>
      <c r="H37" s="159">
        <v>362235</v>
      </c>
      <c r="I37" s="159">
        <v>369944</v>
      </c>
      <c r="J37" s="159">
        <v>1067781</v>
      </c>
      <c r="K37" s="159">
        <v>446108</v>
      </c>
      <c r="L37" s="159">
        <v>393733</v>
      </c>
      <c r="M37" s="159">
        <v>385764</v>
      </c>
      <c r="N37" s="159">
        <v>1225605</v>
      </c>
      <c r="O37" s="159"/>
      <c r="P37" s="159"/>
      <c r="Q37" s="159"/>
      <c r="R37" s="159"/>
      <c r="S37" s="159"/>
      <c r="T37" s="159"/>
      <c r="U37" s="159"/>
      <c r="V37" s="159"/>
      <c r="W37" s="159">
        <v>2293386</v>
      </c>
      <c r="X37" s="159">
        <v>3071752</v>
      </c>
      <c r="Y37" s="159">
        <v>-778366</v>
      </c>
      <c r="Z37" s="141">
        <v>-25.34</v>
      </c>
      <c r="AA37" s="157">
        <v>6143504</v>
      </c>
    </row>
    <row r="38" spans="1:27" ht="13.5">
      <c r="A38" s="135" t="s">
        <v>84</v>
      </c>
      <c r="B38" s="142"/>
      <c r="C38" s="153">
        <f aca="true" t="shared" si="7" ref="C38:Y38">SUM(C39:C41)</f>
        <v>64322667</v>
      </c>
      <c r="D38" s="153">
        <f>SUM(D39:D41)</f>
        <v>0</v>
      </c>
      <c r="E38" s="154">
        <f t="shared" si="7"/>
        <v>98866747</v>
      </c>
      <c r="F38" s="100">
        <f t="shared" si="7"/>
        <v>98866747</v>
      </c>
      <c r="G38" s="100">
        <f t="shared" si="7"/>
        <v>4697981</v>
      </c>
      <c r="H38" s="100">
        <f t="shared" si="7"/>
        <v>5368172</v>
      </c>
      <c r="I38" s="100">
        <f t="shared" si="7"/>
        <v>5892276</v>
      </c>
      <c r="J38" s="100">
        <f t="shared" si="7"/>
        <v>15958429</v>
      </c>
      <c r="K38" s="100">
        <f t="shared" si="7"/>
        <v>5651426</v>
      </c>
      <c r="L38" s="100">
        <f t="shared" si="7"/>
        <v>5438596</v>
      </c>
      <c r="M38" s="100">
        <f t="shared" si="7"/>
        <v>7575531</v>
      </c>
      <c r="N38" s="100">
        <f t="shared" si="7"/>
        <v>18665553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34623982</v>
      </c>
      <c r="X38" s="100">
        <f t="shared" si="7"/>
        <v>49433374</v>
      </c>
      <c r="Y38" s="100">
        <f t="shared" si="7"/>
        <v>-14809392</v>
      </c>
      <c r="Z38" s="137">
        <f>+IF(X38&lt;&gt;0,+(Y38/X38)*100,0)</f>
        <v>-29.958286885293322</v>
      </c>
      <c r="AA38" s="153">
        <f>SUM(AA39:AA41)</f>
        <v>98866747</v>
      </c>
    </row>
    <row r="39" spans="1:27" ht="13.5">
      <c r="A39" s="138" t="s">
        <v>85</v>
      </c>
      <c r="B39" s="136"/>
      <c r="C39" s="155">
        <v>16269141</v>
      </c>
      <c r="D39" s="155"/>
      <c r="E39" s="156">
        <v>23444055</v>
      </c>
      <c r="F39" s="60">
        <v>23444055</v>
      </c>
      <c r="G39" s="60">
        <v>1018451</v>
      </c>
      <c r="H39" s="60">
        <v>1101565</v>
      </c>
      <c r="I39" s="60">
        <v>1382103</v>
      </c>
      <c r="J39" s="60">
        <v>3502119</v>
      </c>
      <c r="K39" s="60">
        <v>1222332</v>
      </c>
      <c r="L39" s="60">
        <v>1038340</v>
      </c>
      <c r="M39" s="60">
        <v>1240278</v>
      </c>
      <c r="N39" s="60">
        <v>3500950</v>
      </c>
      <c r="O39" s="60"/>
      <c r="P39" s="60"/>
      <c r="Q39" s="60"/>
      <c r="R39" s="60"/>
      <c r="S39" s="60"/>
      <c r="T39" s="60"/>
      <c r="U39" s="60"/>
      <c r="V39" s="60"/>
      <c r="W39" s="60">
        <v>7003069</v>
      </c>
      <c r="X39" s="60">
        <v>11722028</v>
      </c>
      <c r="Y39" s="60">
        <v>-4718959</v>
      </c>
      <c r="Z39" s="140">
        <v>-40.26</v>
      </c>
      <c r="AA39" s="155">
        <v>23444055</v>
      </c>
    </row>
    <row r="40" spans="1:27" ht="13.5">
      <c r="A40" s="138" t="s">
        <v>86</v>
      </c>
      <c r="B40" s="136"/>
      <c r="C40" s="155">
        <v>45707118</v>
      </c>
      <c r="D40" s="155"/>
      <c r="E40" s="156">
        <v>72307696</v>
      </c>
      <c r="F40" s="60">
        <v>72307696</v>
      </c>
      <c r="G40" s="60">
        <v>3533269</v>
      </c>
      <c r="H40" s="60">
        <v>4093102</v>
      </c>
      <c r="I40" s="60">
        <v>4340044</v>
      </c>
      <c r="J40" s="60">
        <v>11966415</v>
      </c>
      <c r="K40" s="60">
        <v>4223454</v>
      </c>
      <c r="L40" s="60">
        <v>4220533</v>
      </c>
      <c r="M40" s="60">
        <v>6127239</v>
      </c>
      <c r="N40" s="60">
        <v>14571226</v>
      </c>
      <c r="O40" s="60"/>
      <c r="P40" s="60"/>
      <c r="Q40" s="60"/>
      <c r="R40" s="60"/>
      <c r="S40" s="60"/>
      <c r="T40" s="60"/>
      <c r="U40" s="60"/>
      <c r="V40" s="60"/>
      <c r="W40" s="60">
        <v>26537641</v>
      </c>
      <c r="X40" s="60">
        <v>36153848</v>
      </c>
      <c r="Y40" s="60">
        <v>-9616207</v>
      </c>
      <c r="Z40" s="140">
        <v>-26.6</v>
      </c>
      <c r="AA40" s="155">
        <v>72307696</v>
      </c>
    </row>
    <row r="41" spans="1:27" ht="13.5">
      <c r="A41" s="138" t="s">
        <v>87</v>
      </c>
      <c r="B41" s="136"/>
      <c r="C41" s="155">
        <v>2346408</v>
      </c>
      <c r="D41" s="155"/>
      <c r="E41" s="156">
        <v>3114996</v>
      </c>
      <c r="F41" s="60">
        <v>3114996</v>
      </c>
      <c r="G41" s="60">
        <v>146261</v>
      </c>
      <c r="H41" s="60">
        <v>173505</v>
      </c>
      <c r="I41" s="60">
        <v>170129</v>
      </c>
      <c r="J41" s="60">
        <v>489895</v>
      </c>
      <c r="K41" s="60">
        <v>205640</v>
      </c>
      <c r="L41" s="60">
        <v>179723</v>
      </c>
      <c r="M41" s="60">
        <v>208014</v>
      </c>
      <c r="N41" s="60">
        <v>593377</v>
      </c>
      <c r="O41" s="60"/>
      <c r="P41" s="60"/>
      <c r="Q41" s="60"/>
      <c r="R41" s="60"/>
      <c r="S41" s="60"/>
      <c r="T41" s="60"/>
      <c r="U41" s="60"/>
      <c r="V41" s="60"/>
      <c r="W41" s="60">
        <v>1083272</v>
      </c>
      <c r="X41" s="60">
        <v>1557498</v>
      </c>
      <c r="Y41" s="60">
        <v>-474226</v>
      </c>
      <c r="Z41" s="140">
        <v>-30.45</v>
      </c>
      <c r="AA41" s="155">
        <v>3114996</v>
      </c>
    </row>
    <row r="42" spans="1:27" ht="13.5">
      <c r="A42" s="135" t="s">
        <v>88</v>
      </c>
      <c r="B42" s="142"/>
      <c r="C42" s="153">
        <f aca="true" t="shared" si="8" ref="C42:Y42">SUM(C43:C46)</f>
        <v>435469333</v>
      </c>
      <c r="D42" s="153">
        <f>SUM(D43:D46)</f>
        <v>0</v>
      </c>
      <c r="E42" s="154">
        <f t="shared" si="8"/>
        <v>430791838</v>
      </c>
      <c r="F42" s="100">
        <f t="shared" si="8"/>
        <v>430791838</v>
      </c>
      <c r="G42" s="100">
        <f t="shared" si="8"/>
        <v>35702010</v>
      </c>
      <c r="H42" s="100">
        <f t="shared" si="8"/>
        <v>37092416</v>
      </c>
      <c r="I42" s="100">
        <f t="shared" si="8"/>
        <v>36619677</v>
      </c>
      <c r="J42" s="100">
        <f t="shared" si="8"/>
        <v>109414103</v>
      </c>
      <c r="K42" s="100">
        <f t="shared" si="8"/>
        <v>36117360</v>
      </c>
      <c r="L42" s="100">
        <f t="shared" si="8"/>
        <v>31708074</v>
      </c>
      <c r="M42" s="100">
        <f t="shared" si="8"/>
        <v>38305870</v>
      </c>
      <c r="N42" s="100">
        <f t="shared" si="8"/>
        <v>106131304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215545407</v>
      </c>
      <c r="X42" s="100">
        <f t="shared" si="8"/>
        <v>215395920</v>
      </c>
      <c r="Y42" s="100">
        <f t="shared" si="8"/>
        <v>149487</v>
      </c>
      <c r="Z42" s="137">
        <f>+IF(X42&lt;&gt;0,+(Y42/X42)*100,0)</f>
        <v>0.06940103600848149</v>
      </c>
      <c r="AA42" s="153">
        <f>SUM(AA43:AA46)</f>
        <v>430791838</v>
      </c>
    </row>
    <row r="43" spans="1:27" ht="13.5">
      <c r="A43" s="138" t="s">
        <v>89</v>
      </c>
      <c r="B43" s="136"/>
      <c r="C43" s="155">
        <v>257410889</v>
      </c>
      <c r="D43" s="155"/>
      <c r="E43" s="156">
        <v>256436223</v>
      </c>
      <c r="F43" s="60">
        <v>256436223</v>
      </c>
      <c r="G43" s="60">
        <v>24125021</v>
      </c>
      <c r="H43" s="60">
        <v>24453656</v>
      </c>
      <c r="I43" s="60">
        <v>24096294</v>
      </c>
      <c r="J43" s="60">
        <v>72674971</v>
      </c>
      <c r="K43" s="60">
        <v>21605194</v>
      </c>
      <c r="L43" s="60">
        <v>17635277</v>
      </c>
      <c r="M43" s="60">
        <v>21812630</v>
      </c>
      <c r="N43" s="60">
        <v>61053101</v>
      </c>
      <c r="O43" s="60"/>
      <c r="P43" s="60"/>
      <c r="Q43" s="60"/>
      <c r="R43" s="60"/>
      <c r="S43" s="60"/>
      <c r="T43" s="60"/>
      <c r="U43" s="60"/>
      <c r="V43" s="60"/>
      <c r="W43" s="60">
        <v>133728072</v>
      </c>
      <c r="X43" s="60">
        <v>128218112</v>
      </c>
      <c r="Y43" s="60">
        <v>5509960</v>
      </c>
      <c r="Z43" s="140">
        <v>4.3</v>
      </c>
      <c r="AA43" s="155">
        <v>256436223</v>
      </c>
    </row>
    <row r="44" spans="1:27" ht="13.5">
      <c r="A44" s="138" t="s">
        <v>90</v>
      </c>
      <c r="B44" s="136"/>
      <c r="C44" s="155">
        <v>122145828</v>
      </c>
      <c r="D44" s="155"/>
      <c r="E44" s="156">
        <v>106379811</v>
      </c>
      <c r="F44" s="60">
        <v>106379811</v>
      </c>
      <c r="G44" s="60">
        <v>7209906</v>
      </c>
      <c r="H44" s="60">
        <v>7635019</v>
      </c>
      <c r="I44" s="60">
        <v>7637436</v>
      </c>
      <c r="J44" s="60">
        <v>22482361</v>
      </c>
      <c r="K44" s="60">
        <v>8543025</v>
      </c>
      <c r="L44" s="60">
        <v>8722647</v>
      </c>
      <c r="M44" s="60">
        <v>10712054</v>
      </c>
      <c r="N44" s="60">
        <v>27977726</v>
      </c>
      <c r="O44" s="60"/>
      <c r="P44" s="60"/>
      <c r="Q44" s="60"/>
      <c r="R44" s="60"/>
      <c r="S44" s="60"/>
      <c r="T44" s="60"/>
      <c r="U44" s="60"/>
      <c r="V44" s="60"/>
      <c r="W44" s="60">
        <v>50460087</v>
      </c>
      <c r="X44" s="60">
        <v>53189906</v>
      </c>
      <c r="Y44" s="60">
        <v>-2729819</v>
      </c>
      <c r="Z44" s="140">
        <v>-5.13</v>
      </c>
      <c r="AA44" s="155">
        <v>106379811</v>
      </c>
    </row>
    <row r="45" spans="1:27" ht="13.5">
      <c r="A45" s="138" t="s">
        <v>91</v>
      </c>
      <c r="B45" s="136"/>
      <c r="C45" s="157">
        <v>24952072</v>
      </c>
      <c r="D45" s="157"/>
      <c r="E45" s="158">
        <v>33600480</v>
      </c>
      <c r="F45" s="159">
        <v>33600480</v>
      </c>
      <c r="G45" s="159">
        <v>1860563</v>
      </c>
      <c r="H45" s="159">
        <v>2222887</v>
      </c>
      <c r="I45" s="159">
        <v>2344101</v>
      </c>
      <c r="J45" s="159">
        <v>6427551</v>
      </c>
      <c r="K45" s="159">
        <v>2810468</v>
      </c>
      <c r="L45" s="159">
        <v>2603532</v>
      </c>
      <c r="M45" s="159">
        <v>3132721</v>
      </c>
      <c r="N45" s="159">
        <v>8546721</v>
      </c>
      <c r="O45" s="159"/>
      <c r="P45" s="159"/>
      <c r="Q45" s="159"/>
      <c r="R45" s="159"/>
      <c r="S45" s="159"/>
      <c r="T45" s="159"/>
      <c r="U45" s="159"/>
      <c r="V45" s="159"/>
      <c r="W45" s="159">
        <v>14974272</v>
      </c>
      <c r="X45" s="159">
        <v>16800240</v>
      </c>
      <c r="Y45" s="159">
        <v>-1825968</v>
      </c>
      <c r="Z45" s="141">
        <v>-10.87</v>
      </c>
      <c r="AA45" s="157">
        <v>33600480</v>
      </c>
    </row>
    <row r="46" spans="1:27" ht="13.5">
      <c r="A46" s="138" t="s">
        <v>92</v>
      </c>
      <c r="B46" s="136"/>
      <c r="C46" s="155">
        <v>30960544</v>
      </c>
      <c r="D46" s="155"/>
      <c r="E46" s="156">
        <v>34375324</v>
      </c>
      <c r="F46" s="60">
        <v>34375324</v>
      </c>
      <c r="G46" s="60">
        <v>2506520</v>
      </c>
      <c r="H46" s="60">
        <v>2780854</v>
      </c>
      <c r="I46" s="60">
        <v>2541846</v>
      </c>
      <c r="J46" s="60">
        <v>7829220</v>
      </c>
      <c r="K46" s="60">
        <v>3158673</v>
      </c>
      <c r="L46" s="60">
        <v>2746618</v>
      </c>
      <c r="M46" s="60">
        <v>2648465</v>
      </c>
      <c r="N46" s="60">
        <v>8553756</v>
      </c>
      <c r="O46" s="60"/>
      <c r="P46" s="60"/>
      <c r="Q46" s="60"/>
      <c r="R46" s="60"/>
      <c r="S46" s="60"/>
      <c r="T46" s="60"/>
      <c r="U46" s="60"/>
      <c r="V46" s="60"/>
      <c r="W46" s="60">
        <v>16382976</v>
      </c>
      <c r="X46" s="60">
        <v>17187662</v>
      </c>
      <c r="Y46" s="60">
        <v>-804686</v>
      </c>
      <c r="Z46" s="140">
        <v>-4.68</v>
      </c>
      <c r="AA46" s="155">
        <v>34375324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653590398</v>
      </c>
      <c r="D48" s="168">
        <f>+D28+D32+D38+D42+D47</f>
        <v>0</v>
      </c>
      <c r="E48" s="169">
        <f t="shared" si="9"/>
        <v>743564000</v>
      </c>
      <c r="F48" s="73">
        <f t="shared" si="9"/>
        <v>743564000</v>
      </c>
      <c r="G48" s="73">
        <f t="shared" si="9"/>
        <v>59456194</v>
      </c>
      <c r="H48" s="73">
        <f t="shared" si="9"/>
        <v>57389892</v>
      </c>
      <c r="I48" s="73">
        <f t="shared" si="9"/>
        <v>57252764</v>
      </c>
      <c r="J48" s="73">
        <f t="shared" si="9"/>
        <v>174098850</v>
      </c>
      <c r="K48" s="73">
        <f t="shared" si="9"/>
        <v>58629607</v>
      </c>
      <c r="L48" s="73">
        <f t="shared" si="9"/>
        <v>54235282</v>
      </c>
      <c r="M48" s="73">
        <f t="shared" si="9"/>
        <v>62531504</v>
      </c>
      <c r="N48" s="73">
        <f t="shared" si="9"/>
        <v>175396393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349495243</v>
      </c>
      <c r="X48" s="73">
        <f t="shared" si="9"/>
        <v>371782003</v>
      </c>
      <c r="Y48" s="73">
        <f t="shared" si="9"/>
        <v>-22286760</v>
      </c>
      <c r="Z48" s="170">
        <f>+IF(X48&lt;&gt;0,+(Y48/X48)*100,0)</f>
        <v>-5.994577419068884</v>
      </c>
      <c r="AA48" s="168">
        <f>+AA28+AA32+AA38+AA42+AA47</f>
        <v>743564000</v>
      </c>
    </row>
    <row r="49" spans="1:27" ht="13.5">
      <c r="A49" s="148" t="s">
        <v>49</v>
      </c>
      <c r="B49" s="149"/>
      <c r="C49" s="171">
        <f aca="true" t="shared" si="10" ref="C49:Y49">+C25-C48</f>
        <v>10975202</v>
      </c>
      <c r="D49" s="171">
        <f>+D25-D48</f>
        <v>0</v>
      </c>
      <c r="E49" s="172">
        <f t="shared" si="10"/>
        <v>426000</v>
      </c>
      <c r="F49" s="173">
        <f t="shared" si="10"/>
        <v>426000</v>
      </c>
      <c r="G49" s="173">
        <f t="shared" si="10"/>
        <v>17866747</v>
      </c>
      <c r="H49" s="173">
        <f t="shared" si="10"/>
        <v>-6528192</v>
      </c>
      <c r="I49" s="173">
        <f t="shared" si="10"/>
        <v>296951</v>
      </c>
      <c r="J49" s="173">
        <f t="shared" si="10"/>
        <v>11635506</v>
      </c>
      <c r="K49" s="173">
        <f t="shared" si="10"/>
        <v>-17367723</v>
      </c>
      <c r="L49" s="173">
        <f t="shared" si="10"/>
        <v>29907049</v>
      </c>
      <c r="M49" s="173">
        <f t="shared" si="10"/>
        <v>-15953363</v>
      </c>
      <c r="N49" s="173">
        <f t="shared" si="10"/>
        <v>-3414037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8221469</v>
      </c>
      <c r="X49" s="173">
        <f>IF(F25=F48,0,X25-X48)</f>
        <v>212999</v>
      </c>
      <c r="Y49" s="173">
        <f t="shared" si="10"/>
        <v>8008470</v>
      </c>
      <c r="Z49" s="174">
        <f>+IF(X49&lt;&gt;0,+(Y49/X49)*100,0)</f>
        <v>3759.862722360199</v>
      </c>
      <c r="AA49" s="171">
        <f>+AA25-AA48</f>
        <v>426000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94353113</v>
      </c>
      <c r="D5" s="155">
        <v>0</v>
      </c>
      <c r="E5" s="156">
        <v>118111500</v>
      </c>
      <c r="F5" s="60">
        <v>118111500</v>
      </c>
      <c r="G5" s="60">
        <v>7674044</v>
      </c>
      <c r="H5" s="60">
        <v>8999600</v>
      </c>
      <c r="I5" s="60">
        <v>8799448</v>
      </c>
      <c r="J5" s="60">
        <v>25473092</v>
      </c>
      <c r="K5" s="60">
        <v>9493557</v>
      </c>
      <c r="L5" s="60">
        <v>8961166</v>
      </c>
      <c r="M5" s="60">
        <v>9083592</v>
      </c>
      <c r="N5" s="60">
        <v>27538315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53011407</v>
      </c>
      <c r="X5" s="60">
        <v>59055750</v>
      </c>
      <c r="Y5" s="60">
        <v>-6044343</v>
      </c>
      <c r="Z5" s="140">
        <v>-10.23</v>
      </c>
      <c r="AA5" s="155">
        <v>118111500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214117685</v>
      </c>
      <c r="D7" s="155">
        <v>0</v>
      </c>
      <c r="E7" s="156">
        <v>245365686</v>
      </c>
      <c r="F7" s="60">
        <v>245365686</v>
      </c>
      <c r="G7" s="60">
        <v>19992357</v>
      </c>
      <c r="H7" s="60">
        <v>22456307</v>
      </c>
      <c r="I7" s="60">
        <v>21663415</v>
      </c>
      <c r="J7" s="60">
        <v>64112079</v>
      </c>
      <c r="K7" s="60">
        <v>19003380</v>
      </c>
      <c r="L7" s="60">
        <v>18964906</v>
      </c>
      <c r="M7" s="60">
        <v>18329869</v>
      </c>
      <c r="N7" s="60">
        <v>56298155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120410234</v>
      </c>
      <c r="X7" s="60">
        <v>122682843</v>
      </c>
      <c r="Y7" s="60">
        <v>-2272609</v>
      </c>
      <c r="Z7" s="140">
        <v>-1.85</v>
      </c>
      <c r="AA7" s="155">
        <v>245365686</v>
      </c>
    </row>
    <row r="8" spans="1:27" ht="13.5">
      <c r="A8" s="183" t="s">
        <v>104</v>
      </c>
      <c r="B8" s="182"/>
      <c r="C8" s="155">
        <v>117418283</v>
      </c>
      <c r="D8" s="155">
        <v>0</v>
      </c>
      <c r="E8" s="156">
        <v>126038543</v>
      </c>
      <c r="F8" s="60">
        <v>126038543</v>
      </c>
      <c r="G8" s="60">
        <v>9997745</v>
      </c>
      <c r="H8" s="60">
        <v>10663784</v>
      </c>
      <c r="I8" s="60">
        <v>13130041</v>
      </c>
      <c r="J8" s="60">
        <v>33791570</v>
      </c>
      <c r="K8" s="60">
        <v>10273218</v>
      </c>
      <c r="L8" s="60">
        <v>12101863</v>
      </c>
      <c r="M8" s="60">
        <v>11086372</v>
      </c>
      <c r="N8" s="60">
        <v>33461453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67253023</v>
      </c>
      <c r="X8" s="60">
        <v>63019272</v>
      </c>
      <c r="Y8" s="60">
        <v>4233751</v>
      </c>
      <c r="Z8" s="140">
        <v>6.72</v>
      </c>
      <c r="AA8" s="155">
        <v>126038543</v>
      </c>
    </row>
    <row r="9" spans="1:27" ht="13.5">
      <c r="A9" s="183" t="s">
        <v>105</v>
      </c>
      <c r="B9" s="182"/>
      <c r="C9" s="155">
        <v>24318753</v>
      </c>
      <c r="D9" s="155">
        <v>0</v>
      </c>
      <c r="E9" s="156">
        <v>26309000</v>
      </c>
      <c r="F9" s="60">
        <v>26309000</v>
      </c>
      <c r="G9" s="60">
        <v>2276493</v>
      </c>
      <c r="H9" s="60">
        <v>2288217</v>
      </c>
      <c r="I9" s="60">
        <v>2291740</v>
      </c>
      <c r="J9" s="60">
        <v>6856450</v>
      </c>
      <c r="K9" s="60">
        <v>2354446</v>
      </c>
      <c r="L9" s="60">
        <v>2288168</v>
      </c>
      <c r="M9" s="60">
        <v>2247299</v>
      </c>
      <c r="N9" s="60">
        <v>6889913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13746363</v>
      </c>
      <c r="X9" s="60">
        <v>13154500</v>
      </c>
      <c r="Y9" s="60">
        <v>591863</v>
      </c>
      <c r="Z9" s="140">
        <v>4.5</v>
      </c>
      <c r="AA9" s="155">
        <v>26309000</v>
      </c>
    </row>
    <row r="10" spans="1:27" ht="13.5">
      <c r="A10" s="183" t="s">
        <v>106</v>
      </c>
      <c r="B10" s="182"/>
      <c r="C10" s="155">
        <v>21315914</v>
      </c>
      <c r="D10" s="155">
        <v>0</v>
      </c>
      <c r="E10" s="156">
        <v>26679662</v>
      </c>
      <c r="F10" s="54">
        <v>26679662</v>
      </c>
      <c r="G10" s="54">
        <v>2147173</v>
      </c>
      <c r="H10" s="54">
        <v>2205091</v>
      </c>
      <c r="I10" s="54">
        <v>2098226</v>
      </c>
      <c r="J10" s="54">
        <v>6450490</v>
      </c>
      <c r="K10" s="54">
        <v>2216058</v>
      </c>
      <c r="L10" s="54">
        <v>2188052</v>
      </c>
      <c r="M10" s="54">
        <v>2246118</v>
      </c>
      <c r="N10" s="54">
        <v>6650228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13100718</v>
      </c>
      <c r="X10" s="54">
        <v>13339831</v>
      </c>
      <c r="Y10" s="54">
        <v>-239113</v>
      </c>
      <c r="Z10" s="184">
        <v>-1.79</v>
      </c>
      <c r="AA10" s="130">
        <v>26679662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1329612</v>
      </c>
      <c r="D12" s="155">
        <v>0</v>
      </c>
      <c r="E12" s="156">
        <v>1020000</v>
      </c>
      <c r="F12" s="60">
        <v>1020000</v>
      </c>
      <c r="G12" s="60">
        <v>182723</v>
      </c>
      <c r="H12" s="60">
        <v>88289</v>
      </c>
      <c r="I12" s="60">
        <v>85747</v>
      </c>
      <c r="J12" s="60">
        <v>356759</v>
      </c>
      <c r="K12" s="60">
        <v>85758</v>
      </c>
      <c r="L12" s="60">
        <v>84917</v>
      </c>
      <c r="M12" s="60">
        <v>86572</v>
      </c>
      <c r="N12" s="60">
        <v>257247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614006</v>
      </c>
      <c r="X12" s="60">
        <v>510000</v>
      </c>
      <c r="Y12" s="60">
        <v>104006</v>
      </c>
      <c r="Z12" s="140">
        <v>20.39</v>
      </c>
      <c r="AA12" s="155">
        <v>1020000</v>
      </c>
    </row>
    <row r="13" spans="1:27" ht="13.5">
      <c r="A13" s="181" t="s">
        <v>109</v>
      </c>
      <c r="B13" s="185"/>
      <c r="C13" s="155">
        <v>2036636</v>
      </c>
      <c r="D13" s="155">
        <v>0</v>
      </c>
      <c r="E13" s="156">
        <v>1800000</v>
      </c>
      <c r="F13" s="60">
        <v>1800000</v>
      </c>
      <c r="G13" s="60">
        <v>64104</v>
      </c>
      <c r="H13" s="60">
        <v>241130</v>
      </c>
      <c r="I13" s="60">
        <v>5769641</v>
      </c>
      <c r="J13" s="60">
        <v>6074875</v>
      </c>
      <c r="K13" s="60">
        <v>-5259983</v>
      </c>
      <c r="L13" s="60">
        <v>257735</v>
      </c>
      <c r="M13" s="60">
        <v>255808</v>
      </c>
      <c r="N13" s="60">
        <v>-4746440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1328435</v>
      </c>
      <c r="X13" s="60">
        <v>900000</v>
      </c>
      <c r="Y13" s="60">
        <v>428435</v>
      </c>
      <c r="Z13" s="140">
        <v>47.6</v>
      </c>
      <c r="AA13" s="155">
        <v>1800000</v>
      </c>
    </row>
    <row r="14" spans="1:27" ht="13.5">
      <c r="A14" s="181" t="s">
        <v>110</v>
      </c>
      <c r="B14" s="185"/>
      <c r="C14" s="155">
        <v>7119810</v>
      </c>
      <c r="D14" s="155">
        <v>0</v>
      </c>
      <c r="E14" s="156">
        <v>7199520</v>
      </c>
      <c r="F14" s="60">
        <v>7199520</v>
      </c>
      <c r="G14" s="60">
        <v>584709</v>
      </c>
      <c r="H14" s="60">
        <v>-882740</v>
      </c>
      <c r="I14" s="60">
        <v>467083</v>
      </c>
      <c r="J14" s="60">
        <v>169052</v>
      </c>
      <c r="K14" s="60">
        <v>576497</v>
      </c>
      <c r="L14" s="60">
        <v>521946</v>
      </c>
      <c r="M14" s="60">
        <v>625950</v>
      </c>
      <c r="N14" s="60">
        <v>1724393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1893445</v>
      </c>
      <c r="X14" s="60">
        <v>3599760</v>
      </c>
      <c r="Y14" s="60">
        <v>-1706315</v>
      </c>
      <c r="Z14" s="140">
        <v>-47.4</v>
      </c>
      <c r="AA14" s="155">
        <v>7199520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7020166</v>
      </c>
      <c r="D16" s="155">
        <v>0</v>
      </c>
      <c r="E16" s="156">
        <v>9000000</v>
      </c>
      <c r="F16" s="60">
        <v>9000000</v>
      </c>
      <c r="G16" s="60">
        <v>675418</v>
      </c>
      <c r="H16" s="60">
        <v>1992414</v>
      </c>
      <c r="I16" s="60">
        <v>1025081</v>
      </c>
      <c r="J16" s="60">
        <v>3692913</v>
      </c>
      <c r="K16" s="60">
        <v>1234981</v>
      </c>
      <c r="L16" s="60">
        <v>1896834</v>
      </c>
      <c r="M16" s="60">
        <v>365449</v>
      </c>
      <c r="N16" s="60">
        <v>3497264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7190177</v>
      </c>
      <c r="X16" s="60">
        <v>4500000</v>
      </c>
      <c r="Y16" s="60">
        <v>2690177</v>
      </c>
      <c r="Z16" s="140">
        <v>59.78</v>
      </c>
      <c r="AA16" s="155">
        <v>9000000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64237113</v>
      </c>
      <c r="D19" s="155">
        <v>0</v>
      </c>
      <c r="E19" s="156">
        <v>72133000</v>
      </c>
      <c r="F19" s="60">
        <v>72133000</v>
      </c>
      <c r="G19" s="60">
        <v>26738330</v>
      </c>
      <c r="H19" s="60">
        <v>1290000</v>
      </c>
      <c r="I19" s="60">
        <v>146261</v>
      </c>
      <c r="J19" s="60">
        <v>28174591</v>
      </c>
      <c r="K19" s="60">
        <v>0</v>
      </c>
      <c r="L19" s="60">
        <v>20054666</v>
      </c>
      <c r="M19" s="60">
        <v>1228871</v>
      </c>
      <c r="N19" s="60">
        <v>21283537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49458128</v>
      </c>
      <c r="X19" s="60">
        <v>36066500</v>
      </c>
      <c r="Y19" s="60">
        <v>13391628</v>
      </c>
      <c r="Z19" s="140">
        <v>37.13</v>
      </c>
      <c r="AA19" s="155">
        <v>72133000</v>
      </c>
    </row>
    <row r="20" spans="1:27" ht="13.5">
      <c r="A20" s="181" t="s">
        <v>35</v>
      </c>
      <c r="B20" s="185"/>
      <c r="C20" s="155">
        <v>79329354</v>
      </c>
      <c r="D20" s="155">
        <v>0</v>
      </c>
      <c r="E20" s="156">
        <v>26017089</v>
      </c>
      <c r="F20" s="54">
        <v>26017089</v>
      </c>
      <c r="G20" s="54">
        <v>1575175</v>
      </c>
      <c r="H20" s="54">
        <v>1519608</v>
      </c>
      <c r="I20" s="54">
        <v>1651332</v>
      </c>
      <c r="J20" s="54">
        <v>4746115</v>
      </c>
      <c r="K20" s="54">
        <v>1283972</v>
      </c>
      <c r="L20" s="54">
        <v>1665428</v>
      </c>
      <c r="M20" s="54">
        <v>975461</v>
      </c>
      <c r="N20" s="54">
        <v>3924861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8670976</v>
      </c>
      <c r="X20" s="54">
        <v>13008545</v>
      </c>
      <c r="Y20" s="54">
        <v>-4337569</v>
      </c>
      <c r="Z20" s="184">
        <v>-33.34</v>
      </c>
      <c r="AA20" s="130">
        <v>26017089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632596439</v>
      </c>
      <c r="D22" s="188">
        <f>SUM(D5:D21)</f>
        <v>0</v>
      </c>
      <c r="E22" s="189">
        <f t="shared" si="0"/>
        <v>659674000</v>
      </c>
      <c r="F22" s="190">
        <f t="shared" si="0"/>
        <v>659674000</v>
      </c>
      <c r="G22" s="190">
        <f t="shared" si="0"/>
        <v>71908271</v>
      </c>
      <c r="H22" s="190">
        <f t="shared" si="0"/>
        <v>50861700</v>
      </c>
      <c r="I22" s="190">
        <f t="shared" si="0"/>
        <v>57128015</v>
      </c>
      <c r="J22" s="190">
        <f t="shared" si="0"/>
        <v>179897986</v>
      </c>
      <c r="K22" s="190">
        <f t="shared" si="0"/>
        <v>41261884</v>
      </c>
      <c r="L22" s="190">
        <f t="shared" si="0"/>
        <v>68985681</v>
      </c>
      <c r="M22" s="190">
        <f t="shared" si="0"/>
        <v>46531361</v>
      </c>
      <c r="N22" s="190">
        <f t="shared" si="0"/>
        <v>156778926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336676912</v>
      </c>
      <c r="X22" s="190">
        <f t="shared" si="0"/>
        <v>329837001</v>
      </c>
      <c r="Y22" s="190">
        <f t="shared" si="0"/>
        <v>6839911</v>
      </c>
      <c r="Z22" s="191">
        <f>+IF(X22&lt;&gt;0,+(Y22/X22)*100,0)</f>
        <v>2.073724591013972</v>
      </c>
      <c r="AA22" s="188">
        <f>SUM(AA5:AA21)</f>
        <v>659674000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151169693</v>
      </c>
      <c r="D25" s="155">
        <v>0</v>
      </c>
      <c r="E25" s="156">
        <v>165304929</v>
      </c>
      <c r="F25" s="60">
        <v>165304929</v>
      </c>
      <c r="G25" s="60">
        <v>12764387</v>
      </c>
      <c r="H25" s="60">
        <v>12514083</v>
      </c>
      <c r="I25" s="60">
        <v>13987092</v>
      </c>
      <c r="J25" s="60">
        <v>39265562</v>
      </c>
      <c r="K25" s="60">
        <v>11888500</v>
      </c>
      <c r="L25" s="60">
        <v>13128780</v>
      </c>
      <c r="M25" s="60">
        <v>13019069</v>
      </c>
      <c r="N25" s="60">
        <v>38036349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77301911</v>
      </c>
      <c r="X25" s="60">
        <v>82652465</v>
      </c>
      <c r="Y25" s="60">
        <v>-5350554</v>
      </c>
      <c r="Z25" s="140">
        <v>-6.47</v>
      </c>
      <c r="AA25" s="155">
        <v>165304929</v>
      </c>
    </row>
    <row r="26" spans="1:27" ht="13.5">
      <c r="A26" s="183" t="s">
        <v>38</v>
      </c>
      <c r="B26" s="182"/>
      <c r="C26" s="155">
        <v>7874951</v>
      </c>
      <c r="D26" s="155">
        <v>0</v>
      </c>
      <c r="E26" s="156">
        <v>9708194</v>
      </c>
      <c r="F26" s="60">
        <v>9708194</v>
      </c>
      <c r="G26" s="60">
        <v>665264</v>
      </c>
      <c r="H26" s="60">
        <v>607673</v>
      </c>
      <c r="I26" s="60">
        <v>701167</v>
      </c>
      <c r="J26" s="60">
        <v>1974104</v>
      </c>
      <c r="K26" s="60">
        <v>663585</v>
      </c>
      <c r="L26" s="60">
        <v>663618</v>
      </c>
      <c r="M26" s="60">
        <v>677520</v>
      </c>
      <c r="N26" s="60">
        <v>2004723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3978827</v>
      </c>
      <c r="X26" s="60">
        <v>4854097</v>
      </c>
      <c r="Y26" s="60">
        <v>-875270</v>
      </c>
      <c r="Z26" s="140">
        <v>-18.03</v>
      </c>
      <c r="AA26" s="155">
        <v>9708194</v>
      </c>
    </row>
    <row r="27" spans="1:27" ht="13.5">
      <c r="A27" s="183" t="s">
        <v>118</v>
      </c>
      <c r="B27" s="182"/>
      <c r="C27" s="155">
        <v>27322871</v>
      </c>
      <c r="D27" s="155">
        <v>0</v>
      </c>
      <c r="E27" s="156">
        <v>27059981</v>
      </c>
      <c r="F27" s="60">
        <v>27059981</v>
      </c>
      <c r="G27" s="60">
        <v>2254998</v>
      </c>
      <c r="H27" s="60">
        <v>2254998</v>
      </c>
      <c r="I27" s="60">
        <v>2254998</v>
      </c>
      <c r="J27" s="60">
        <v>6764994</v>
      </c>
      <c r="K27" s="60">
        <v>2254998</v>
      </c>
      <c r="L27" s="60">
        <v>2254998</v>
      </c>
      <c r="M27" s="60">
        <v>2254998</v>
      </c>
      <c r="N27" s="60">
        <v>6764994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13529988</v>
      </c>
      <c r="X27" s="60">
        <v>13529991</v>
      </c>
      <c r="Y27" s="60">
        <v>-3</v>
      </c>
      <c r="Z27" s="140">
        <v>0</v>
      </c>
      <c r="AA27" s="155">
        <v>27059981</v>
      </c>
    </row>
    <row r="28" spans="1:27" ht="13.5">
      <c r="A28" s="183" t="s">
        <v>39</v>
      </c>
      <c r="B28" s="182"/>
      <c r="C28" s="155">
        <v>110579533</v>
      </c>
      <c r="D28" s="155">
        <v>0</v>
      </c>
      <c r="E28" s="156">
        <v>117353000</v>
      </c>
      <c r="F28" s="60">
        <v>117353000</v>
      </c>
      <c r="G28" s="60">
        <v>9779451</v>
      </c>
      <c r="H28" s="60">
        <v>9779451</v>
      </c>
      <c r="I28" s="60">
        <v>9779451</v>
      </c>
      <c r="J28" s="60">
        <v>29338353</v>
      </c>
      <c r="K28" s="60">
        <v>9779451</v>
      </c>
      <c r="L28" s="60">
        <v>9779451</v>
      </c>
      <c r="M28" s="60">
        <v>9779451</v>
      </c>
      <c r="N28" s="60">
        <v>29338353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58676706</v>
      </c>
      <c r="X28" s="60">
        <v>58676500</v>
      </c>
      <c r="Y28" s="60">
        <v>206</v>
      </c>
      <c r="Z28" s="140">
        <v>0</v>
      </c>
      <c r="AA28" s="155">
        <v>117353000</v>
      </c>
    </row>
    <row r="29" spans="1:27" ht="13.5">
      <c r="A29" s="183" t="s">
        <v>40</v>
      </c>
      <c r="B29" s="182"/>
      <c r="C29" s="155">
        <v>16119861</v>
      </c>
      <c r="D29" s="155">
        <v>0</v>
      </c>
      <c r="E29" s="156">
        <v>22115932</v>
      </c>
      <c r="F29" s="60">
        <v>22115932</v>
      </c>
      <c r="G29" s="60">
        <v>70516</v>
      </c>
      <c r="H29" s="60">
        <v>78330</v>
      </c>
      <c r="I29" s="60">
        <v>70721</v>
      </c>
      <c r="J29" s="60">
        <v>219567</v>
      </c>
      <c r="K29" s="60">
        <v>69450</v>
      </c>
      <c r="L29" s="60">
        <v>84820</v>
      </c>
      <c r="M29" s="60">
        <v>8089681</v>
      </c>
      <c r="N29" s="60">
        <v>8243951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8463518</v>
      </c>
      <c r="X29" s="60">
        <v>11057966</v>
      </c>
      <c r="Y29" s="60">
        <v>-2594448</v>
      </c>
      <c r="Z29" s="140">
        <v>-23.46</v>
      </c>
      <c r="AA29" s="155">
        <v>22115932</v>
      </c>
    </row>
    <row r="30" spans="1:27" ht="13.5">
      <c r="A30" s="183" t="s">
        <v>119</v>
      </c>
      <c r="B30" s="182"/>
      <c r="C30" s="155">
        <v>225659653</v>
      </c>
      <c r="D30" s="155">
        <v>0</v>
      </c>
      <c r="E30" s="156">
        <v>249800000</v>
      </c>
      <c r="F30" s="60">
        <v>249800000</v>
      </c>
      <c r="G30" s="60">
        <v>24224104</v>
      </c>
      <c r="H30" s="60">
        <v>24360723</v>
      </c>
      <c r="I30" s="60">
        <v>23663365</v>
      </c>
      <c r="J30" s="60">
        <v>72248192</v>
      </c>
      <c r="K30" s="60">
        <v>21966331</v>
      </c>
      <c r="L30" s="60">
        <v>18109006</v>
      </c>
      <c r="M30" s="60">
        <v>20408055</v>
      </c>
      <c r="N30" s="60">
        <v>60483392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132731584</v>
      </c>
      <c r="X30" s="60">
        <v>124900000</v>
      </c>
      <c r="Y30" s="60">
        <v>7831584</v>
      </c>
      <c r="Z30" s="140">
        <v>6.27</v>
      </c>
      <c r="AA30" s="155">
        <v>249800000</v>
      </c>
    </row>
    <row r="31" spans="1:27" ht="13.5">
      <c r="A31" s="183" t="s">
        <v>120</v>
      </c>
      <c r="B31" s="182"/>
      <c r="C31" s="155">
        <v>28675653</v>
      </c>
      <c r="D31" s="155">
        <v>0</v>
      </c>
      <c r="E31" s="156">
        <v>0</v>
      </c>
      <c r="F31" s="60">
        <v>0</v>
      </c>
      <c r="G31" s="60">
        <v>341635</v>
      </c>
      <c r="H31" s="60">
        <v>1190981</v>
      </c>
      <c r="I31" s="60">
        <v>1246904</v>
      </c>
      <c r="J31" s="60">
        <v>2779520</v>
      </c>
      <c r="K31" s="60">
        <v>1666120</v>
      </c>
      <c r="L31" s="60">
        <v>1528988</v>
      </c>
      <c r="M31" s="60">
        <v>1878181</v>
      </c>
      <c r="N31" s="60">
        <v>5073289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7852809</v>
      </c>
      <c r="X31" s="60">
        <v>0</v>
      </c>
      <c r="Y31" s="60">
        <v>7852809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48879293</v>
      </c>
      <c r="D32" s="155">
        <v>0</v>
      </c>
      <c r="E32" s="156">
        <v>60119584</v>
      </c>
      <c r="F32" s="60">
        <v>60119584</v>
      </c>
      <c r="G32" s="60">
        <v>2335046</v>
      </c>
      <c r="H32" s="60">
        <v>3046961</v>
      </c>
      <c r="I32" s="60">
        <v>3849310</v>
      </c>
      <c r="J32" s="60">
        <v>9231317</v>
      </c>
      <c r="K32" s="60">
        <v>4326504</v>
      </c>
      <c r="L32" s="60">
        <v>4927611</v>
      </c>
      <c r="M32" s="60">
        <v>3466852</v>
      </c>
      <c r="N32" s="60">
        <v>12720967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21952284</v>
      </c>
      <c r="X32" s="60">
        <v>30059792</v>
      </c>
      <c r="Y32" s="60">
        <v>-8107508</v>
      </c>
      <c r="Z32" s="140">
        <v>-26.97</v>
      </c>
      <c r="AA32" s="155">
        <v>60119584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2550</v>
      </c>
      <c r="H33" s="60">
        <v>1496</v>
      </c>
      <c r="I33" s="60">
        <v>1582</v>
      </c>
      <c r="J33" s="60">
        <v>5628</v>
      </c>
      <c r="K33" s="60">
        <v>1470</v>
      </c>
      <c r="L33" s="60">
        <v>1315</v>
      </c>
      <c r="M33" s="60">
        <v>0</v>
      </c>
      <c r="N33" s="60">
        <v>2785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8413</v>
      </c>
      <c r="X33" s="60">
        <v>0</v>
      </c>
      <c r="Y33" s="60">
        <v>8413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37308890</v>
      </c>
      <c r="D34" s="155">
        <v>0</v>
      </c>
      <c r="E34" s="156">
        <v>92102380</v>
      </c>
      <c r="F34" s="60">
        <v>92102380</v>
      </c>
      <c r="G34" s="60">
        <v>7018243</v>
      </c>
      <c r="H34" s="60">
        <v>3555196</v>
      </c>
      <c r="I34" s="60">
        <v>1698174</v>
      </c>
      <c r="J34" s="60">
        <v>12271613</v>
      </c>
      <c r="K34" s="60">
        <v>6013198</v>
      </c>
      <c r="L34" s="60">
        <v>3756695</v>
      </c>
      <c r="M34" s="60">
        <v>2957697</v>
      </c>
      <c r="N34" s="60">
        <v>12727590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24999203</v>
      </c>
      <c r="X34" s="60">
        <v>46051190</v>
      </c>
      <c r="Y34" s="60">
        <v>-21051987</v>
      </c>
      <c r="Z34" s="140">
        <v>-45.71</v>
      </c>
      <c r="AA34" s="155">
        <v>92102380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653590398</v>
      </c>
      <c r="D36" s="188">
        <f>SUM(D25:D35)</f>
        <v>0</v>
      </c>
      <c r="E36" s="189">
        <f t="shared" si="1"/>
        <v>743564000</v>
      </c>
      <c r="F36" s="190">
        <f t="shared" si="1"/>
        <v>743564000</v>
      </c>
      <c r="G36" s="190">
        <f t="shared" si="1"/>
        <v>59456194</v>
      </c>
      <c r="H36" s="190">
        <f t="shared" si="1"/>
        <v>57389892</v>
      </c>
      <c r="I36" s="190">
        <f t="shared" si="1"/>
        <v>57252764</v>
      </c>
      <c r="J36" s="190">
        <f t="shared" si="1"/>
        <v>174098850</v>
      </c>
      <c r="K36" s="190">
        <f t="shared" si="1"/>
        <v>58629607</v>
      </c>
      <c r="L36" s="190">
        <f t="shared" si="1"/>
        <v>54235282</v>
      </c>
      <c r="M36" s="190">
        <f t="shared" si="1"/>
        <v>62531504</v>
      </c>
      <c r="N36" s="190">
        <f t="shared" si="1"/>
        <v>175396393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349495243</v>
      </c>
      <c r="X36" s="190">
        <f t="shared" si="1"/>
        <v>371782001</v>
      </c>
      <c r="Y36" s="190">
        <f t="shared" si="1"/>
        <v>-22286758</v>
      </c>
      <c r="Z36" s="191">
        <f>+IF(X36&lt;&gt;0,+(Y36/X36)*100,0)</f>
        <v>-5.994576913367036</v>
      </c>
      <c r="AA36" s="188">
        <f>SUM(AA25:AA35)</f>
        <v>743564000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-20993959</v>
      </c>
      <c r="D38" s="199">
        <f>+D22-D36</f>
        <v>0</v>
      </c>
      <c r="E38" s="200">
        <f t="shared" si="2"/>
        <v>-83890000</v>
      </c>
      <c r="F38" s="106">
        <f t="shared" si="2"/>
        <v>-83890000</v>
      </c>
      <c r="G38" s="106">
        <f t="shared" si="2"/>
        <v>12452077</v>
      </c>
      <c r="H38" s="106">
        <f t="shared" si="2"/>
        <v>-6528192</v>
      </c>
      <c r="I38" s="106">
        <f t="shared" si="2"/>
        <v>-124749</v>
      </c>
      <c r="J38" s="106">
        <f t="shared" si="2"/>
        <v>5799136</v>
      </c>
      <c r="K38" s="106">
        <f t="shared" si="2"/>
        <v>-17367723</v>
      </c>
      <c r="L38" s="106">
        <f t="shared" si="2"/>
        <v>14750399</v>
      </c>
      <c r="M38" s="106">
        <f t="shared" si="2"/>
        <v>-16000143</v>
      </c>
      <c r="N38" s="106">
        <f t="shared" si="2"/>
        <v>-18617467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-12818331</v>
      </c>
      <c r="X38" s="106">
        <f>IF(F22=F36,0,X22-X36)</f>
        <v>-41945000</v>
      </c>
      <c r="Y38" s="106">
        <f t="shared" si="2"/>
        <v>29126669</v>
      </c>
      <c r="Z38" s="201">
        <f>+IF(X38&lt;&gt;0,+(Y38/X38)*100,0)</f>
        <v>-69.44014542853736</v>
      </c>
      <c r="AA38" s="199">
        <f>+AA22-AA36</f>
        <v>-83890000</v>
      </c>
    </row>
    <row r="39" spans="1:27" ht="13.5">
      <c r="A39" s="181" t="s">
        <v>46</v>
      </c>
      <c r="B39" s="185"/>
      <c r="C39" s="155">
        <v>31969161</v>
      </c>
      <c r="D39" s="155">
        <v>0</v>
      </c>
      <c r="E39" s="156">
        <v>84316000</v>
      </c>
      <c r="F39" s="60">
        <v>84316000</v>
      </c>
      <c r="G39" s="60">
        <v>5414670</v>
      </c>
      <c r="H39" s="60">
        <v>0</v>
      </c>
      <c r="I39" s="60">
        <v>421700</v>
      </c>
      <c r="J39" s="60">
        <v>5836370</v>
      </c>
      <c r="K39" s="60">
        <v>0</v>
      </c>
      <c r="L39" s="60">
        <v>15156650</v>
      </c>
      <c r="M39" s="60">
        <v>46780</v>
      </c>
      <c r="N39" s="60">
        <v>15203430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21039800</v>
      </c>
      <c r="X39" s="60">
        <v>42158000</v>
      </c>
      <c r="Y39" s="60">
        <v>-21118200</v>
      </c>
      <c r="Z39" s="140">
        <v>-50.09</v>
      </c>
      <c r="AA39" s="155">
        <v>84316000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10975202</v>
      </c>
      <c r="D42" s="206">
        <f>SUM(D38:D41)</f>
        <v>0</v>
      </c>
      <c r="E42" s="207">
        <f t="shared" si="3"/>
        <v>426000</v>
      </c>
      <c r="F42" s="88">
        <f t="shared" si="3"/>
        <v>426000</v>
      </c>
      <c r="G42" s="88">
        <f t="shared" si="3"/>
        <v>17866747</v>
      </c>
      <c r="H42" s="88">
        <f t="shared" si="3"/>
        <v>-6528192</v>
      </c>
      <c r="I42" s="88">
        <f t="shared" si="3"/>
        <v>296951</v>
      </c>
      <c r="J42" s="88">
        <f t="shared" si="3"/>
        <v>11635506</v>
      </c>
      <c r="K42" s="88">
        <f t="shared" si="3"/>
        <v>-17367723</v>
      </c>
      <c r="L42" s="88">
        <f t="shared" si="3"/>
        <v>29907049</v>
      </c>
      <c r="M42" s="88">
        <f t="shared" si="3"/>
        <v>-15953363</v>
      </c>
      <c r="N42" s="88">
        <f t="shared" si="3"/>
        <v>-3414037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8221469</v>
      </c>
      <c r="X42" s="88">
        <f t="shared" si="3"/>
        <v>213000</v>
      </c>
      <c r="Y42" s="88">
        <f t="shared" si="3"/>
        <v>8008469</v>
      </c>
      <c r="Z42" s="208">
        <f>+IF(X42&lt;&gt;0,+(Y42/X42)*100,0)</f>
        <v>3759.844600938967</v>
      </c>
      <c r="AA42" s="206">
        <f>SUM(AA38:AA41)</f>
        <v>426000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10975202</v>
      </c>
      <c r="D44" s="210">
        <f>+D42-D43</f>
        <v>0</v>
      </c>
      <c r="E44" s="211">
        <f t="shared" si="4"/>
        <v>426000</v>
      </c>
      <c r="F44" s="77">
        <f t="shared" si="4"/>
        <v>426000</v>
      </c>
      <c r="G44" s="77">
        <f t="shared" si="4"/>
        <v>17866747</v>
      </c>
      <c r="H44" s="77">
        <f t="shared" si="4"/>
        <v>-6528192</v>
      </c>
      <c r="I44" s="77">
        <f t="shared" si="4"/>
        <v>296951</v>
      </c>
      <c r="J44" s="77">
        <f t="shared" si="4"/>
        <v>11635506</v>
      </c>
      <c r="K44" s="77">
        <f t="shared" si="4"/>
        <v>-17367723</v>
      </c>
      <c r="L44" s="77">
        <f t="shared" si="4"/>
        <v>29907049</v>
      </c>
      <c r="M44" s="77">
        <f t="shared" si="4"/>
        <v>-15953363</v>
      </c>
      <c r="N44" s="77">
        <f t="shared" si="4"/>
        <v>-3414037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8221469</v>
      </c>
      <c r="X44" s="77">
        <f t="shared" si="4"/>
        <v>213000</v>
      </c>
      <c r="Y44" s="77">
        <f t="shared" si="4"/>
        <v>8008469</v>
      </c>
      <c r="Z44" s="212">
        <f>+IF(X44&lt;&gt;0,+(Y44/X44)*100,0)</f>
        <v>3759.844600938967</v>
      </c>
      <c r="AA44" s="210">
        <f>+AA42-AA43</f>
        <v>426000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10975202</v>
      </c>
      <c r="D46" s="206">
        <f>SUM(D44:D45)</f>
        <v>0</v>
      </c>
      <c r="E46" s="207">
        <f t="shared" si="5"/>
        <v>426000</v>
      </c>
      <c r="F46" s="88">
        <f t="shared" si="5"/>
        <v>426000</v>
      </c>
      <c r="G46" s="88">
        <f t="shared" si="5"/>
        <v>17866747</v>
      </c>
      <c r="H46" s="88">
        <f t="shared" si="5"/>
        <v>-6528192</v>
      </c>
      <c r="I46" s="88">
        <f t="shared" si="5"/>
        <v>296951</v>
      </c>
      <c r="J46" s="88">
        <f t="shared" si="5"/>
        <v>11635506</v>
      </c>
      <c r="K46" s="88">
        <f t="shared" si="5"/>
        <v>-17367723</v>
      </c>
      <c r="L46" s="88">
        <f t="shared" si="5"/>
        <v>29907049</v>
      </c>
      <c r="M46" s="88">
        <f t="shared" si="5"/>
        <v>-15953363</v>
      </c>
      <c r="N46" s="88">
        <f t="shared" si="5"/>
        <v>-3414037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8221469</v>
      </c>
      <c r="X46" s="88">
        <f t="shared" si="5"/>
        <v>213000</v>
      </c>
      <c r="Y46" s="88">
        <f t="shared" si="5"/>
        <v>8008469</v>
      </c>
      <c r="Z46" s="208">
        <f>+IF(X46&lt;&gt;0,+(Y46/X46)*100,0)</f>
        <v>3759.844600938967</v>
      </c>
      <c r="AA46" s="206">
        <f>SUM(AA44:AA45)</f>
        <v>426000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10975202</v>
      </c>
      <c r="D48" s="217">
        <f>SUM(D46:D47)</f>
        <v>0</v>
      </c>
      <c r="E48" s="218">
        <f t="shared" si="6"/>
        <v>426000</v>
      </c>
      <c r="F48" s="219">
        <f t="shared" si="6"/>
        <v>426000</v>
      </c>
      <c r="G48" s="219">
        <f t="shared" si="6"/>
        <v>17866747</v>
      </c>
      <c r="H48" s="220">
        <f t="shared" si="6"/>
        <v>-6528192</v>
      </c>
      <c r="I48" s="220">
        <f t="shared" si="6"/>
        <v>296951</v>
      </c>
      <c r="J48" s="220">
        <f t="shared" si="6"/>
        <v>11635506</v>
      </c>
      <c r="K48" s="220">
        <f t="shared" si="6"/>
        <v>-17367723</v>
      </c>
      <c r="L48" s="220">
        <f t="shared" si="6"/>
        <v>29907049</v>
      </c>
      <c r="M48" s="219">
        <f t="shared" si="6"/>
        <v>-15953363</v>
      </c>
      <c r="N48" s="219">
        <f t="shared" si="6"/>
        <v>-3414037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8221469</v>
      </c>
      <c r="X48" s="220">
        <f t="shared" si="6"/>
        <v>213000</v>
      </c>
      <c r="Y48" s="220">
        <f t="shared" si="6"/>
        <v>8008469</v>
      </c>
      <c r="Z48" s="221">
        <f>+IF(X48&lt;&gt;0,+(Y48/X48)*100,0)</f>
        <v>3759.844600938967</v>
      </c>
      <c r="AA48" s="222">
        <f>SUM(AA46:AA47)</f>
        <v>426000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3214868</v>
      </c>
      <c r="D5" s="153">
        <f>SUM(D6:D8)</f>
        <v>0</v>
      </c>
      <c r="E5" s="154">
        <f t="shared" si="0"/>
        <v>1424500</v>
      </c>
      <c r="F5" s="100">
        <f t="shared" si="0"/>
        <v>1424500</v>
      </c>
      <c r="G5" s="100">
        <f t="shared" si="0"/>
        <v>0</v>
      </c>
      <c r="H5" s="100">
        <f t="shared" si="0"/>
        <v>0</v>
      </c>
      <c r="I5" s="100">
        <f t="shared" si="0"/>
        <v>19285</v>
      </c>
      <c r="J5" s="100">
        <f t="shared" si="0"/>
        <v>19285</v>
      </c>
      <c r="K5" s="100">
        <f t="shared" si="0"/>
        <v>105824</v>
      </c>
      <c r="L5" s="100">
        <f t="shared" si="0"/>
        <v>2369798</v>
      </c>
      <c r="M5" s="100">
        <f t="shared" si="0"/>
        <v>25656</v>
      </c>
      <c r="N5" s="100">
        <f t="shared" si="0"/>
        <v>2501278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2520563</v>
      </c>
      <c r="X5" s="100">
        <f t="shared" si="0"/>
        <v>712250</v>
      </c>
      <c r="Y5" s="100">
        <f t="shared" si="0"/>
        <v>1808313</v>
      </c>
      <c r="Z5" s="137">
        <f>+IF(X5&lt;&gt;0,+(Y5/X5)*100,0)</f>
        <v>253.8873990873991</v>
      </c>
      <c r="AA5" s="153">
        <f>SUM(AA6:AA8)</f>
        <v>1424500</v>
      </c>
    </row>
    <row r="6" spans="1:27" ht="13.5">
      <c r="A6" s="138" t="s">
        <v>75</v>
      </c>
      <c r="B6" s="136"/>
      <c r="C6" s="155">
        <v>18135</v>
      </c>
      <c r="D6" s="155"/>
      <c r="E6" s="156">
        <v>826000</v>
      </c>
      <c r="F6" s="60">
        <v>826000</v>
      </c>
      <c r="G6" s="60"/>
      <c r="H6" s="60"/>
      <c r="I6" s="60"/>
      <c r="J6" s="60"/>
      <c r="K6" s="60"/>
      <c r="L6" s="60">
        <v>279900</v>
      </c>
      <c r="M6" s="60"/>
      <c r="N6" s="60">
        <v>279900</v>
      </c>
      <c r="O6" s="60"/>
      <c r="P6" s="60"/>
      <c r="Q6" s="60"/>
      <c r="R6" s="60"/>
      <c r="S6" s="60"/>
      <c r="T6" s="60"/>
      <c r="U6" s="60"/>
      <c r="V6" s="60"/>
      <c r="W6" s="60">
        <v>279900</v>
      </c>
      <c r="X6" s="60">
        <v>413000</v>
      </c>
      <c r="Y6" s="60">
        <v>-133100</v>
      </c>
      <c r="Z6" s="140">
        <v>-32.23</v>
      </c>
      <c r="AA6" s="62">
        <v>826000</v>
      </c>
    </row>
    <row r="7" spans="1:27" ht="13.5">
      <c r="A7" s="138" t="s">
        <v>76</v>
      </c>
      <c r="B7" s="136"/>
      <c r="C7" s="157">
        <v>31101</v>
      </c>
      <c r="D7" s="157"/>
      <c r="E7" s="158">
        <v>118500</v>
      </c>
      <c r="F7" s="159">
        <v>118500</v>
      </c>
      <c r="G7" s="159"/>
      <c r="H7" s="159"/>
      <c r="I7" s="159">
        <v>11180</v>
      </c>
      <c r="J7" s="159">
        <v>11180</v>
      </c>
      <c r="K7" s="159">
        <v>31817</v>
      </c>
      <c r="L7" s="159"/>
      <c r="M7" s="159">
        <v>23758</v>
      </c>
      <c r="N7" s="159">
        <v>55575</v>
      </c>
      <c r="O7" s="159"/>
      <c r="P7" s="159"/>
      <c r="Q7" s="159"/>
      <c r="R7" s="159"/>
      <c r="S7" s="159"/>
      <c r="T7" s="159"/>
      <c r="U7" s="159"/>
      <c r="V7" s="159"/>
      <c r="W7" s="159">
        <v>66755</v>
      </c>
      <c r="X7" s="159">
        <v>59250</v>
      </c>
      <c r="Y7" s="159">
        <v>7505</v>
      </c>
      <c r="Z7" s="141">
        <v>12.67</v>
      </c>
      <c r="AA7" s="225">
        <v>118500</v>
      </c>
    </row>
    <row r="8" spans="1:27" ht="13.5">
      <c r="A8" s="138" t="s">
        <v>77</v>
      </c>
      <c r="B8" s="136"/>
      <c r="C8" s="155">
        <v>3165632</v>
      </c>
      <c r="D8" s="155"/>
      <c r="E8" s="156">
        <v>480000</v>
      </c>
      <c r="F8" s="60">
        <v>480000</v>
      </c>
      <c r="G8" s="60"/>
      <c r="H8" s="60"/>
      <c r="I8" s="60">
        <v>8105</v>
      </c>
      <c r="J8" s="60">
        <v>8105</v>
      </c>
      <c r="K8" s="60">
        <v>74007</v>
      </c>
      <c r="L8" s="60">
        <v>2089898</v>
      </c>
      <c r="M8" s="60">
        <v>1898</v>
      </c>
      <c r="N8" s="60">
        <v>2165803</v>
      </c>
      <c r="O8" s="60"/>
      <c r="P8" s="60"/>
      <c r="Q8" s="60"/>
      <c r="R8" s="60"/>
      <c r="S8" s="60"/>
      <c r="T8" s="60"/>
      <c r="U8" s="60"/>
      <c r="V8" s="60"/>
      <c r="W8" s="60">
        <v>2173908</v>
      </c>
      <c r="X8" s="60">
        <v>240000</v>
      </c>
      <c r="Y8" s="60">
        <v>1933908</v>
      </c>
      <c r="Z8" s="140">
        <v>805.8</v>
      </c>
      <c r="AA8" s="62">
        <v>480000</v>
      </c>
    </row>
    <row r="9" spans="1:27" ht="13.5">
      <c r="A9" s="135" t="s">
        <v>78</v>
      </c>
      <c r="B9" s="136"/>
      <c r="C9" s="153">
        <f aca="true" t="shared" si="1" ref="C9:Y9">SUM(C10:C14)</f>
        <v>5676463</v>
      </c>
      <c r="D9" s="153">
        <f>SUM(D10:D14)</f>
        <v>0</v>
      </c>
      <c r="E9" s="154">
        <f t="shared" si="1"/>
        <v>12746000</v>
      </c>
      <c r="F9" s="100">
        <f t="shared" si="1"/>
        <v>12746000</v>
      </c>
      <c r="G9" s="100">
        <f t="shared" si="1"/>
        <v>0</v>
      </c>
      <c r="H9" s="100">
        <f t="shared" si="1"/>
        <v>0</v>
      </c>
      <c r="I9" s="100">
        <f t="shared" si="1"/>
        <v>420793</v>
      </c>
      <c r="J9" s="100">
        <f t="shared" si="1"/>
        <v>420793</v>
      </c>
      <c r="K9" s="100">
        <f t="shared" si="1"/>
        <v>470562</v>
      </c>
      <c r="L9" s="100">
        <f t="shared" si="1"/>
        <v>496466</v>
      </c>
      <c r="M9" s="100">
        <f t="shared" si="1"/>
        <v>353962</v>
      </c>
      <c r="N9" s="100">
        <f t="shared" si="1"/>
        <v>1320990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1741783</v>
      </c>
      <c r="X9" s="100">
        <f t="shared" si="1"/>
        <v>6373000</v>
      </c>
      <c r="Y9" s="100">
        <f t="shared" si="1"/>
        <v>-4631217</v>
      </c>
      <c r="Z9" s="137">
        <f>+IF(X9&lt;&gt;0,+(Y9/X9)*100,0)</f>
        <v>-72.66933940059627</v>
      </c>
      <c r="AA9" s="102">
        <f>SUM(AA10:AA14)</f>
        <v>12746000</v>
      </c>
    </row>
    <row r="10" spans="1:27" ht="13.5">
      <c r="A10" s="138" t="s">
        <v>79</v>
      </c>
      <c r="B10" s="136"/>
      <c r="C10" s="155">
        <v>1488802</v>
      </c>
      <c r="D10" s="155"/>
      <c r="E10" s="156">
        <v>6600000</v>
      </c>
      <c r="F10" s="60">
        <v>6600000</v>
      </c>
      <c r="G10" s="60"/>
      <c r="H10" s="60"/>
      <c r="I10" s="60">
        <v>420793</v>
      </c>
      <c r="J10" s="60">
        <v>420793</v>
      </c>
      <c r="K10" s="60">
        <v>432785</v>
      </c>
      <c r="L10" s="60">
        <v>475346</v>
      </c>
      <c r="M10" s="60">
        <v>180797</v>
      </c>
      <c r="N10" s="60">
        <v>1088928</v>
      </c>
      <c r="O10" s="60"/>
      <c r="P10" s="60"/>
      <c r="Q10" s="60"/>
      <c r="R10" s="60"/>
      <c r="S10" s="60"/>
      <c r="T10" s="60"/>
      <c r="U10" s="60"/>
      <c r="V10" s="60"/>
      <c r="W10" s="60">
        <v>1509721</v>
      </c>
      <c r="X10" s="60">
        <v>3300000</v>
      </c>
      <c r="Y10" s="60">
        <v>-1790279</v>
      </c>
      <c r="Z10" s="140">
        <v>-54.25</v>
      </c>
      <c r="AA10" s="62">
        <v>6600000</v>
      </c>
    </row>
    <row r="11" spans="1:27" ht="13.5">
      <c r="A11" s="138" t="s">
        <v>80</v>
      </c>
      <c r="B11" s="136"/>
      <c r="C11" s="155">
        <v>1848053</v>
      </c>
      <c r="D11" s="155"/>
      <c r="E11" s="156">
        <v>4159000</v>
      </c>
      <c r="F11" s="60">
        <v>4159000</v>
      </c>
      <c r="G11" s="60"/>
      <c r="H11" s="60"/>
      <c r="I11" s="60"/>
      <c r="J11" s="60"/>
      <c r="K11" s="60">
        <v>37777</v>
      </c>
      <c r="L11" s="60">
        <v>21120</v>
      </c>
      <c r="M11" s="60"/>
      <c r="N11" s="60">
        <v>58897</v>
      </c>
      <c r="O11" s="60"/>
      <c r="P11" s="60"/>
      <c r="Q11" s="60"/>
      <c r="R11" s="60"/>
      <c r="S11" s="60"/>
      <c r="T11" s="60"/>
      <c r="U11" s="60"/>
      <c r="V11" s="60"/>
      <c r="W11" s="60">
        <v>58897</v>
      </c>
      <c r="X11" s="60">
        <v>2079500</v>
      </c>
      <c r="Y11" s="60">
        <v>-2020603</v>
      </c>
      <c r="Z11" s="140">
        <v>-97.17</v>
      </c>
      <c r="AA11" s="62">
        <v>4159000</v>
      </c>
    </row>
    <row r="12" spans="1:27" ht="13.5">
      <c r="A12" s="138" t="s">
        <v>81</v>
      </c>
      <c r="B12" s="136"/>
      <c r="C12" s="155">
        <v>2339608</v>
      </c>
      <c r="D12" s="155"/>
      <c r="E12" s="156">
        <v>1987000</v>
      </c>
      <c r="F12" s="60">
        <v>1987000</v>
      </c>
      <c r="G12" s="60"/>
      <c r="H12" s="60"/>
      <c r="I12" s="60"/>
      <c r="J12" s="60"/>
      <c r="K12" s="60"/>
      <c r="L12" s="60"/>
      <c r="M12" s="60">
        <v>173165</v>
      </c>
      <c r="N12" s="60">
        <v>173165</v>
      </c>
      <c r="O12" s="60"/>
      <c r="P12" s="60"/>
      <c r="Q12" s="60"/>
      <c r="R12" s="60"/>
      <c r="S12" s="60"/>
      <c r="T12" s="60"/>
      <c r="U12" s="60"/>
      <c r="V12" s="60"/>
      <c r="W12" s="60">
        <v>173165</v>
      </c>
      <c r="X12" s="60">
        <v>993500</v>
      </c>
      <c r="Y12" s="60">
        <v>-820335</v>
      </c>
      <c r="Z12" s="140">
        <v>-82.57</v>
      </c>
      <c r="AA12" s="62">
        <v>1987000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14019979</v>
      </c>
      <c r="D15" s="153">
        <f>SUM(D16:D18)</f>
        <v>0</v>
      </c>
      <c r="E15" s="154">
        <f t="shared" si="2"/>
        <v>35563000</v>
      </c>
      <c r="F15" s="100">
        <f t="shared" si="2"/>
        <v>35563000</v>
      </c>
      <c r="G15" s="100">
        <f t="shared" si="2"/>
        <v>0</v>
      </c>
      <c r="H15" s="100">
        <f t="shared" si="2"/>
        <v>8742</v>
      </c>
      <c r="I15" s="100">
        <f t="shared" si="2"/>
        <v>1886452</v>
      </c>
      <c r="J15" s="100">
        <f t="shared" si="2"/>
        <v>1895194</v>
      </c>
      <c r="K15" s="100">
        <f t="shared" si="2"/>
        <v>51985</v>
      </c>
      <c r="L15" s="100">
        <f t="shared" si="2"/>
        <v>25903</v>
      </c>
      <c r="M15" s="100">
        <f t="shared" si="2"/>
        <v>1199869</v>
      </c>
      <c r="N15" s="100">
        <f t="shared" si="2"/>
        <v>1277757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3172951</v>
      </c>
      <c r="X15" s="100">
        <f t="shared" si="2"/>
        <v>17781500</v>
      </c>
      <c r="Y15" s="100">
        <f t="shared" si="2"/>
        <v>-14608549</v>
      </c>
      <c r="Z15" s="137">
        <f>+IF(X15&lt;&gt;0,+(Y15/X15)*100,0)</f>
        <v>-82.1558867362146</v>
      </c>
      <c r="AA15" s="102">
        <f>SUM(AA16:AA18)</f>
        <v>35563000</v>
      </c>
    </row>
    <row r="16" spans="1:27" ht="13.5">
      <c r="A16" s="138" t="s">
        <v>85</v>
      </c>
      <c r="B16" s="136"/>
      <c r="C16" s="155"/>
      <c r="D16" s="155"/>
      <c r="E16" s="156">
        <v>37500</v>
      </c>
      <c r="F16" s="60">
        <v>37500</v>
      </c>
      <c r="G16" s="60"/>
      <c r="H16" s="60"/>
      <c r="I16" s="60"/>
      <c r="J16" s="60"/>
      <c r="K16" s="60">
        <v>22399</v>
      </c>
      <c r="L16" s="60">
        <v>13815</v>
      </c>
      <c r="M16" s="60"/>
      <c r="N16" s="60">
        <v>36214</v>
      </c>
      <c r="O16" s="60"/>
      <c r="P16" s="60"/>
      <c r="Q16" s="60"/>
      <c r="R16" s="60"/>
      <c r="S16" s="60"/>
      <c r="T16" s="60"/>
      <c r="U16" s="60"/>
      <c r="V16" s="60"/>
      <c r="W16" s="60">
        <v>36214</v>
      </c>
      <c r="X16" s="60">
        <v>18750</v>
      </c>
      <c r="Y16" s="60">
        <v>17464</v>
      </c>
      <c r="Z16" s="140">
        <v>93.14</v>
      </c>
      <c r="AA16" s="62">
        <v>37500</v>
      </c>
    </row>
    <row r="17" spans="1:27" ht="13.5">
      <c r="A17" s="138" t="s">
        <v>86</v>
      </c>
      <c r="B17" s="136"/>
      <c r="C17" s="155">
        <v>14019979</v>
      </c>
      <c r="D17" s="155"/>
      <c r="E17" s="156">
        <v>35525500</v>
      </c>
      <c r="F17" s="60">
        <v>35525500</v>
      </c>
      <c r="G17" s="60"/>
      <c r="H17" s="60">
        <v>8742</v>
      </c>
      <c r="I17" s="60">
        <v>1886452</v>
      </c>
      <c r="J17" s="60">
        <v>1895194</v>
      </c>
      <c r="K17" s="60">
        <v>29586</v>
      </c>
      <c r="L17" s="60">
        <v>12088</v>
      </c>
      <c r="M17" s="60">
        <v>1199869</v>
      </c>
      <c r="N17" s="60">
        <v>1241543</v>
      </c>
      <c r="O17" s="60"/>
      <c r="P17" s="60"/>
      <c r="Q17" s="60"/>
      <c r="R17" s="60"/>
      <c r="S17" s="60"/>
      <c r="T17" s="60"/>
      <c r="U17" s="60"/>
      <c r="V17" s="60"/>
      <c r="W17" s="60">
        <v>3136737</v>
      </c>
      <c r="X17" s="60">
        <v>17762750</v>
      </c>
      <c r="Y17" s="60">
        <v>-14626013</v>
      </c>
      <c r="Z17" s="140">
        <v>-82.34</v>
      </c>
      <c r="AA17" s="62">
        <v>35525500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75418323</v>
      </c>
      <c r="D19" s="153">
        <f>SUM(D20:D23)</f>
        <v>0</v>
      </c>
      <c r="E19" s="154">
        <f t="shared" si="3"/>
        <v>102734000</v>
      </c>
      <c r="F19" s="100">
        <f t="shared" si="3"/>
        <v>102734000</v>
      </c>
      <c r="G19" s="100">
        <f t="shared" si="3"/>
        <v>1490032</v>
      </c>
      <c r="H19" s="100">
        <f t="shared" si="3"/>
        <v>38919</v>
      </c>
      <c r="I19" s="100">
        <f t="shared" si="3"/>
        <v>5314470</v>
      </c>
      <c r="J19" s="100">
        <f t="shared" si="3"/>
        <v>6843421</v>
      </c>
      <c r="K19" s="100">
        <f t="shared" si="3"/>
        <v>2323950</v>
      </c>
      <c r="L19" s="100">
        <f t="shared" si="3"/>
        <v>3824833</v>
      </c>
      <c r="M19" s="100">
        <f t="shared" si="3"/>
        <v>587863</v>
      </c>
      <c r="N19" s="100">
        <f t="shared" si="3"/>
        <v>6736646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13580067</v>
      </c>
      <c r="X19" s="100">
        <f t="shared" si="3"/>
        <v>51367000</v>
      </c>
      <c r="Y19" s="100">
        <f t="shared" si="3"/>
        <v>-37786933</v>
      </c>
      <c r="Z19" s="137">
        <f>+IF(X19&lt;&gt;0,+(Y19/X19)*100,0)</f>
        <v>-73.56266279907334</v>
      </c>
      <c r="AA19" s="102">
        <f>SUM(AA20:AA23)</f>
        <v>102734000</v>
      </c>
    </row>
    <row r="20" spans="1:27" ht="13.5">
      <c r="A20" s="138" t="s">
        <v>89</v>
      </c>
      <c r="B20" s="136"/>
      <c r="C20" s="155">
        <v>20430887</v>
      </c>
      <c r="D20" s="155"/>
      <c r="E20" s="156">
        <v>29084000</v>
      </c>
      <c r="F20" s="60">
        <v>29084000</v>
      </c>
      <c r="G20" s="60"/>
      <c r="H20" s="60"/>
      <c r="I20" s="60">
        <v>3592630</v>
      </c>
      <c r="J20" s="60">
        <v>3592630</v>
      </c>
      <c r="K20" s="60">
        <v>274675</v>
      </c>
      <c r="L20" s="60">
        <v>3087670</v>
      </c>
      <c r="M20" s="60">
        <v>506571</v>
      </c>
      <c r="N20" s="60">
        <v>3868916</v>
      </c>
      <c r="O20" s="60"/>
      <c r="P20" s="60"/>
      <c r="Q20" s="60"/>
      <c r="R20" s="60"/>
      <c r="S20" s="60"/>
      <c r="T20" s="60"/>
      <c r="U20" s="60"/>
      <c r="V20" s="60"/>
      <c r="W20" s="60">
        <v>7461546</v>
      </c>
      <c r="X20" s="60">
        <v>14542000</v>
      </c>
      <c r="Y20" s="60">
        <v>-7080454</v>
      </c>
      <c r="Z20" s="140">
        <v>-48.69</v>
      </c>
      <c r="AA20" s="62">
        <v>29084000</v>
      </c>
    </row>
    <row r="21" spans="1:27" ht="13.5">
      <c r="A21" s="138" t="s">
        <v>90</v>
      </c>
      <c r="B21" s="136"/>
      <c r="C21" s="155">
        <v>10950538</v>
      </c>
      <c r="D21" s="155"/>
      <c r="E21" s="156">
        <v>7800000</v>
      </c>
      <c r="F21" s="60">
        <v>7800000</v>
      </c>
      <c r="G21" s="60"/>
      <c r="H21" s="60">
        <v>38919</v>
      </c>
      <c r="I21" s="60">
        <v>165085</v>
      </c>
      <c r="J21" s="60">
        <v>204004</v>
      </c>
      <c r="K21" s="60">
        <v>231805</v>
      </c>
      <c r="L21" s="60">
        <v>11096</v>
      </c>
      <c r="M21" s="60">
        <v>13580</v>
      </c>
      <c r="N21" s="60">
        <v>256481</v>
      </c>
      <c r="O21" s="60"/>
      <c r="P21" s="60"/>
      <c r="Q21" s="60"/>
      <c r="R21" s="60"/>
      <c r="S21" s="60"/>
      <c r="T21" s="60"/>
      <c r="U21" s="60"/>
      <c r="V21" s="60"/>
      <c r="W21" s="60">
        <v>460485</v>
      </c>
      <c r="X21" s="60">
        <v>3900000</v>
      </c>
      <c r="Y21" s="60">
        <v>-3439515</v>
      </c>
      <c r="Z21" s="140">
        <v>-88.19</v>
      </c>
      <c r="AA21" s="62">
        <v>7800000</v>
      </c>
    </row>
    <row r="22" spans="1:27" ht="13.5">
      <c r="A22" s="138" t="s">
        <v>91</v>
      </c>
      <c r="B22" s="136"/>
      <c r="C22" s="157">
        <v>43340823</v>
      </c>
      <c r="D22" s="157"/>
      <c r="E22" s="158">
        <v>64040000</v>
      </c>
      <c r="F22" s="159">
        <v>64040000</v>
      </c>
      <c r="G22" s="159">
        <v>1490032</v>
      </c>
      <c r="H22" s="159"/>
      <c r="I22" s="159">
        <v>1556755</v>
      </c>
      <c r="J22" s="159">
        <v>3046787</v>
      </c>
      <c r="K22" s="159">
        <v>1817470</v>
      </c>
      <c r="L22" s="159">
        <v>726067</v>
      </c>
      <c r="M22" s="159"/>
      <c r="N22" s="159">
        <v>2543537</v>
      </c>
      <c r="O22" s="159"/>
      <c r="P22" s="159"/>
      <c r="Q22" s="159"/>
      <c r="R22" s="159"/>
      <c r="S22" s="159"/>
      <c r="T22" s="159"/>
      <c r="U22" s="159"/>
      <c r="V22" s="159"/>
      <c r="W22" s="159">
        <v>5590324</v>
      </c>
      <c r="X22" s="159">
        <v>32020000</v>
      </c>
      <c r="Y22" s="159">
        <v>-26429676</v>
      </c>
      <c r="Z22" s="141">
        <v>-82.54</v>
      </c>
      <c r="AA22" s="225">
        <v>64040000</v>
      </c>
    </row>
    <row r="23" spans="1:27" ht="13.5">
      <c r="A23" s="138" t="s">
        <v>92</v>
      </c>
      <c r="B23" s="136"/>
      <c r="C23" s="155">
        <v>696075</v>
      </c>
      <c r="D23" s="155"/>
      <c r="E23" s="156">
        <v>1810000</v>
      </c>
      <c r="F23" s="60">
        <v>1810000</v>
      </c>
      <c r="G23" s="60"/>
      <c r="H23" s="60"/>
      <c r="I23" s="60"/>
      <c r="J23" s="60"/>
      <c r="K23" s="60"/>
      <c r="L23" s="60"/>
      <c r="M23" s="60">
        <v>67712</v>
      </c>
      <c r="N23" s="60">
        <v>67712</v>
      </c>
      <c r="O23" s="60"/>
      <c r="P23" s="60"/>
      <c r="Q23" s="60"/>
      <c r="R23" s="60"/>
      <c r="S23" s="60"/>
      <c r="T23" s="60"/>
      <c r="U23" s="60"/>
      <c r="V23" s="60"/>
      <c r="W23" s="60">
        <v>67712</v>
      </c>
      <c r="X23" s="60">
        <v>905000</v>
      </c>
      <c r="Y23" s="60">
        <v>-837288</v>
      </c>
      <c r="Z23" s="140">
        <v>-92.52</v>
      </c>
      <c r="AA23" s="62">
        <v>1810000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98329633</v>
      </c>
      <c r="D25" s="217">
        <f>+D5+D9+D15+D19+D24</f>
        <v>0</v>
      </c>
      <c r="E25" s="230">
        <f t="shared" si="4"/>
        <v>152467500</v>
      </c>
      <c r="F25" s="219">
        <f t="shared" si="4"/>
        <v>152467500</v>
      </c>
      <c r="G25" s="219">
        <f t="shared" si="4"/>
        <v>1490032</v>
      </c>
      <c r="H25" s="219">
        <f t="shared" si="4"/>
        <v>47661</v>
      </c>
      <c r="I25" s="219">
        <f t="shared" si="4"/>
        <v>7641000</v>
      </c>
      <c r="J25" s="219">
        <f t="shared" si="4"/>
        <v>9178693</v>
      </c>
      <c r="K25" s="219">
        <f t="shared" si="4"/>
        <v>2952321</v>
      </c>
      <c r="L25" s="219">
        <f t="shared" si="4"/>
        <v>6717000</v>
      </c>
      <c r="M25" s="219">
        <f t="shared" si="4"/>
        <v>2167350</v>
      </c>
      <c r="N25" s="219">
        <f t="shared" si="4"/>
        <v>11836671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21015364</v>
      </c>
      <c r="X25" s="219">
        <f t="shared" si="4"/>
        <v>76233750</v>
      </c>
      <c r="Y25" s="219">
        <f t="shared" si="4"/>
        <v>-55218386</v>
      </c>
      <c r="Z25" s="231">
        <f>+IF(X25&lt;&gt;0,+(Y25/X25)*100,0)</f>
        <v>-72.43299194910391</v>
      </c>
      <c r="AA25" s="232">
        <f>+AA5+AA9+AA15+AA19+AA24</f>
        <v>152467500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28790786</v>
      </c>
      <c r="D28" s="155"/>
      <c r="E28" s="156">
        <v>84316500</v>
      </c>
      <c r="F28" s="60">
        <v>84316500</v>
      </c>
      <c r="G28" s="60">
        <v>1490032</v>
      </c>
      <c r="H28" s="60"/>
      <c r="I28" s="60">
        <v>5619122</v>
      </c>
      <c r="J28" s="60">
        <v>7109154</v>
      </c>
      <c r="K28" s="60">
        <v>2285238</v>
      </c>
      <c r="L28" s="60">
        <v>4144718</v>
      </c>
      <c r="M28" s="60">
        <v>18315</v>
      </c>
      <c r="N28" s="60">
        <v>6448271</v>
      </c>
      <c r="O28" s="60"/>
      <c r="P28" s="60"/>
      <c r="Q28" s="60"/>
      <c r="R28" s="60"/>
      <c r="S28" s="60"/>
      <c r="T28" s="60"/>
      <c r="U28" s="60"/>
      <c r="V28" s="60"/>
      <c r="W28" s="60">
        <v>13557425</v>
      </c>
      <c r="X28" s="60">
        <v>42158250</v>
      </c>
      <c r="Y28" s="60">
        <v>-28600825</v>
      </c>
      <c r="Z28" s="140">
        <v>-67.84</v>
      </c>
      <c r="AA28" s="155">
        <v>84316500</v>
      </c>
    </row>
    <row r="29" spans="1:27" ht="13.5">
      <c r="A29" s="234" t="s">
        <v>134</v>
      </c>
      <c r="B29" s="136"/>
      <c r="C29" s="155">
        <v>962167</v>
      </c>
      <c r="D29" s="155"/>
      <c r="E29" s="156"/>
      <c r="F29" s="60"/>
      <c r="G29" s="60"/>
      <c r="H29" s="60"/>
      <c r="I29" s="60"/>
      <c r="J29" s="60"/>
      <c r="K29" s="60"/>
      <c r="L29" s="60"/>
      <c r="M29" s="60">
        <v>180797</v>
      </c>
      <c r="N29" s="60">
        <v>180797</v>
      </c>
      <c r="O29" s="60"/>
      <c r="P29" s="60"/>
      <c r="Q29" s="60"/>
      <c r="R29" s="60"/>
      <c r="S29" s="60"/>
      <c r="T29" s="60"/>
      <c r="U29" s="60"/>
      <c r="V29" s="60"/>
      <c r="W29" s="60">
        <v>180797</v>
      </c>
      <c r="X29" s="60"/>
      <c r="Y29" s="60">
        <v>180797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29752953</v>
      </c>
      <c r="D32" s="210">
        <f>SUM(D28:D31)</f>
        <v>0</v>
      </c>
      <c r="E32" s="211">
        <f t="shared" si="5"/>
        <v>84316500</v>
      </c>
      <c r="F32" s="77">
        <f t="shared" si="5"/>
        <v>84316500</v>
      </c>
      <c r="G32" s="77">
        <f t="shared" si="5"/>
        <v>1490032</v>
      </c>
      <c r="H32" s="77">
        <f t="shared" si="5"/>
        <v>0</v>
      </c>
      <c r="I32" s="77">
        <f t="shared" si="5"/>
        <v>5619122</v>
      </c>
      <c r="J32" s="77">
        <f t="shared" si="5"/>
        <v>7109154</v>
      </c>
      <c r="K32" s="77">
        <f t="shared" si="5"/>
        <v>2285238</v>
      </c>
      <c r="L32" s="77">
        <f t="shared" si="5"/>
        <v>4144718</v>
      </c>
      <c r="M32" s="77">
        <f t="shared" si="5"/>
        <v>199112</v>
      </c>
      <c r="N32" s="77">
        <f t="shared" si="5"/>
        <v>6629068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13738222</v>
      </c>
      <c r="X32" s="77">
        <f t="shared" si="5"/>
        <v>42158250</v>
      </c>
      <c r="Y32" s="77">
        <f t="shared" si="5"/>
        <v>-28420028</v>
      </c>
      <c r="Z32" s="212">
        <f>+IF(X32&lt;&gt;0,+(Y32/X32)*100,0)</f>
        <v>-67.4127317903376</v>
      </c>
      <c r="AA32" s="79">
        <f>SUM(AA28:AA31)</f>
        <v>84316500</v>
      </c>
    </row>
    <row r="33" spans="1:27" ht="13.5">
      <c r="A33" s="237" t="s">
        <v>51</v>
      </c>
      <c r="B33" s="136" t="s">
        <v>137</v>
      </c>
      <c r="C33" s="155">
        <v>55891331</v>
      </c>
      <c r="D33" s="155"/>
      <c r="E33" s="156">
        <v>10000000</v>
      </c>
      <c r="F33" s="60">
        <v>10000000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5000000</v>
      </c>
      <c r="Y33" s="60">
        <v>-5000000</v>
      </c>
      <c r="Z33" s="140">
        <v>-100</v>
      </c>
      <c r="AA33" s="62">
        <v>10000000</v>
      </c>
    </row>
    <row r="34" spans="1:27" ht="13.5">
      <c r="A34" s="237" t="s">
        <v>52</v>
      </c>
      <c r="B34" s="136" t="s">
        <v>138</v>
      </c>
      <c r="C34" s="155">
        <v>3111947</v>
      </c>
      <c r="D34" s="155"/>
      <c r="E34" s="156">
        <v>45440000</v>
      </c>
      <c r="F34" s="60">
        <v>45440000</v>
      </c>
      <c r="G34" s="60"/>
      <c r="H34" s="60"/>
      <c r="I34" s="60">
        <v>1963776</v>
      </c>
      <c r="J34" s="60">
        <v>1963776</v>
      </c>
      <c r="K34" s="60">
        <v>357783</v>
      </c>
      <c r="L34" s="60">
        <v>2233683</v>
      </c>
      <c r="M34" s="60">
        <v>1624006</v>
      </c>
      <c r="N34" s="60">
        <v>4215472</v>
      </c>
      <c r="O34" s="60"/>
      <c r="P34" s="60"/>
      <c r="Q34" s="60"/>
      <c r="R34" s="60"/>
      <c r="S34" s="60"/>
      <c r="T34" s="60"/>
      <c r="U34" s="60"/>
      <c r="V34" s="60"/>
      <c r="W34" s="60">
        <v>6179248</v>
      </c>
      <c r="X34" s="60">
        <v>22720000</v>
      </c>
      <c r="Y34" s="60">
        <v>-16540752</v>
      </c>
      <c r="Z34" s="140">
        <v>-72.8</v>
      </c>
      <c r="AA34" s="62">
        <v>45440000</v>
      </c>
    </row>
    <row r="35" spans="1:27" ht="13.5">
      <c r="A35" s="237" t="s">
        <v>53</v>
      </c>
      <c r="B35" s="136"/>
      <c r="C35" s="155">
        <v>9573402</v>
      </c>
      <c r="D35" s="155"/>
      <c r="E35" s="156">
        <v>12711000</v>
      </c>
      <c r="F35" s="60">
        <v>12711000</v>
      </c>
      <c r="G35" s="60"/>
      <c r="H35" s="60">
        <v>47661</v>
      </c>
      <c r="I35" s="60">
        <v>58101</v>
      </c>
      <c r="J35" s="60">
        <v>105762</v>
      </c>
      <c r="K35" s="60">
        <v>309299</v>
      </c>
      <c r="L35" s="60">
        <v>338599</v>
      </c>
      <c r="M35" s="60">
        <v>344232</v>
      </c>
      <c r="N35" s="60">
        <v>992130</v>
      </c>
      <c r="O35" s="60"/>
      <c r="P35" s="60"/>
      <c r="Q35" s="60"/>
      <c r="R35" s="60"/>
      <c r="S35" s="60"/>
      <c r="T35" s="60"/>
      <c r="U35" s="60"/>
      <c r="V35" s="60"/>
      <c r="W35" s="60">
        <v>1097892</v>
      </c>
      <c r="X35" s="60">
        <v>6355500</v>
      </c>
      <c r="Y35" s="60">
        <v>-5257608</v>
      </c>
      <c r="Z35" s="140">
        <v>-82.73</v>
      </c>
      <c r="AA35" s="62">
        <v>12711000</v>
      </c>
    </row>
    <row r="36" spans="1:27" ht="13.5">
      <c r="A36" s="238" t="s">
        <v>139</v>
      </c>
      <c r="B36" s="149"/>
      <c r="C36" s="222">
        <f aca="true" t="shared" si="6" ref="C36:Y36">SUM(C32:C35)</f>
        <v>98329633</v>
      </c>
      <c r="D36" s="222">
        <f>SUM(D32:D35)</f>
        <v>0</v>
      </c>
      <c r="E36" s="218">
        <f t="shared" si="6"/>
        <v>152467500</v>
      </c>
      <c r="F36" s="220">
        <f t="shared" si="6"/>
        <v>152467500</v>
      </c>
      <c r="G36" s="220">
        <f t="shared" si="6"/>
        <v>1490032</v>
      </c>
      <c r="H36" s="220">
        <f t="shared" si="6"/>
        <v>47661</v>
      </c>
      <c r="I36" s="220">
        <f t="shared" si="6"/>
        <v>7640999</v>
      </c>
      <c r="J36" s="220">
        <f t="shared" si="6"/>
        <v>9178692</v>
      </c>
      <c r="K36" s="220">
        <f t="shared" si="6"/>
        <v>2952320</v>
      </c>
      <c r="L36" s="220">
        <f t="shared" si="6"/>
        <v>6717000</v>
      </c>
      <c r="M36" s="220">
        <f t="shared" si="6"/>
        <v>2167350</v>
      </c>
      <c r="N36" s="220">
        <f t="shared" si="6"/>
        <v>11836670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21015362</v>
      </c>
      <c r="X36" s="220">
        <f t="shared" si="6"/>
        <v>76233750</v>
      </c>
      <c r="Y36" s="220">
        <f t="shared" si="6"/>
        <v>-55218388</v>
      </c>
      <c r="Z36" s="221">
        <f>+IF(X36&lt;&gt;0,+(Y36/X36)*100,0)</f>
        <v>-72.43299457261384</v>
      </c>
      <c r="AA36" s="239">
        <f>SUM(AA32:AA35)</f>
        <v>152467500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40484187</v>
      </c>
      <c r="D6" s="155"/>
      <c r="E6" s="59">
        <v>22600000</v>
      </c>
      <c r="F6" s="60">
        <v>22600000</v>
      </c>
      <c r="G6" s="60">
        <v>16745000</v>
      </c>
      <c r="H6" s="60">
        <v>11823000</v>
      </c>
      <c r="I6" s="60">
        <v>13191000</v>
      </c>
      <c r="J6" s="60">
        <v>13191000</v>
      </c>
      <c r="K6" s="60">
        <v>11341000</v>
      </c>
      <c r="L6" s="60">
        <v>81089000</v>
      </c>
      <c r="M6" s="60">
        <v>60118421</v>
      </c>
      <c r="N6" s="60">
        <v>60118421</v>
      </c>
      <c r="O6" s="60"/>
      <c r="P6" s="60"/>
      <c r="Q6" s="60"/>
      <c r="R6" s="60"/>
      <c r="S6" s="60"/>
      <c r="T6" s="60"/>
      <c r="U6" s="60"/>
      <c r="V6" s="60"/>
      <c r="W6" s="60">
        <v>60118421</v>
      </c>
      <c r="X6" s="60">
        <v>11300000</v>
      </c>
      <c r="Y6" s="60">
        <v>48818421</v>
      </c>
      <c r="Z6" s="140">
        <v>432.02</v>
      </c>
      <c r="AA6" s="62">
        <v>22600000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42300000</v>
      </c>
      <c r="H7" s="60">
        <v>46300000</v>
      </c>
      <c r="I7" s="60">
        <v>42802000</v>
      </c>
      <c r="J7" s="60">
        <v>42802000</v>
      </c>
      <c r="K7" s="60">
        <v>41800000</v>
      </c>
      <c r="L7" s="60">
        <v>41800000</v>
      </c>
      <c r="M7" s="60">
        <v>79800000</v>
      </c>
      <c r="N7" s="60">
        <v>79800000</v>
      </c>
      <c r="O7" s="60"/>
      <c r="P7" s="60"/>
      <c r="Q7" s="60"/>
      <c r="R7" s="60"/>
      <c r="S7" s="60"/>
      <c r="T7" s="60"/>
      <c r="U7" s="60"/>
      <c r="V7" s="60"/>
      <c r="W7" s="60">
        <v>79800000</v>
      </c>
      <c r="X7" s="60"/>
      <c r="Y7" s="60">
        <v>79800000</v>
      </c>
      <c r="Z7" s="140"/>
      <c r="AA7" s="62"/>
    </row>
    <row r="8" spans="1:27" ht="13.5">
      <c r="A8" s="249" t="s">
        <v>145</v>
      </c>
      <c r="B8" s="182"/>
      <c r="C8" s="155">
        <v>84449640</v>
      </c>
      <c r="D8" s="155"/>
      <c r="E8" s="59">
        <v>81123000</v>
      </c>
      <c r="F8" s="60">
        <v>81123000</v>
      </c>
      <c r="G8" s="60">
        <v>75131000</v>
      </c>
      <c r="H8" s="60">
        <v>75131000</v>
      </c>
      <c r="I8" s="60">
        <v>91058000</v>
      </c>
      <c r="J8" s="60">
        <v>91058000</v>
      </c>
      <c r="K8" s="60">
        <v>89461000</v>
      </c>
      <c r="L8" s="60">
        <v>98088000</v>
      </c>
      <c r="M8" s="60">
        <v>94079871</v>
      </c>
      <c r="N8" s="60">
        <v>94079871</v>
      </c>
      <c r="O8" s="60"/>
      <c r="P8" s="60"/>
      <c r="Q8" s="60"/>
      <c r="R8" s="60"/>
      <c r="S8" s="60"/>
      <c r="T8" s="60"/>
      <c r="U8" s="60"/>
      <c r="V8" s="60"/>
      <c r="W8" s="60">
        <v>94079871</v>
      </c>
      <c r="X8" s="60">
        <v>40561500</v>
      </c>
      <c r="Y8" s="60">
        <v>53518371</v>
      </c>
      <c r="Z8" s="140">
        <v>131.94</v>
      </c>
      <c r="AA8" s="62">
        <v>81123000</v>
      </c>
    </row>
    <row r="9" spans="1:27" ht="13.5">
      <c r="A9" s="249" t="s">
        <v>146</v>
      </c>
      <c r="B9" s="182"/>
      <c r="C9" s="155">
        <v>12363397</v>
      </c>
      <c r="D9" s="155"/>
      <c r="E9" s="59">
        <v>25835000</v>
      </c>
      <c r="F9" s="60">
        <v>25835000</v>
      </c>
      <c r="G9" s="60">
        <v>7047000</v>
      </c>
      <c r="H9" s="60">
        <v>7047000</v>
      </c>
      <c r="I9" s="60">
        <v>2355000</v>
      </c>
      <c r="J9" s="60">
        <v>2355000</v>
      </c>
      <c r="K9" s="60">
        <v>2952000</v>
      </c>
      <c r="L9" s="60">
        <v>1695000</v>
      </c>
      <c r="M9" s="60">
        <v>29184</v>
      </c>
      <c r="N9" s="60">
        <v>29184</v>
      </c>
      <c r="O9" s="60"/>
      <c r="P9" s="60"/>
      <c r="Q9" s="60"/>
      <c r="R9" s="60"/>
      <c r="S9" s="60"/>
      <c r="T9" s="60"/>
      <c r="U9" s="60"/>
      <c r="V9" s="60"/>
      <c r="W9" s="60">
        <v>29184</v>
      </c>
      <c r="X9" s="60">
        <v>12917500</v>
      </c>
      <c r="Y9" s="60">
        <v>-12888316</v>
      </c>
      <c r="Z9" s="140">
        <v>-99.77</v>
      </c>
      <c r="AA9" s="62">
        <v>25835000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6499145</v>
      </c>
      <c r="D11" s="155"/>
      <c r="E11" s="59">
        <v>8421000</v>
      </c>
      <c r="F11" s="60">
        <v>8421000</v>
      </c>
      <c r="G11" s="60">
        <v>6499000</v>
      </c>
      <c r="H11" s="60">
        <v>6499000</v>
      </c>
      <c r="I11" s="60">
        <v>6725000</v>
      </c>
      <c r="J11" s="60">
        <v>6725000</v>
      </c>
      <c r="K11" s="60">
        <v>6037000</v>
      </c>
      <c r="L11" s="60">
        <v>6006000</v>
      </c>
      <c r="M11" s="60">
        <v>6263259</v>
      </c>
      <c r="N11" s="60">
        <v>6263259</v>
      </c>
      <c r="O11" s="60"/>
      <c r="P11" s="60"/>
      <c r="Q11" s="60"/>
      <c r="R11" s="60"/>
      <c r="S11" s="60"/>
      <c r="T11" s="60"/>
      <c r="U11" s="60"/>
      <c r="V11" s="60"/>
      <c r="W11" s="60">
        <v>6263259</v>
      </c>
      <c r="X11" s="60">
        <v>4210500</v>
      </c>
      <c r="Y11" s="60">
        <v>2052759</v>
      </c>
      <c r="Z11" s="140">
        <v>48.75</v>
      </c>
      <c r="AA11" s="62">
        <v>8421000</v>
      </c>
    </row>
    <row r="12" spans="1:27" ht="13.5">
      <c r="A12" s="250" t="s">
        <v>56</v>
      </c>
      <c r="B12" s="251"/>
      <c r="C12" s="168">
        <f aca="true" t="shared" si="0" ref="C12:Y12">SUM(C6:C11)</f>
        <v>143796369</v>
      </c>
      <c r="D12" s="168">
        <f>SUM(D6:D11)</f>
        <v>0</v>
      </c>
      <c r="E12" s="72">
        <f t="shared" si="0"/>
        <v>137979000</v>
      </c>
      <c r="F12" s="73">
        <f t="shared" si="0"/>
        <v>137979000</v>
      </c>
      <c r="G12" s="73">
        <f t="shared" si="0"/>
        <v>147722000</v>
      </c>
      <c r="H12" s="73">
        <f t="shared" si="0"/>
        <v>146800000</v>
      </c>
      <c r="I12" s="73">
        <f t="shared" si="0"/>
        <v>156131000</v>
      </c>
      <c r="J12" s="73">
        <f t="shared" si="0"/>
        <v>156131000</v>
      </c>
      <c r="K12" s="73">
        <f t="shared" si="0"/>
        <v>151591000</v>
      </c>
      <c r="L12" s="73">
        <f t="shared" si="0"/>
        <v>228678000</v>
      </c>
      <c r="M12" s="73">
        <f t="shared" si="0"/>
        <v>240290735</v>
      </c>
      <c r="N12" s="73">
        <f t="shared" si="0"/>
        <v>240290735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240290735</v>
      </c>
      <c r="X12" s="73">
        <f t="shared" si="0"/>
        <v>68989500</v>
      </c>
      <c r="Y12" s="73">
        <f t="shared" si="0"/>
        <v>171301235</v>
      </c>
      <c r="Z12" s="170">
        <f>+IF(X12&lt;&gt;0,+(Y12/X12)*100,0)</f>
        <v>248.30044427050493</v>
      </c>
      <c r="AA12" s="74">
        <f>SUM(AA6:AA11)</f>
        <v>137979000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>
        <v>-23700000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52892000</v>
      </c>
      <c r="D17" s="155"/>
      <c r="E17" s="59">
        <v>30513000</v>
      </c>
      <c r="F17" s="60">
        <v>30513000</v>
      </c>
      <c r="G17" s="60">
        <v>30513000</v>
      </c>
      <c r="H17" s="60">
        <v>52513000</v>
      </c>
      <c r="I17" s="60">
        <v>52892000</v>
      </c>
      <c r="J17" s="60">
        <v>52892000</v>
      </c>
      <c r="K17" s="60">
        <v>52892000</v>
      </c>
      <c r="L17" s="60">
        <v>27373000</v>
      </c>
      <c r="M17" s="60">
        <v>52892000</v>
      </c>
      <c r="N17" s="60">
        <v>52892000</v>
      </c>
      <c r="O17" s="60"/>
      <c r="P17" s="60"/>
      <c r="Q17" s="60"/>
      <c r="R17" s="60"/>
      <c r="S17" s="60"/>
      <c r="T17" s="60"/>
      <c r="U17" s="60"/>
      <c r="V17" s="60"/>
      <c r="W17" s="60">
        <v>52892000</v>
      </c>
      <c r="X17" s="60">
        <v>15256500</v>
      </c>
      <c r="Y17" s="60">
        <v>37635500</v>
      </c>
      <c r="Z17" s="140">
        <v>246.69</v>
      </c>
      <c r="AA17" s="62">
        <v>30513000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2089699923</v>
      </c>
      <c r="D19" s="155"/>
      <c r="E19" s="59">
        <v>2109255000</v>
      </c>
      <c r="F19" s="60">
        <v>2109255000</v>
      </c>
      <c r="G19" s="60">
        <v>2056488000</v>
      </c>
      <c r="H19" s="60">
        <v>2056488000</v>
      </c>
      <c r="I19" s="60">
        <v>2060362000</v>
      </c>
      <c r="J19" s="60">
        <v>2060362000</v>
      </c>
      <c r="K19" s="60">
        <v>2062713000</v>
      </c>
      <c r="L19" s="60">
        <v>2108598000</v>
      </c>
      <c r="M19" s="60">
        <v>2052074230</v>
      </c>
      <c r="N19" s="60">
        <v>2052074230</v>
      </c>
      <c r="O19" s="60"/>
      <c r="P19" s="60"/>
      <c r="Q19" s="60"/>
      <c r="R19" s="60"/>
      <c r="S19" s="60"/>
      <c r="T19" s="60"/>
      <c r="U19" s="60"/>
      <c r="V19" s="60"/>
      <c r="W19" s="60">
        <v>2052074230</v>
      </c>
      <c r="X19" s="60">
        <v>1054627500</v>
      </c>
      <c r="Y19" s="60">
        <v>997446730</v>
      </c>
      <c r="Z19" s="140">
        <v>94.58</v>
      </c>
      <c r="AA19" s="62">
        <v>2109255000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1705</v>
      </c>
      <c r="D22" s="155"/>
      <c r="E22" s="59"/>
      <c r="F22" s="60"/>
      <c r="G22" s="60"/>
      <c r="H22" s="60"/>
      <c r="I22" s="60"/>
      <c r="J22" s="60"/>
      <c r="K22" s="60">
        <v>2000</v>
      </c>
      <c r="L22" s="60">
        <v>2000</v>
      </c>
      <c r="M22" s="60">
        <v>1704</v>
      </c>
      <c r="N22" s="60">
        <v>1704</v>
      </c>
      <c r="O22" s="60"/>
      <c r="P22" s="60"/>
      <c r="Q22" s="60"/>
      <c r="R22" s="60"/>
      <c r="S22" s="60"/>
      <c r="T22" s="60"/>
      <c r="U22" s="60"/>
      <c r="V22" s="60"/>
      <c r="W22" s="60">
        <v>1704</v>
      </c>
      <c r="X22" s="60"/>
      <c r="Y22" s="60">
        <v>1704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>
        <v>-23380000</v>
      </c>
      <c r="L23" s="159">
        <v>-23380000</v>
      </c>
      <c r="M23" s="60">
        <v>428</v>
      </c>
      <c r="N23" s="159">
        <v>428</v>
      </c>
      <c r="O23" s="159"/>
      <c r="P23" s="159"/>
      <c r="Q23" s="60"/>
      <c r="R23" s="159"/>
      <c r="S23" s="159"/>
      <c r="T23" s="60"/>
      <c r="U23" s="159"/>
      <c r="V23" s="159"/>
      <c r="W23" s="159">
        <v>428</v>
      </c>
      <c r="X23" s="60"/>
      <c r="Y23" s="159">
        <v>428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2142593628</v>
      </c>
      <c r="D24" s="168">
        <f>SUM(D15:D23)</f>
        <v>0</v>
      </c>
      <c r="E24" s="76">
        <f t="shared" si="1"/>
        <v>2139768000</v>
      </c>
      <c r="F24" s="77">
        <f t="shared" si="1"/>
        <v>2139768000</v>
      </c>
      <c r="G24" s="77">
        <f t="shared" si="1"/>
        <v>2087001000</v>
      </c>
      <c r="H24" s="77">
        <f t="shared" si="1"/>
        <v>2109001000</v>
      </c>
      <c r="I24" s="77">
        <f t="shared" si="1"/>
        <v>2113254000</v>
      </c>
      <c r="J24" s="77">
        <f t="shared" si="1"/>
        <v>2113254000</v>
      </c>
      <c r="K24" s="77">
        <f t="shared" si="1"/>
        <v>2092227000</v>
      </c>
      <c r="L24" s="77">
        <f t="shared" si="1"/>
        <v>2088893000</v>
      </c>
      <c r="M24" s="77">
        <f t="shared" si="1"/>
        <v>2104968362</v>
      </c>
      <c r="N24" s="77">
        <f t="shared" si="1"/>
        <v>2104968362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2104968362</v>
      </c>
      <c r="X24" s="77">
        <f t="shared" si="1"/>
        <v>1069884000</v>
      </c>
      <c r="Y24" s="77">
        <f t="shared" si="1"/>
        <v>1035084362</v>
      </c>
      <c r="Z24" s="212">
        <f>+IF(X24&lt;&gt;0,+(Y24/X24)*100,0)</f>
        <v>96.74734475887105</v>
      </c>
      <c r="AA24" s="79">
        <f>SUM(AA15:AA23)</f>
        <v>2139768000</v>
      </c>
    </row>
    <row r="25" spans="1:27" ht="13.5">
      <c r="A25" s="250" t="s">
        <v>159</v>
      </c>
      <c r="B25" s="251"/>
      <c r="C25" s="168">
        <f aca="true" t="shared" si="2" ref="C25:Y25">+C12+C24</f>
        <v>2286389997</v>
      </c>
      <c r="D25" s="168">
        <f>+D12+D24</f>
        <v>0</v>
      </c>
      <c r="E25" s="72">
        <f t="shared" si="2"/>
        <v>2277747000</v>
      </c>
      <c r="F25" s="73">
        <f t="shared" si="2"/>
        <v>2277747000</v>
      </c>
      <c r="G25" s="73">
        <f t="shared" si="2"/>
        <v>2234723000</v>
      </c>
      <c r="H25" s="73">
        <f t="shared" si="2"/>
        <v>2255801000</v>
      </c>
      <c r="I25" s="73">
        <f t="shared" si="2"/>
        <v>2269385000</v>
      </c>
      <c r="J25" s="73">
        <f t="shared" si="2"/>
        <v>2269385000</v>
      </c>
      <c r="K25" s="73">
        <f t="shared" si="2"/>
        <v>2243818000</v>
      </c>
      <c r="L25" s="73">
        <f t="shared" si="2"/>
        <v>2317571000</v>
      </c>
      <c r="M25" s="73">
        <f t="shared" si="2"/>
        <v>2345259097</v>
      </c>
      <c r="N25" s="73">
        <f t="shared" si="2"/>
        <v>2345259097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2345259097</v>
      </c>
      <c r="X25" s="73">
        <f t="shared" si="2"/>
        <v>1138873500</v>
      </c>
      <c r="Y25" s="73">
        <f t="shared" si="2"/>
        <v>1206385597</v>
      </c>
      <c r="Z25" s="170">
        <f>+IF(X25&lt;&gt;0,+(Y25/X25)*100,0)</f>
        <v>105.92797154381061</v>
      </c>
      <c r="AA25" s="74">
        <f>+AA12+AA24</f>
        <v>2277747000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11802243</v>
      </c>
      <c r="D30" s="155"/>
      <c r="E30" s="59">
        <v>10087000</v>
      </c>
      <c r="F30" s="60">
        <v>10087000</v>
      </c>
      <c r="G30" s="60"/>
      <c r="H30" s="60">
        <v>11802000</v>
      </c>
      <c r="I30" s="60">
        <v>11802000</v>
      </c>
      <c r="J30" s="60">
        <v>11802000</v>
      </c>
      <c r="K30" s="60">
        <v>11802000</v>
      </c>
      <c r="L30" s="60">
        <v>11802000</v>
      </c>
      <c r="M30" s="60">
        <v>11802243</v>
      </c>
      <c r="N30" s="60">
        <v>11802243</v>
      </c>
      <c r="O30" s="60"/>
      <c r="P30" s="60"/>
      <c r="Q30" s="60"/>
      <c r="R30" s="60"/>
      <c r="S30" s="60"/>
      <c r="T30" s="60"/>
      <c r="U30" s="60"/>
      <c r="V30" s="60"/>
      <c r="W30" s="60">
        <v>11802243</v>
      </c>
      <c r="X30" s="60">
        <v>5043500</v>
      </c>
      <c r="Y30" s="60">
        <v>6758743</v>
      </c>
      <c r="Z30" s="140">
        <v>134.01</v>
      </c>
      <c r="AA30" s="62">
        <v>10087000</v>
      </c>
    </row>
    <row r="31" spans="1:27" ht="13.5">
      <c r="A31" s="249" t="s">
        <v>163</v>
      </c>
      <c r="B31" s="182"/>
      <c r="C31" s="155">
        <v>9804398</v>
      </c>
      <c r="D31" s="155"/>
      <c r="E31" s="59">
        <v>9917000</v>
      </c>
      <c r="F31" s="60">
        <v>9917000</v>
      </c>
      <c r="G31" s="60">
        <v>10491000</v>
      </c>
      <c r="H31" s="60">
        <v>10491000</v>
      </c>
      <c r="I31" s="60">
        <v>9896000</v>
      </c>
      <c r="J31" s="60">
        <v>9896000</v>
      </c>
      <c r="K31" s="60">
        <v>9930000</v>
      </c>
      <c r="L31" s="60">
        <v>9957000</v>
      </c>
      <c r="M31" s="60">
        <v>9970490</v>
      </c>
      <c r="N31" s="60">
        <v>9970490</v>
      </c>
      <c r="O31" s="60"/>
      <c r="P31" s="60"/>
      <c r="Q31" s="60"/>
      <c r="R31" s="60"/>
      <c r="S31" s="60"/>
      <c r="T31" s="60"/>
      <c r="U31" s="60"/>
      <c r="V31" s="60"/>
      <c r="W31" s="60">
        <v>9970490</v>
      </c>
      <c r="X31" s="60">
        <v>4958500</v>
      </c>
      <c r="Y31" s="60">
        <v>5011990</v>
      </c>
      <c r="Z31" s="140">
        <v>101.08</v>
      </c>
      <c r="AA31" s="62">
        <v>9917000</v>
      </c>
    </row>
    <row r="32" spans="1:27" ht="13.5">
      <c r="A32" s="249" t="s">
        <v>164</v>
      </c>
      <c r="B32" s="182"/>
      <c r="C32" s="155">
        <v>72065212</v>
      </c>
      <c r="D32" s="155"/>
      <c r="E32" s="59">
        <v>89546000</v>
      </c>
      <c r="F32" s="60">
        <v>89546000</v>
      </c>
      <c r="G32" s="60">
        <v>54013000</v>
      </c>
      <c r="H32" s="60">
        <v>54013000</v>
      </c>
      <c r="I32" s="60">
        <v>38562000</v>
      </c>
      <c r="J32" s="60">
        <v>38562000</v>
      </c>
      <c r="K32" s="60">
        <v>35164000</v>
      </c>
      <c r="L32" s="60">
        <v>34120000</v>
      </c>
      <c r="M32" s="60">
        <v>91917859</v>
      </c>
      <c r="N32" s="60">
        <v>91917859</v>
      </c>
      <c r="O32" s="60"/>
      <c r="P32" s="60"/>
      <c r="Q32" s="60"/>
      <c r="R32" s="60"/>
      <c r="S32" s="60"/>
      <c r="T32" s="60"/>
      <c r="U32" s="60"/>
      <c r="V32" s="60"/>
      <c r="W32" s="60">
        <v>91917859</v>
      </c>
      <c r="X32" s="60">
        <v>44773000</v>
      </c>
      <c r="Y32" s="60">
        <v>47144859</v>
      </c>
      <c r="Z32" s="140">
        <v>105.3</v>
      </c>
      <c r="AA32" s="62">
        <v>89546000</v>
      </c>
    </row>
    <row r="33" spans="1:27" ht="13.5">
      <c r="A33" s="249" t="s">
        <v>165</v>
      </c>
      <c r="B33" s="182"/>
      <c r="C33" s="155">
        <v>77740724</v>
      </c>
      <c r="D33" s="155"/>
      <c r="E33" s="59">
        <v>25930000</v>
      </c>
      <c r="F33" s="60">
        <v>25930000</v>
      </c>
      <c r="G33" s="60">
        <v>37629000</v>
      </c>
      <c r="H33" s="60">
        <v>37629000</v>
      </c>
      <c r="I33" s="60"/>
      <c r="J33" s="60"/>
      <c r="K33" s="60"/>
      <c r="L33" s="60"/>
      <c r="M33" s="60">
        <v>77740724</v>
      </c>
      <c r="N33" s="60">
        <v>77740724</v>
      </c>
      <c r="O33" s="60"/>
      <c r="P33" s="60"/>
      <c r="Q33" s="60"/>
      <c r="R33" s="60"/>
      <c r="S33" s="60"/>
      <c r="T33" s="60"/>
      <c r="U33" s="60"/>
      <c r="V33" s="60"/>
      <c r="W33" s="60">
        <v>77740724</v>
      </c>
      <c r="X33" s="60">
        <v>12965000</v>
      </c>
      <c r="Y33" s="60">
        <v>64775724</v>
      </c>
      <c r="Z33" s="140">
        <v>499.62</v>
      </c>
      <c r="AA33" s="62">
        <v>25930000</v>
      </c>
    </row>
    <row r="34" spans="1:27" ht="13.5">
      <c r="A34" s="250" t="s">
        <v>58</v>
      </c>
      <c r="B34" s="251"/>
      <c r="C34" s="168">
        <f aca="true" t="shared" si="3" ref="C34:Y34">SUM(C29:C33)</f>
        <v>171412577</v>
      </c>
      <c r="D34" s="168">
        <f>SUM(D29:D33)</f>
        <v>0</v>
      </c>
      <c r="E34" s="72">
        <f t="shared" si="3"/>
        <v>135480000</v>
      </c>
      <c r="F34" s="73">
        <f t="shared" si="3"/>
        <v>135480000</v>
      </c>
      <c r="G34" s="73">
        <f t="shared" si="3"/>
        <v>102133000</v>
      </c>
      <c r="H34" s="73">
        <f t="shared" si="3"/>
        <v>113935000</v>
      </c>
      <c r="I34" s="73">
        <f t="shared" si="3"/>
        <v>60260000</v>
      </c>
      <c r="J34" s="73">
        <f t="shared" si="3"/>
        <v>60260000</v>
      </c>
      <c r="K34" s="73">
        <f t="shared" si="3"/>
        <v>56896000</v>
      </c>
      <c r="L34" s="73">
        <f t="shared" si="3"/>
        <v>55879000</v>
      </c>
      <c r="M34" s="73">
        <f t="shared" si="3"/>
        <v>191431316</v>
      </c>
      <c r="N34" s="73">
        <f t="shared" si="3"/>
        <v>191431316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191431316</v>
      </c>
      <c r="X34" s="73">
        <f t="shared" si="3"/>
        <v>67740000</v>
      </c>
      <c r="Y34" s="73">
        <f t="shared" si="3"/>
        <v>123691316</v>
      </c>
      <c r="Z34" s="170">
        <f>+IF(X34&lt;&gt;0,+(Y34/X34)*100,0)</f>
        <v>182.59715972837319</v>
      </c>
      <c r="AA34" s="74">
        <f>SUM(AA29:AA33)</f>
        <v>135480000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127065390</v>
      </c>
      <c r="D37" s="155"/>
      <c r="E37" s="59">
        <v>166205000</v>
      </c>
      <c r="F37" s="60">
        <v>166205000</v>
      </c>
      <c r="G37" s="60">
        <v>136912198</v>
      </c>
      <c r="H37" s="60"/>
      <c r="I37" s="60">
        <v>168250000</v>
      </c>
      <c r="J37" s="60">
        <v>168250000</v>
      </c>
      <c r="K37" s="60">
        <v>128938000</v>
      </c>
      <c r="L37" s="60">
        <v>32003000</v>
      </c>
      <c r="M37" s="60">
        <v>158577604</v>
      </c>
      <c r="N37" s="60">
        <v>158577604</v>
      </c>
      <c r="O37" s="60"/>
      <c r="P37" s="60"/>
      <c r="Q37" s="60"/>
      <c r="R37" s="60"/>
      <c r="S37" s="60"/>
      <c r="T37" s="60"/>
      <c r="U37" s="60"/>
      <c r="V37" s="60"/>
      <c r="W37" s="60">
        <v>158577604</v>
      </c>
      <c r="X37" s="60">
        <v>83102500</v>
      </c>
      <c r="Y37" s="60">
        <v>75475104</v>
      </c>
      <c r="Z37" s="140">
        <v>90.82</v>
      </c>
      <c r="AA37" s="62">
        <v>166205000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>
        <v>41327000</v>
      </c>
      <c r="J38" s="60">
        <v>41327000</v>
      </c>
      <c r="K38" s="60">
        <v>77741000</v>
      </c>
      <c r="L38" s="60">
        <v>210107000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127065390</v>
      </c>
      <c r="D39" s="168">
        <f>SUM(D37:D38)</f>
        <v>0</v>
      </c>
      <c r="E39" s="76">
        <f t="shared" si="4"/>
        <v>166205000</v>
      </c>
      <c r="F39" s="77">
        <f t="shared" si="4"/>
        <v>166205000</v>
      </c>
      <c r="G39" s="77">
        <f t="shared" si="4"/>
        <v>136912198</v>
      </c>
      <c r="H39" s="77">
        <f t="shared" si="4"/>
        <v>0</v>
      </c>
      <c r="I39" s="77">
        <f t="shared" si="4"/>
        <v>209577000</v>
      </c>
      <c r="J39" s="77">
        <f t="shared" si="4"/>
        <v>209577000</v>
      </c>
      <c r="K39" s="77">
        <f t="shared" si="4"/>
        <v>206679000</v>
      </c>
      <c r="L39" s="77">
        <f t="shared" si="4"/>
        <v>242110000</v>
      </c>
      <c r="M39" s="77">
        <f t="shared" si="4"/>
        <v>158577604</v>
      </c>
      <c r="N39" s="77">
        <f t="shared" si="4"/>
        <v>158577604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158577604</v>
      </c>
      <c r="X39" s="77">
        <f t="shared" si="4"/>
        <v>83102500</v>
      </c>
      <c r="Y39" s="77">
        <f t="shared" si="4"/>
        <v>75475104</v>
      </c>
      <c r="Z39" s="212">
        <f>+IF(X39&lt;&gt;0,+(Y39/X39)*100,0)</f>
        <v>90.82170091152493</v>
      </c>
      <c r="AA39" s="79">
        <f>SUM(AA37:AA38)</f>
        <v>166205000</v>
      </c>
    </row>
    <row r="40" spans="1:27" ht="13.5">
      <c r="A40" s="250" t="s">
        <v>167</v>
      </c>
      <c r="B40" s="251"/>
      <c r="C40" s="168">
        <f aca="true" t="shared" si="5" ref="C40:Y40">+C34+C39</f>
        <v>298477967</v>
      </c>
      <c r="D40" s="168">
        <f>+D34+D39</f>
        <v>0</v>
      </c>
      <c r="E40" s="72">
        <f t="shared" si="5"/>
        <v>301685000</v>
      </c>
      <c r="F40" s="73">
        <f t="shared" si="5"/>
        <v>301685000</v>
      </c>
      <c r="G40" s="73">
        <f t="shared" si="5"/>
        <v>239045198</v>
      </c>
      <c r="H40" s="73">
        <f t="shared" si="5"/>
        <v>113935000</v>
      </c>
      <c r="I40" s="73">
        <f t="shared" si="5"/>
        <v>269837000</v>
      </c>
      <c r="J40" s="73">
        <f t="shared" si="5"/>
        <v>269837000</v>
      </c>
      <c r="K40" s="73">
        <f t="shared" si="5"/>
        <v>263575000</v>
      </c>
      <c r="L40" s="73">
        <f t="shared" si="5"/>
        <v>297989000</v>
      </c>
      <c r="M40" s="73">
        <f t="shared" si="5"/>
        <v>350008920</v>
      </c>
      <c r="N40" s="73">
        <f t="shared" si="5"/>
        <v>350008920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350008920</v>
      </c>
      <c r="X40" s="73">
        <f t="shared" si="5"/>
        <v>150842500</v>
      </c>
      <c r="Y40" s="73">
        <f t="shared" si="5"/>
        <v>199166420</v>
      </c>
      <c r="Z40" s="170">
        <f>+IF(X40&lt;&gt;0,+(Y40/X40)*100,0)</f>
        <v>132.03601107115037</v>
      </c>
      <c r="AA40" s="74">
        <f>+AA34+AA39</f>
        <v>301685000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1987912030</v>
      </c>
      <c r="D42" s="257">
        <f>+D25-D40</f>
        <v>0</v>
      </c>
      <c r="E42" s="258">
        <f t="shared" si="6"/>
        <v>1976062000</v>
      </c>
      <c r="F42" s="259">
        <f t="shared" si="6"/>
        <v>1976062000</v>
      </c>
      <c r="G42" s="259">
        <f t="shared" si="6"/>
        <v>1995677802</v>
      </c>
      <c r="H42" s="259">
        <f t="shared" si="6"/>
        <v>2141866000</v>
      </c>
      <c r="I42" s="259">
        <f t="shared" si="6"/>
        <v>1999548000</v>
      </c>
      <c r="J42" s="259">
        <f t="shared" si="6"/>
        <v>1999548000</v>
      </c>
      <c r="K42" s="259">
        <f t="shared" si="6"/>
        <v>1980243000</v>
      </c>
      <c r="L42" s="259">
        <f t="shared" si="6"/>
        <v>2019582000</v>
      </c>
      <c r="M42" s="259">
        <f t="shared" si="6"/>
        <v>1995250177</v>
      </c>
      <c r="N42" s="259">
        <f t="shared" si="6"/>
        <v>1995250177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1995250177</v>
      </c>
      <c r="X42" s="259">
        <f t="shared" si="6"/>
        <v>988031000</v>
      </c>
      <c r="Y42" s="259">
        <f t="shared" si="6"/>
        <v>1007219177</v>
      </c>
      <c r="Z42" s="260">
        <f>+IF(X42&lt;&gt;0,+(Y42/X42)*100,0)</f>
        <v>101.9420622429863</v>
      </c>
      <c r="AA42" s="261">
        <f>+AA25-AA40</f>
        <v>1976062000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1987912030</v>
      </c>
      <c r="D45" s="155"/>
      <c r="E45" s="59">
        <v>1976062000</v>
      </c>
      <c r="F45" s="60">
        <v>1976062000</v>
      </c>
      <c r="G45" s="60">
        <v>1993666000</v>
      </c>
      <c r="H45" s="60">
        <v>2141866000</v>
      </c>
      <c r="I45" s="60">
        <v>1999548000</v>
      </c>
      <c r="J45" s="60">
        <v>1999548000</v>
      </c>
      <c r="K45" s="60">
        <v>1980243000</v>
      </c>
      <c r="L45" s="60">
        <v>2019582000</v>
      </c>
      <c r="M45" s="60">
        <v>1995250177</v>
      </c>
      <c r="N45" s="60">
        <v>1995250177</v>
      </c>
      <c r="O45" s="60"/>
      <c r="P45" s="60"/>
      <c r="Q45" s="60"/>
      <c r="R45" s="60"/>
      <c r="S45" s="60"/>
      <c r="T45" s="60"/>
      <c r="U45" s="60"/>
      <c r="V45" s="60"/>
      <c r="W45" s="60">
        <v>1995250177</v>
      </c>
      <c r="X45" s="60">
        <v>988031000</v>
      </c>
      <c r="Y45" s="60">
        <v>1007219177</v>
      </c>
      <c r="Z45" s="139">
        <v>101.94</v>
      </c>
      <c r="AA45" s="62">
        <v>1976062000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2011802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1987912030</v>
      </c>
      <c r="D48" s="217">
        <f>SUM(D45:D47)</f>
        <v>0</v>
      </c>
      <c r="E48" s="264">
        <f t="shared" si="7"/>
        <v>1976062000</v>
      </c>
      <c r="F48" s="219">
        <f t="shared" si="7"/>
        <v>1976062000</v>
      </c>
      <c r="G48" s="219">
        <f t="shared" si="7"/>
        <v>1995677802</v>
      </c>
      <c r="H48" s="219">
        <f t="shared" si="7"/>
        <v>2141866000</v>
      </c>
      <c r="I48" s="219">
        <f t="shared" si="7"/>
        <v>1999548000</v>
      </c>
      <c r="J48" s="219">
        <f t="shared" si="7"/>
        <v>1999548000</v>
      </c>
      <c r="K48" s="219">
        <f t="shared" si="7"/>
        <v>1980243000</v>
      </c>
      <c r="L48" s="219">
        <f t="shared" si="7"/>
        <v>2019582000</v>
      </c>
      <c r="M48" s="219">
        <f t="shared" si="7"/>
        <v>1995250177</v>
      </c>
      <c r="N48" s="219">
        <f t="shared" si="7"/>
        <v>1995250177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1995250177</v>
      </c>
      <c r="X48" s="219">
        <f t="shared" si="7"/>
        <v>988031000</v>
      </c>
      <c r="Y48" s="219">
        <f t="shared" si="7"/>
        <v>1007219177</v>
      </c>
      <c r="Z48" s="265">
        <f>+IF(X48&lt;&gt;0,+(Y48/X48)*100,0)</f>
        <v>101.9420622429863</v>
      </c>
      <c r="AA48" s="232">
        <f>SUM(AA45:AA47)</f>
        <v>1976062000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503631014</v>
      </c>
      <c r="D6" s="155"/>
      <c r="E6" s="59">
        <v>550177000</v>
      </c>
      <c r="F6" s="60">
        <v>550177000</v>
      </c>
      <c r="G6" s="60">
        <v>50496137</v>
      </c>
      <c r="H6" s="60">
        <v>54237040</v>
      </c>
      <c r="I6" s="60">
        <v>51875630</v>
      </c>
      <c r="J6" s="60">
        <v>156608807</v>
      </c>
      <c r="K6" s="60">
        <v>52448623</v>
      </c>
      <c r="L6" s="60">
        <v>51032414</v>
      </c>
      <c r="M6" s="60">
        <v>47097271</v>
      </c>
      <c r="N6" s="60">
        <v>150578308</v>
      </c>
      <c r="O6" s="60"/>
      <c r="P6" s="60"/>
      <c r="Q6" s="60"/>
      <c r="R6" s="60"/>
      <c r="S6" s="60"/>
      <c r="T6" s="60"/>
      <c r="U6" s="60"/>
      <c r="V6" s="60"/>
      <c r="W6" s="60">
        <v>307187115</v>
      </c>
      <c r="X6" s="60">
        <v>275807495</v>
      </c>
      <c r="Y6" s="60">
        <v>31379620</v>
      </c>
      <c r="Z6" s="140">
        <v>11.38</v>
      </c>
      <c r="AA6" s="62">
        <v>550177000</v>
      </c>
    </row>
    <row r="7" spans="1:27" ht="13.5">
      <c r="A7" s="249" t="s">
        <v>178</v>
      </c>
      <c r="B7" s="182"/>
      <c r="C7" s="155">
        <v>68495274</v>
      </c>
      <c r="D7" s="155"/>
      <c r="E7" s="59">
        <v>72132000</v>
      </c>
      <c r="F7" s="60">
        <v>72132000</v>
      </c>
      <c r="G7" s="60">
        <v>26683000</v>
      </c>
      <c r="H7" s="60">
        <v>1290000</v>
      </c>
      <c r="I7" s="60">
        <v>146261</v>
      </c>
      <c r="J7" s="60">
        <v>28119261</v>
      </c>
      <c r="K7" s="60">
        <v>12650000</v>
      </c>
      <c r="L7" s="60">
        <v>15227678</v>
      </c>
      <c r="M7" s="60">
        <v>1228870</v>
      </c>
      <c r="N7" s="60">
        <v>29106548</v>
      </c>
      <c r="O7" s="60"/>
      <c r="P7" s="60"/>
      <c r="Q7" s="60"/>
      <c r="R7" s="60"/>
      <c r="S7" s="60"/>
      <c r="T7" s="60"/>
      <c r="U7" s="60"/>
      <c r="V7" s="60"/>
      <c r="W7" s="60">
        <v>57225809</v>
      </c>
      <c r="X7" s="60">
        <v>36066000</v>
      </c>
      <c r="Y7" s="60">
        <v>21159809</v>
      </c>
      <c r="Z7" s="140">
        <v>58.67</v>
      </c>
      <c r="AA7" s="62">
        <v>72132000</v>
      </c>
    </row>
    <row r="8" spans="1:27" ht="13.5">
      <c r="A8" s="249" t="s">
        <v>179</v>
      </c>
      <c r="B8" s="182"/>
      <c r="C8" s="155">
        <v>27711000</v>
      </c>
      <c r="D8" s="155"/>
      <c r="E8" s="59">
        <v>84316000</v>
      </c>
      <c r="F8" s="60">
        <v>84316000</v>
      </c>
      <c r="G8" s="60">
        <v>5470000</v>
      </c>
      <c r="H8" s="60"/>
      <c r="I8" s="60">
        <v>421700</v>
      </c>
      <c r="J8" s="60">
        <v>5891700</v>
      </c>
      <c r="K8" s="60"/>
      <c r="L8" s="60">
        <v>3000000</v>
      </c>
      <c r="M8" s="60"/>
      <c r="N8" s="60">
        <v>3000000</v>
      </c>
      <c r="O8" s="60"/>
      <c r="P8" s="60"/>
      <c r="Q8" s="60"/>
      <c r="R8" s="60"/>
      <c r="S8" s="60"/>
      <c r="T8" s="60"/>
      <c r="U8" s="60"/>
      <c r="V8" s="60"/>
      <c r="W8" s="60">
        <v>8891700</v>
      </c>
      <c r="X8" s="60">
        <v>42156000</v>
      </c>
      <c r="Y8" s="60">
        <v>-33264300</v>
      </c>
      <c r="Z8" s="140">
        <v>-78.91</v>
      </c>
      <c r="AA8" s="62">
        <v>84316000</v>
      </c>
    </row>
    <row r="9" spans="1:27" ht="13.5">
      <c r="A9" s="249" t="s">
        <v>180</v>
      </c>
      <c r="B9" s="182"/>
      <c r="C9" s="155">
        <v>2036636</v>
      </c>
      <c r="D9" s="155"/>
      <c r="E9" s="59">
        <v>9000000</v>
      </c>
      <c r="F9" s="60">
        <v>9000000</v>
      </c>
      <c r="G9" s="60">
        <v>648813</v>
      </c>
      <c r="H9" s="60">
        <v>-641610</v>
      </c>
      <c r="I9" s="60">
        <v>1236724</v>
      </c>
      <c r="J9" s="60">
        <v>1243927</v>
      </c>
      <c r="K9" s="60">
        <v>816514</v>
      </c>
      <c r="L9" s="60">
        <v>779679</v>
      </c>
      <c r="M9" s="60">
        <v>881756</v>
      </c>
      <c r="N9" s="60">
        <v>2477949</v>
      </c>
      <c r="O9" s="60"/>
      <c r="P9" s="60"/>
      <c r="Q9" s="60"/>
      <c r="R9" s="60"/>
      <c r="S9" s="60"/>
      <c r="T9" s="60"/>
      <c r="U9" s="60"/>
      <c r="V9" s="60"/>
      <c r="W9" s="60">
        <v>3721876</v>
      </c>
      <c r="X9" s="60">
        <v>4500000</v>
      </c>
      <c r="Y9" s="60">
        <v>-778124</v>
      </c>
      <c r="Z9" s="140">
        <v>-17.29</v>
      </c>
      <c r="AA9" s="62">
        <v>9000000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-483823860</v>
      </c>
      <c r="D12" s="155"/>
      <c r="E12" s="59">
        <v>-566706000</v>
      </c>
      <c r="F12" s="60">
        <v>-566706000</v>
      </c>
      <c r="G12" s="60">
        <v>-63583436</v>
      </c>
      <c r="H12" s="60">
        <v>-53379418</v>
      </c>
      <c r="I12" s="60">
        <v>-49591402</v>
      </c>
      <c r="J12" s="60">
        <v>-166554256</v>
      </c>
      <c r="K12" s="60">
        <v>-49334388</v>
      </c>
      <c r="L12" s="60">
        <v>-44847483</v>
      </c>
      <c r="M12" s="60">
        <v>-53364870</v>
      </c>
      <c r="N12" s="60">
        <v>-147546741</v>
      </c>
      <c r="O12" s="60"/>
      <c r="P12" s="60"/>
      <c r="Q12" s="60"/>
      <c r="R12" s="60"/>
      <c r="S12" s="60"/>
      <c r="T12" s="60"/>
      <c r="U12" s="60"/>
      <c r="V12" s="60"/>
      <c r="W12" s="60">
        <v>-314100997</v>
      </c>
      <c r="X12" s="60">
        <v>-283688002</v>
      </c>
      <c r="Y12" s="60">
        <v>-30412995</v>
      </c>
      <c r="Z12" s="140">
        <v>10.72</v>
      </c>
      <c r="AA12" s="62">
        <v>-566706000</v>
      </c>
    </row>
    <row r="13" spans="1:27" ht="13.5">
      <c r="A13" s="249" t="s">
        <v>40</v>
      </c>
      <c r="B13" s="182"/>
      <c r="C13" s="155">
        <v>-16119860</v>
      </c>
      <c r="D13" s="155"/>
      <c r="E13" s="59">
        <v>-22116000</v>
      </c>
      <c r="F13" s="60">
        <v>-22116000</v>
      </c>
      <c r="G13" s="60">
        <v>-70516</v>
      </c>
      <c r="H13" s="60">
        <v>-78329</v>
      </c>
      <c r="I13" s="60">
        <v>-70721</v>
      </c>
      <c r="J13" s="60">
        <v>-219566</v>
      </c>
      <c r="K13" s="60">
        <v>-69450</v>
      </c>
      <c r="L13" s="60">
        <v>-84820</v>
      </c>
      <c r="M13" s="60">
        <v>-8089681</v>
      </c>
      <c r="N13" s="60">
        <v>-8243951</v>
      </c>
      <c r="O13" s="60"/>
      <c r="P13" s="60"/>
      <c r="Q13" s="60"/>
      <c r="R13" s="60"/>
      <c r="S13" s="60"/>
      <c r="T13" s="60"/>
      <c r="U13" s="60"/>
      <c r="V13" s="60"/>
      <c r="W13" s="60">
        <v>-8463517</v>
      </c>
      <c r="X13" s="60">
        <v>-11100000</v>
      </c>
      <c r="Y13" s="60">
        <v>2636483</v>
      </c>
      <c r="Z13" s="140">
        <v>-23.75</v>
      </c>
      <c r="AA13" s="62">
        <v>-22116000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-2550</v>
      </c>
      <c r="H14" s="60">
        <v>-1496</v>
      </c>
      <c r="I14" s="60">
        <v>-1582</v>
      </c>
      <c r="J14" s="60">
        <v>-5628</v>
      </c>
      <c r="K14" s="60">
        <v>-1469</v>
      </c>
      <c r="L14" s="60">
        <v>-1314</v>
      </c>
      <c r="M14" s="60">
        <v>-1500</v>
      </c>
      <c r="N14" s="60">
        <v>-4283</v>
      </c>
      <c r="O14" s="60"/>
      <c r="P14" s="60"/>
      <c r="Q14" s="60"/>
      <c r="R14" s="60"/>
      <c r="S14" s="60"/>
      <c r="T14" s="60"/>
      <c r="U14" s="60"/>
      <c r="V14" s="60"/>
      <c r="W14" s="60">
        <v>-9911</v>
      </c>
      <c r="X14" s="60"/>
      <c r="Y14" s="60">
        <v>-9911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101930204</v>
      </c>
      <c r="D15" s="168">
        <f>SUM(D6:D14)</f>
        <v>0</v>
      </c>
      <c r="E15" s="72">
        <f t="shared" si="0"/>
        <v>126803000</v>
      </c>
      <c r="F15" s="73">
        <f t="shared" si="0"/>
        <v>126803000</v>
      </c>
      <c r="G15" s="73">
        <f t="shared" si="0"/>
        <v>19641448</v>
      </c>
      <c r="H15" s="73">
        <f t="shared" si="0"/>
        <v>1426187</v>
      </c>
      <c r="I15" s="73">
        <f t="shared" si="0"/>
        <v>4016610</v>
      </c>
      <c r="J15" s="73">
        <f t="shared" si="0"/>
        <v>25084245</v>
      </c>
      <c r="K15" s="73">
        <f t="shared" si="0"/>
        <v>16509830</v>
      </c>
      <c r="L15" s="73">
        <f t="shared" si="0"/>
        <v>25106154</v>
      </c>
      <c r="M15" s="73">
        <f t="shared" si="0"/>
        <v>-12248154</v>
      </c>
      <c r="N15" s="73">
        <f t="shared" si="0"/>
        <v>29367830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54452075</v>
      </c>
      <c r="X15" s="73">
        <f t="shared" si="0"/>
        <v>63741493</v>
      </c>
      <c r="Y15" s="73">
        <f t="shared" si="0"/>
        <v>-9289418</v>
      </c>
      <c r="Z15" s="170">
        <f>+IF(X15&lt;&gt;0,+(Y15/X15)*100,0)</f>
        <v>-14.573580822777402</v>
      </c>
      <c r="AA15" s="74">
        <f>SUM(AA6:AA14)</f>
        <v>126803000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-6149000</v>
      </c>
      <c r="F20" s="159">
        <v>-6149000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-3000000</v>
      </c>
      <c r="Y20" s="60">
        <v>3000000</v>
      </c>
      <c r="Z20" s="140">
        <v>-100</v>
      </c>
      <c r="AA20" s="62">
        <v>-6149000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-26800000</v>
      </c>
      <c r="H22" s="60">
        <v>-4500000</v>
      </c>
      <c r="I22" s="60">
        <v>5000000</v>
      </c>
      <c r="J22" s="60">
        <v>-26300000</v>
      </c>
      <c r="K22" s="60"/>
      <c r="L22" s="60"/>
      <c r="M22" s="60">
        <v>-37000000</v>
      </c>
      <c r="N22" s="60">
        <v>-37000000</v>
      </c>
      <c r="O22" s="60"/>
      <c r="P22" s="60"/>
      <c r="Q22" s="60"/>
      <c r="R22" s="60"/>
      <c r="S22" s="60"/>
      <c r="T22" s="60"/>
      <c r="U22" s="60"/>
      <c r="V22" s="60"/>
      <c r="W22" s="60">
        <v>-63300000</v>
      </c>
      <c r="X22" s="60"/>
      <c r="Y22" s="60">
        <v>-63300000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-53274065</v>
      </c>
      <c r="D24" s="155"/>
      <c r="E24" s="59">
        <v>-155267000</v>
      </c>
      <c r="F24" s="60">
        <v>-155267000</v>
      </c>
      <c r="G24" s="60">
        <v>-1490000</v>
      </c>
      <c r="H24" s="60">
        <v>-47661</v>
      </c>
      <c r="I24" s="60">
        <v>-7641000</v>
      </c>
      <c r="J24" s="60">
        <v>-9178661</v>
      </c>
      <c r="K24" s="60">
        <v>-2952320</v>
      </c>
      <c r="L24" s="60">
        <v>-6767151</v>
      </c>
      <c r="M24" s="60">
        <v>-2154632</v>
      </c>
      <c r="N24" s="60">
        <v>-11874103</v>
      </c>
      <c r="O24" s="60"/>
      <c r="P24" s="60"/>
      <c r="Q24" s="60"/>
      <c r="R24" s="60"/>
      <c r="S24" s="60"/>
      <c r="T24" s="60"/>
      <c r="U24" s="60"/>
      <c r="V24" s="60"/>
      <c r="W24" s="60">
        <v>-21052764</v>
      </c>
      <c r="X24" s="60">
        <v>-74078000</v>
      </c>
      <c r="Y24" s="60">
        <v>53025236</v>
      </c>
      <c r="Z24" s="140">
        <v>-71.58</v>
      </c>
      <c r="AA24" s="62">
        <v>-155267000</v>
      </c>
    </row>
    <row r="25" spans="1:27" ht="13.5">
      <c r="A25" s="250" t="s">
        <v>191</v>
      </c>
      <c r="B25" s="251"/>
      <c r="C25" s="168">
        <f aca="true" t="shared" si="1" ref="C25:Y25">SUM(C19:C24)</f>
        <v>-53274065</v>
      </c>
      <c r="D25" s="168">
        <f>SUM(D19:D24)</f>
        <v>0</v>
      </c>
      <c r="E25" s="72">
        <f t="shared" si="1"/>
        <v>-161416000</v>
      </c>
      <c r="F25" s="73">
        <f t="shared" si="1"/>
        <v>-161416000</v>
      </c>
      <c r="G25" s="73">
        <f t="shared" si="1"/>
        <v>-28290000</v>
      </c>
      <c r="H25" s="73">
        <f t="shared" si="1"/>
        <v>-4547661</v>
      </c>
      <c r="I25" s="73">
        <f t="shared" si="1"/>
        <v>-2641000</v>
      </c>
      <c r="J25" s="73">
        <f t="shared" si="1"/>
        <v>-35478661</v>
      </c>
      <c r="K25" s="73">
        <f t="shared" si="1"/>
        <v>-2952320</v>
      </c>
      <c r="L25" s="73">
        <f t="shared" si="1"/>
        <v>-6767151</v>
      </c>
      <c r="M25" s="73">
        <f t="shared" si="1"/>
        <v>-39154632</v>
      </c>
      <c r="N25" s="73">
        <f t="shared" si="1"/>
        <v>-48874103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-84352764</v>
      </c>
      <c r="X25" s="73">
        <f t="shared" si="1"/>
        <v>-77078000</v>
      </c>
      <c r="Y25" s="73">
        <f t="shared" si="1"/>
        <v>-7274764</v>
      </c>
      <c r="Z25" s="170">
        <f>+IF(X25&lt;&gt;0,+(Y25/X25)*100,0)</f>
        <v>9.438184696022212</v>
      </c>
      <c r="AA25" s="74">
        <f>SUM(AA19:AA24)</f>
        <v>-161416000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631000</v>
      </c>
      <c r="F29" s="60">
        <v>631000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631000</v>
      </c>
    </row>
    <row r="30" spans="1:27" ht="13.5">
      <c r="A30" s="249" t="s">
        <v>194</v>
      </c>
      <c r="B30" s="182"/>
      <c r="C30" s="155">
        <v>-904861</v>
      </c>
      <c r="D30" s="155"/>
      <c r="E30" s="59"/>
      <c r="F30" s="60"/>
      <c r="G30" s="60"/>
      <c r="H30" s="60"/>
      <c r="I30" s="60"/>
      <c r="J30" s="60"/>
      <c r="K30" s="60"/>
      <c r="L30" s="60">
        <v>34000000</v>
      </c>
      <c r="M30" s="60"/>
      <c r="N30" s="60">
        <v>34000000</v>
      </c>
      <c r="O30" s="60"/>
      <c r="P30" s="60"/>
      <c r="Q30" s="60"/>
      <c r="R30" s="60"/>
      <c r="S30" s="60"/>
      <c r="T30" s="60"/>
      <c r="U30" s="60"/>
      <c r="V30" s="60"/>
      <c r="W30" s="60">
        <v>34000000</v>
      </c>
      <c r="X30" s="60"/>
      <c r="Y30" s="60">
        <v>34000000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526000</v>
      </c>
      <c r="F31" s="60">
        <v>526000</v>
      </c>
      <c r="G31" s="60">
        <v>15559</v>
      </c>
      <c r="H31" s="159">
        <v>84225</v>
      </c>
      <c r="I31" s="159">
        <v>-8434</v>
      </c>
      <c r="J31" s="159">
        <v>91350</v>
      </c>
      <c r="K31" s="60">
        <v>41649</v>
      </c>
      <c r="L31" s="60">
        <v>27177</v>
      </c>
      <c r="M31" s="60">
        <v>70000</v>
      </c>
      <c r="N31" s="60">
        <v>138826</v>
      </c>
      <c r="O31" s="159"/>
      <c r="P31" s="159"/>
      <c r="Q31" s="159"/>
      <c r="R31" s="60"/>
      <c r="S31" s="60"/>
      <c r="T31" s="60"/>
      <c r="U31" s="60"/>
      <c r="V31" s="159"/>
      <c r="W31" s="159">
        <v>230176</v>
      </c>
      <c r="X31" s="159">
        <v>268000</v>
      </c>
      <c r="Y31" s="60">
        <v>-37824</v>
      </c>
      <c r="Z31" s="140">
        <v>-14.11</v>
      </c>
      <c r="AA31" s="62">
        <v>526000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-12617367</v>
      </c>
      <c r="D33" s="155"/>
      <c r="E33" s="59">
        <v>35701000</v>
      </c>
      <c r="F33" s="60">
        <v>35701000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17850500</v>
      </c>
      <c r="Y33" s="60">
        <v>-17850500</v>
      </c>
      <c r="Z33" s="140">
        <v>-100</v>
      </c>
      <c r="AA33" s="62">
        <v>35701000</v>
      </c>
    </row>
    <row r="34" spans="1:27" ht="13.5">
      <c r="A34" s="250" t="s">
        <v>197</v>
      </c>
      <c r="B34" s="251"/>
      <c r="C34" s="168">
        <f aca="true" t="shared" si="2" ref="C34:Y34">SUM(C29:C33)</f>
        <v>-13522228</v>
      </c>
      <c r="D34" s="168">
        <f>SUM(D29:D33)</f>
        <v>0</v>
      </c>
      <c r="E34" s="72">
        <f t="shared" si="2"/>
        <v>36858000</v>
      </c>
      <c r="F34" s="73">
        <f t="shared" si="2"/>
        <v>36858000</v>
      </c>
      <c r="G34" s="73">
        <f t="shared" si="2"/>
        <v>15559</v>
      </c>
      <c r="H34" s="73">
        <f t="shared" si="2"/>
        <v>84225</v>
      </c>
      <c r="I34" s="73">
        <f t="shared" si="2"/>
        <v>-8434</v>
      </c>
      <c r="J34" s="73">
        <f t="shared" si="2"/>
        <v>91350</v>
      </c>
      <c r="K34" s="73">
        <f t="shared" si="2"/>
        <v>41649</v>
      </c>
      <c r="L34" s="73">
        <f t="shared" si="2"/>
        <v>34027177</v>
      </c>
      <c r="M34" s="73">
        <f t="shared" si="2"/>
        <v>70000</v>
      </c>
      <c r="N34" s="73">
        <f t="shared" si="2"/>
        <v>34138826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34230176</v>
      </c>
      <c r="X34" s="73">
        <f t="shared" si="2"/>
        <v>18118500</v>
      </c>
      <c r="Y34" s="73">
        <f t="shared" si="2"/>
        <v>16111676</v>
      </c>
      <c r="Z34" s="170">
        <f>+IF(X34&lt;&gt;0,+(Y34/X34)*100,0)</f>
        <v>88.9238954659602</v>
      </c>
      <c r="AA34" s="74">
        <f>SUM(AA29:AA33)</f>
        <v>36858000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35133911</v>
      </c>
      <c r="D36" s="153">
        <f>+D15+D25+D34</f>
        <v>0</v>
      </c>
      <c r="E36" s="99">
        <f t="shared" si="3"/>
        <v>2245000</v>
      </c>
      <c r="F36" s="100">
        <f t="shared" si="3"/>
        <v>2245000</v>
      </c>
      <c r="G36" s="100">
        <f t="shared" si="3"/>
        <v>-8632993</v>
      </c>
      <c r="H36" s="100">
        <f t="shared" si="3"/>
        <v>-3037249</v>
      </c>
      <c r="I36" s="100">
        <f t="shared" si="3"/>
        <v>1367176</v>
      </c>
      <c r="J36" s="100">
        <f t="shared" si="3"/>
        <v>-10303066</v>
      </c>
      <c r="K36" s="100">
        <f t="shared" si="3"/>
        <v>13599159</v>
      </c>
      <c r="L36" s="100">
        <f t="shared" si="3"/>
        <v>52366180</v>
      </c>
      <c r="M36" s="100">
        <f t="shared" si="3"/>
        <v>-51332786</v>
      </c>
      <c r="N36" s="100">
        <f t="shared" si="3"/>
        <v>14632553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4329487</v>
      </c>
      <c r="X36" s="100">
        <f t="shared" si="3"/>
        <v>4781993</v>
      </c>
      <c r="Y36" s="100">
        <f t="shared" si="3"/>
        <v>-452506</v>
      </c>
      <c r="Z36" s="137">
        <f>+IF(X36&lt;&gt;0,+(Y36/X36)*100,0)</f>
        <v>-9.462707285435174</v>
      </c>
      <c r="AA36" s="102">
        <f>+AA15+AA25+AA34</f>
        <v>2245000</v>
      </c>
    </row>
    <row r="37" spans="1:27" ht="13.5">
      <c r="A37" s="249" t="s">
        <v>199</v>
      </c>
      <c r="B37" s="182"/>
      <c r="C37" s="153">
        <v>5350276</v>
      </c>
      <c r="D37" s="153"/>
      <c r="E37" s="99">
        <v>20354000</v>
      </c>
      <c r="F37" s="100">
        <v>20354000</v>
      </c>
      <c r="G37" s="100">
        <v>23494117</v>
      </c>
      <c r="H37" s="100">
        <v>14861124</v>
      </c>
      <c r="I37" s="100">
        <v>11823875</v>
      </c>
      <c r="J37" s="100">
        <v>23494117</v>
      </c>
      <c r="K37" s="100">
        <v>13191051</v>
      </c>
      <c r="L37" s="100">
        <v>26790210</v>
      </c>
      <c r="M37" s="100">
        <v>79156390</v>
      </c>
      <c r="N37" s="100">
        <v>13191051</v>
      </c>
      <c r="O37" s="100"/>
      <c r="P37" s="100"/>
      <c r="Q37" s="100"/>
      <c r="R37" s="100"/>
      <c r="S37" s="100"/>
      <c r="T37" s="100"/>
      <c r="U37" s="100"/>
      <c r="V37" s="100"/>
      <c r="W37" s="100">
        <v>23494117</v>
      </c>
      <c r="X37" s="100">
        <v>20354000</v>
      </c>
      <c r="Y37" s="100">
        <v>3140117</v>
      </c>
      <c r="Z37" s="137">
        <v>15.43</v>
      </c>
      <c r="AA37" s="102">
        <v>20354000</v>
      </c>
    </row>
    <row r="38" spans="1:27" ht="13.5">
      <c r="A38" s="269" t="s">
        <v>200</v>
      </c>
      <c r="B38" s="256"/>
      <c r="C38" s="257">
        <v>40484187</v>
      </c>
      <c r="D38" s="257"/>
      <c r="E38" s="258">
        <v>22599000</v>
      </c>
      <c r="F38" s="259">
        <v>22599000</v>
      </c>
      <c r="G38" s="259">
        <v>14861124</v>
      </c>
      <c r="H38" s="259">
        <v>11823875</v>
      </c>
      <c r="I38" s="259">
        <v>13191051</v>
      </c>
      <c r="J38" s="259">
        <v>13191051</v>
      </c>
      <c r="K38" s="259">
        <v>26790210</v>
      </c>
      <c r="L38" s="259">
        <v>79156390</v>
      </c>
      <c r="M38" s="259">
        <v>27823604</v>
      </c>
      <c r="N38" s="259">
        <v>27823604</v>
      </c>
      <c r="O38" s="259"/>
      <c r="P38" s="259"/>
      <c r="Q38" s="259"/>
      <c r="R38" s="259"/>
      <c r="S38" s="259"/>
      <c r="T38" s="259"/>
      <c r="U38" s="259"/>
      <c r="V38" s="259"/>
      <c r="W38" s="259">
        <v>27823604</v>
      </c>
      <c r="X38" s="259">
        <v>25135993</v>
      </c>
      <c r="Y38" s="259">
        <v>2687611</v>
      </c>
      <c r="Z38" s="260">
        <v>10.69</v>
      </c>
      <c r="AA38" s="261">
        <v>22599000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97922786</v>
      </c>
      <c r="D5" s="200">
        <f t="shared" si="0"/>
        <v>0</v>
      </c>
      <c r="E5" s="106">
        <f t="shared" si="0"/>
        <v>15945500</v>
      </c>
      <c r="F5" s="106">
        <f t="shared" si="0"/>
        <v>15945500</v>
      </c>
      <c r="G5" s="106">
        <f t="shared" si="0"/>
        <v>1490032</v>
      </c>
      <c r="H5" s="106">
        <f t="shared" si="0"/>
        <v>47661</v>
      </c>
      <c r="I5" s="106">
        <f t="shared" si="0"/>
        <v>5832993</v>
      </c>
      <c r="J5" s="106">
        <f t="shared" si="0"/>
        <v>7370686</v>
      </c>
      <c r="K5" s="106">
        <f t="shared" si="0"/>
        <v>2929922</v>
      </c>
      <c r="L5" s="106">
        <f t="shared" si="0"/>
        <v>6703185</v>
      </c>
      <c r="M5" s="106">
        <f t="shared" si="0"/>
        <v>2167350</v>
      </c>
      <c r="N5" s="106">
        <f t="shared" si="0"/>
        <v>11800457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19171143</v>
      </c>
      <c r="X5" s="106">
        <f t="shared" si="0"/>
        <v>7972750</v>
      </c>
      <c r="Y5" s="106">
        <f t="shared" si="0"/>
        <v>11198393</v>
      </c>
      <c r="Z5" s="201">
        <f>+IF(X5&lt;&gt;0,+(Y5/X5)*100,0)</f>
        <v>140.45834875043116</v>
      </c>
      <c r="AA5" s="199">
        <f>SUM(AA11:AA18)</f>
        <v>15945500</v>
      </c>
    </row>
    <row r="6" spans="1:27" ht="13.5">
      <c r="A6" s="291" t="s">
        <v>204</v>
      </c>
      <c r="B6" s="142"/>
      <c r="C6" s="62">
        <v>13868806</v>
      </c>
      <c r="D6" s="156"/>
      <c r="E6" s="60"/>
      <c r="F6" s="60"/>
      <c r="G6" s="60"/>
      <c r="H6" s="60"/>
      <c r="I6" s="60">
        <v>3592630</v>
      </c>
      <c r="J6" s="60">
        <v>3592630</v>
      </c>
      <c r="K6" s="60">
        <v>13727</v>
      </c>
      <c r="L6" s="60"/>
      <c r="M6" s="60">
        <v>1133647</v>
      </c>
      <c r="N6" s="60">
        <v>1147374</v>
      </c>
      <c r="O6" s="60"/>
      <c r="P6" s="60"/>
      <c r="Q6" s="60"/>
      <c r="R6" s="60"/>
      <c r="S6" s="60"/>
      <c r="T6" s="60"/>
      <c r="U6" s="60"/>
      <c r="V6" s="60"/>
      <c r="W6" s="60">
        <v>4740004</v>
      </c>
      <c r="X6" s="60"/>
      <c r="Y6" s="60">
        <v>4740004</v>
      </c>
      <c r="Z6" s="140"/>
      <c r="AA6" s="155"/>
    </row>
    <row r="7" spans="1:27" ht="13.5">
      <c r="A7" s="291" t="s">
        <v>205</v>
      </c>
      <c r="B7" s="142"/>
      <c r="C7" s="62">
        <v>19178675</v>
      </c>
      <c r="D7" s="156"/>
      <c r="E7" s="60"/>
      <c r="F7" s="60"/>
      <c r="G7" s="60"/>
      <c r="H7" s="60"/>
      <c r="I7" s="60"/>
      <c r="J7" s="60"/>
      <c r="K7" s="60">
        <v>205256</v>
      </c>
      <c r="L7" s="60">
        <v>3087670</v>
      </c>
      <c r="M7" s="60"/>
      <c r="N7" s="60">
        <v>3292926</v>
      </c>
      <c r="O7" s="60"/>
      <c r="P7" s="60"/>
      <c r="Q7" s="60"/>
      <c r="R7" s="60"/>
      <c r="S7" s="60"/>
      <c r="T7" s="60"/>
      <c r="U7" s="60"/>
      <c r="V7" s="60"/>
      <c r="W7" s="60">
        <v>3292926</v>
      </c>
      <c r="X7" s="60"/>
      <c r="Y7" s="60">
        <v>3292926</v>
      </c>
      <c r="Z7" s="140"/>
      <c r="AA7" s="155"/>
    </row>
    <row r="8" spans="1:27" ht="13.5">
      <c r="A8" s="291" t="s">
        <v>206</v>
      </c>
      <c r="B8" s="142"/>
      <c r="C8" s="62">
        <v>10418118</v>
      </c>
      <c r="D8" s="156"/>
      <c r="E8" s="60"/>
      <c r="F8" s="60"/>
      <c r="G8" s="60"/>
      <c r="H8" s="60">
        <v>38919</v>
      </c>
      <c r="I8" s="60">
        <v>165085</v>
      </c>
      <c r="J8" s="60">
        <v>204004</v>
      </c>
      <c r="K8" s="60">
        <v>231805</v>
      </c>
      <c r="L8" s="60">
        <v>11096</v>
      </c>
      <c r="M8" s="60">
        <v>13580</v>
      </c>
      <c r="N8" s="60">
        <v>256481</v>
      </c>
      <c r="O8" s="60"/>
      <c r="P8" s="60"/>
      <c r="Q8" s="60"/>
      <c r="R8" s="60"/>
      <c r="S8" s="60"/>
      <c r="T8" s="60"/>
      <c r="U8" s="60"/>
      <c r="V8" s="60"/>
      <c r="W8" s="60">
        <v>460485</v>
      </c>
      <c r="X8" s="60"/>
      <c r="Y8" s="60">
        <v>460485</v>
      </c>
      <c r="Z8" s="140"/>
      <c r="AA8" s="155"/>
    </row>
    <row r="9" spans="1:27" ht="13.5">
      <c r="A9" s="291" t="s">
        <v>207</v>
      </c>
      <c r="B9" s="142"/>
      <c r="C9" s="62">
        <v>43120123</v>
      </c>
      <c r="D9" s="156"/>
      <c r="E9" s="60"/>
      <c r="F9" s="60"/>
      <c r="G9" s="60">
        <v>1490032</v>
      </c>
      <c r="H9" s="60"/>
      <c r="I9" s="60">
        <v>1552870</v>
      </c>
      <c r="J9" s="60">
        <v>3042902</v>
      </c>
      <c r="K9" s="60">
        <v>1794374</v>
      </c>
      <c r="L9" s="60">
        <v>726067</v>
      </c>
      <c r="M9" s="60">
        <v>490359</v>
      </c>
      <c r="N9" s="60">
        <v>3010800</v>
      </c>
      <c r="O9" s="60"/>
      <c r="P9" s="60"/>
      <c r="Q9" s="60"/>
      <c r="R9" s="60"/>
      <c r="S9" s="60"/>
      <c r="T9" s="60"/>
      <c r="U9" s="60"/>
      <c r="V9" s="60"/>
      <c r="W9" s="60">
        <v>6053702</v>
      </c>
      <c r="X9" s="60"/>
      <c r="Y9" s="60">
        <v>6053702</v>
      </c>
      <c r="Z9" s="140"/>
      <c r="AA9" s="155"/>
    </row>
    <row r="10" spans="1:27" ht="13.5">
      <c r="A10" s="291" t="s">
        <v>208</v>
      </c>
      <c r="B10" s="142"/>
      <c r="C10" s="62">
        <v>1727301</v>
      </c>
      <c r="D10" s="156"/>
      <c r="E10" s="60"/>
      <c r="F10" s="60"/>
      <c r="G10" s="60"/>
      <c r="H10" s="60"/>
      <c r="I10" s="60"/>
      <c r="J10" s="60"/>
      <c r="K10" s="60"/>
      <c r="L10" s="60"/>
      <c r="M10" s="60">
        <v>67712</v>
      </c>
      <c r="N10" s="60">
        <v>67712</v>
      </c>
      <c r="O10" s="60"/>
      <c r="P10" s="60"/>
      <c r="Q10" s="60"/>
      <c r="R10" s="60"/>
      <c r="S10" s="60"/>
      <c r="T10" s="60"/>
      <c r="U10" s="60"/>
      <c r="V10" s="60"/>
      <c r="W10" s="60">
        <v>67712</v>
      </c>
      <c r="X10" s="60"/>
      <c r="Y10" s="60">
        <v>67712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88313023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1490032</v>
      </c>
      <c r="H11" s="295">
        <f t="shared" si="1"/>
        <v>38919</v>
      </c>
      <c r="I11" s="295">
        <f t="shared" si="1"/>
        <v>5310585</v>
      </c>
      <c r="J11" s="295">
        <f t="shared" si="1"/>
        <v>6839536</v>
      </c>
      <c r="K11" s="295">
        <f t="shared" si="1"/>
        <v>2245162</v>
      </c>
      <c r="L11" s="295">
        <f t="shared" si="1"/>
        <v>3824833</v>
      </c>
      <c r="M11" s="295">
        <f t="shared" si="1"/>
        <v>1705298</v>
      </c>
      <c r="N11" s="295">
        <f t="shared" si="1"/>
        <v>7775293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14614829</v>
      </c>
      <c r="X11" s="295">
        <f t="shared" si="1"/>
        <v>0</v>
      </c>
      <c r="Y11" s="295">
        <f t="shared" si="1"/>
        <v>14614829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2520016</v>
      </c>
      <c r="D12" s="156"/>
      <c r="E12" s="60">
        <v>9487000</v>
      </c>
      <c r="F12" s="60">
        <v>9487000</v>
      </c>
      <c r="G12" s="60"/>
      <c r="H12" s="60"/>
      <c r="I12" s="60"/>
      <c r="J12" s="60"/>
      <c r="K12" s="60">
        <v>95791</v>
      </c>
      <c r="L12" s="60">
        <v>21120</v>
      </c>
      <c r="M12" s="60">
        <v>199112</v>
      </c>
      <c r="N12" s="60">
        <v>316023</v>
      </c>
      <c r="O12" s="60"/>
      <c r="P12" s="60"/>
      <c r="Q12" s="60"/>
      <c r="R12" s="60"/>
      <c r="S12" s="60"/>
      <c r="T12" s="60"/>
      <c r="U12" s="60"/>
      <c r="V12" s="60"/>
      <c r="W12" s="60">
        <v>316023</v>
      </c>
      <c r="X12" s="60">
        <v>4743500</v>
      </c>
      <c r="Y12" s="60">
        <v>-4427477</v>
      </c>
      <c r="Z12" s="140">
        <v>-93.34</v>
      </c>
      <c r="AA12" s="155">
        <v>9487000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6694240</v>
      </c>
      <c r="D15" s="156"/>
      <c r="E15" s="60">
        <v>6458500</v>
      </c>
      <c r="F15" s="60">
        <v>6458500</v>
      </c>
      <c r="G15" s="60"/>
      <c r="H15" s="60">
        <v>8742</v>
      </c>
      <c r="I15" s="60">
        <v>522408</v>
      </c>
      <c r="J15" s="60">
        <v>531150</v>
      </c>
      <c r="K15" s="60">
        <v>588969</v>
      </c>
      <c r="L15" s="60">
        <v>2857232</v>
      </c>
      <c r="M15" s="60">
        <v>262940</v>
      </c>
      <c r="N15" s="60">
        <v>3709141</v>
      </c>
      <c r="O15" s="60"/>
      <c r="P15" s="60"/>
      <c r="Q15" s="60"/>
      <c r="R15" s="60"/>
      <c r="S15" s="60"/>
      <c r="T15" s="60"/>
      <c r="U15" s="60"/>
      <c r="V15" s="60"/>
      <c r="W15" s="60">
        <v>4240291</v>
      </c>
      <c r="X15" s="60">
        <v>3229250</v>
      </c>
      <c r="Y15" s="60">
        <v>1011041</v>
      </c>
      <c r="Z15" s="140">
        <v>31.31</v>
      </c>
      <c r="AA15" s="155">
        <v>6458500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395507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406847</v>
      </c>
      <c r="D20" s="154">
        <f t="shared" si="2"/>
        <v>0</v>
      </c>
      <c r="E20" s="100">
        <f t="shared" si="2"/>
        <v>136522000</v>
      </c>
      <c r="F20" s="100">
        <f t="shared" si="2"/>
        <v>136522000</v>
      </c>
      <c r="G20" s="100">
        <f t="shared" si="2"/>
        <v>0</v>
      </c>
      <c r="H20" s="100">
        <f t="shared" si="2"/>
        <v>0</v>
      </c>
      <c r="I20" s="100">
        <f t="shared" si="2"/>
        <v>1808007</v>
      </c>
      <c r="J20" s="100">
        <f t="shared" si="2"/>
        <v>1808007</v>
      </c>
      <c r="K20" s="100">
        <f t="shared" si="2"/>
        <v>22399</v>
      </c>
      <c r="L20" s="100">
        <f t="shared" si="2"/>
        <v>13815</v>
      </c>
      <c r="M20" s="100">
        <f t="shared" si="2"/>
        <v>0</v>
      </c>
      <c r="N20" s="100">
        <f t="shared" si="2"/>
        <v>36214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1844221</v>
      </c>
      <c r="X20" s="100">
        <f t="shared" si="2"/>
        <v>68261000</v>
      </c>
      <c r="Y20" s="100">
        <f t="shared" si="2"/>
        <v>-66416779</v>
      </c>
      <c r="Z20" s="137">
        <f>+IF(X20&lt;&gt;0,+(Y20/X20)*100,0)</f>
        <v>-97.29828013067491</v>
      </c>
      <c r="AA20" s="153">
        <f>SUM(AA26:AA33)</f>
        <v>136522000</v>
      </c>
    </row>
    <row r="21" spans="1:27" ht="13.5">
      <c r="A21" s="291" t="s">
        <v>204</v>
      </c>
      <c r="B21" s="142"/>
      <c r="C21" s="62"/>
      <c r="D21" s="156"/>
      <c r="E21" s="60">
        <v>22458000</v>
      </c>
      <c r="F21" s="60">
        <v>22458000</v>
      </c>
      <c r="G21" s="60"/>
      <c r="H21" s="60"/>
      <c r="I21" s="60">
        <v>1804122</v>
      </c>
      <c r="J21" s="60">
        <v>1804122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1804122</v>
      </c>
      <c r="X21" s="60">
        <v>11229000</v>
      </c>
      <c r="Y21" s="60">
        <v>-9424878</v>
      </c>
      <c r="Z21" s="140">
        <v>-83.93</v>
      </c>
      <c r="AA21" s="155">
        <v>22458000</v>
      </c>
    </row>
    <row r="22" spans="1:27" ht="13.5">
      <c r="A22" s="291" t="s">
        <v>205</v>
      </c>
      <c r="B22" s="142"/>
      <c r="C22" s="62"/>
      <c r="D22" s="156"/>
      <c r="E22" s="60">
        <v>28764000</v>
      </c>
      <c r="F22" s="60">
        <v>28764000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14382000</v>
      </c>
      <c r="Y22" s="60">
        <v>-14382000</v>
      </c>
      <c r="Z22" s="140">
        <v>-100</v>
      </c>
      <c r="AA22" s="155">
        <v>28764000</v>
      </c>
    </row>
    <row r="23" spans="1:27" ht="13.5">
      <c r="A23" s="291" t="s">
        <v>206</v>
      </c>
      <c r="B23" s="142"/>
      <c r="C23" s="62"/>
      <c r="D23" s="156"/>
      <c r="E23" s="60">
        <v>5400000</v>
      </c>
      <c r="F23" s="60">
        <v>5400000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2700000</v>
      </c>
      <c r="Y23" s="60">
        <v>-2700000</v>
      </c>
      <c r="Z23" s="140">
        <v>-100</v>
      </c>
      <c r="AA23" s="155">
        <v>5400000</v>
      </c>
    </row>
    <row r="24" spans="1:27" ht="13.5">
      <c r="A24" s="291" t="s">
        <v>207</v>
      </c>
      <c r="B24" s="142"/>
      <c r="C24" s="62"/>
      <c r="D24" s="156"/>
      <c r="E24" s="60">
        <v>65190000</v>
      </c>
      <c r="F24" s="60">
        <v>65190000</v>
      </c>
      <c r="G24" s="60"/>
      <c r="H24" s="60"/>
      <c r="I24" s="60">
        <v>3885</v>
      </c>
      <c r="J24" s="60">
        <v>3885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3885</v>
      </c>
      <c r="X24" s="60">
        <v>32595000</v>
      </c>
      <c r="Y24" s="60">
        <v>-32591115</v>
      </c>
      <c r="Z24" s="140">
        <v>-99.99</v>
      </c>
      <c r="AA24" s="155">
        <v>65190000</v>
      </c>
    </row>
    <row r="25" spans="1:27" ht="13.5">
      <c r="A25" s="291" t="s">
        <v>208</v>
      </c>
      <c r="B25" s="142"/>
      <c r="C25" s="62"/>
      <c r="D25" s="156"/>
      <c r="E25" s="60">
        <v>13860000</v>
      </c>
      <c r="F25" s="60">
        <v>13860000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6930000</v>
      </c>
      <c r="Y25" s="60">
        <v>-6930000</v>
      </c>
      <c r="Z25" s="140">
        <v>-100</v>
      </c>
      <c r="AA25" s="155">
        <v>13860000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135672000</v>
      </c>
      <c r="F26" s="295">
        <f t="shared" si="3"/>
        <v>135672000</v>
      </c>
      <c r="G26" s="295">
        <f t="shared" si="3"/>
        <v>0</v>
      </c>
      <c r="H26" s="295">
        <f t="shared" si="3"/>
        <v>0</v>
      </c>
      <c r="I26" s="295">
        <f t="shared" si="3"/>
        <v>1808007</v>
      </c>
      <c r="J26" s="295">
        <f t="shared" si="3"/>
        <v>1808007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1808007</v>
      </c>
      <c r="X26" s="295">
        <f t="shared" si="3"/>
        <v>67836000</v>
      </c>
      <c r="Y26" s="295">
        <f t="shared" si="3"/>
        <v>-66027993</v>
      </c>
      <c r="Z26" s="296">
        <f>+IF(X26&lt;&gt;0,+(Y26/X26)*100,0)</f>
        <v>-97.33473819211038</v>
      </c>
      <c r="AA26" s="297">
        <f>SUM(AA21:AA25)</f>
        <v>135672000</v>
      </c>
    </row>
    <row r="27" spans="1:27" ht="13.5">
      <c r="A27" s="298" t="s">
        <v>210</v>
      </c>
      <c r="B27" s="147"/>
      <c r="C27" s="62"/>
      <c r="D27" s="156"/>
      <c r="E27" s="60">
        <v>850000</v>
      </c>
      <c r="F27" s="60">
        <v>850000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425000</v>
      </c>
      <c r="Y27" s="60">
        <v>-425000</v>
      </c>
      <c r="Z27" s="140">
        <v>-100</v>
      </c>
      <c r="AA27" s="155">
        <v>850000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406847</v>
      </c>
      <c r="D30" s="156"/>
      <c r="E30" s="60"/>
      <c r="F30" s="60"/>
      <c r="G30" s="60"/>
      <c r="H30" s="60"/>
      <c r="I30" s="60"/>
      <c r="J30" s="60"/>
      <c r="K30" s="60">
        <v>22399</v>
      </c>
      <c r="L30" s="60">
        <v>13815</v>
      </c>
      <c r="M30" s="60"/>
      <c r="N30" s="60">
        <v>36214</v>
      </c>
      <c r="O30" s="60"/>
      <c r="P30" s="60"/>
      <c r="Q30" s="60"/>
      <c r="R30" s="60"/>
      <c r="S30" s="60"/>
      <c r="T30" s="60"/>
      <c r="U30" s="60"/>
      <c r="V30" s="60"/>
      <c r="W30" s="60">
        <v>36214</v>
      </c>
      <c r="X30" s="60"/>
      <c r="Y30" s="60">
        <v>36214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13868806</v>
      </c>
      <c r="D36" s="156">
        <f t="shared" si="4"/>
        <v>0</v>
      </c>
      <c r="E36" s="60">
        <f t="shared" si="4"/>
        <v>22458000</v>
      </c>
      <c r="F36" s="60">
        <f t="shared" si="4"/>
        <v>22458000</v>
      </c>
      <c r="G36" s="60">
        <f t="shared" si="4"/>
        <v>0</v>
      </c>
      <c r="H36" s="60">
        <f t="shared" si="4"/>
        <v>0</v>
      </c>
      <c r="I36" s="60">
        <f t="shared" si="4"/>
        <v>5396752</v>
      </c>
      <c r="J36" s="60">
        <f t="shared" si="4"/>
        <v>5396752</v>
      </c>
      <c r="K36" s="60">
        <f t="shared" si="4"/>
        <v>13727</v>
      </c>
      <c r="L36" s="60">
        <f t="shared" si="4"/>
        <v>0</v>
      </c>
      <c r="M36" s="60">
        <f t="shared" si="4"/>
        <v>1133647</v>
      </c>
      <c r="N36" s="60">
        <f t="shared" si="4"/>
        <v>1147374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6544126</v>
      </c>
      <c r="X36" s="60">
        <f t="shared" si="4"/>
        <v>11229000</v>
      </c>
      <c r="Y36" s="60">
        <f t="shared" si="4"/>
        <v>-4684874</v>
      </c>
      <c r="Z36" s="140">
        <f aca="true" t="shared" si="5" ref="Z36:Z49">+IF(X36&lt;&gt;0,+(Y36/X36)*100,0)</f>
        <v>-41.721204025291655</v>
      </c>
      <c r="AA36" s="155">
        <f>AA6+AA21</f>
        <v>22458000</v>
      </c>
    </row>
    <row r="37" spans="1:27" ht="13.5">
      <c r="A37" s="291" t="s">
        <v>205</v>
      </c>
      <c r="B37" s="142"/>
      <c r="C37" s="62">
        <f t="shared" si="4"/>
        <v>19178675</v>
      </c>
      <c r="D37" s="156">
        <f t="shared" si="4"/>
        <v>0</v>
      </c>
      <c r="E37" s="60">
        <f t="shared" si="4"/>
        <v>28764000</v>
      </c>
      <c r="F37" s="60">
        <f t="shared" si="4"/>
        <v>28764000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205256</v>
      </c>
      <c r="L37" s="60">
        <f t="shared" si="4"/>
        <v>3087670</v>
      </c>
      <c r="M37" s="60">
        <f t="shared" si="4"/>
        <v>0</v>
      </c>
      <c r="N37" s="60">
        <f t="shared" si="4"/>
        <v>3292926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3292926</v>
      </c>
      <c r="X37" s="60">
        <f t="shared" si="4"/>
        <v>14382000</v>
      </c>
      <c r="Y37" s="60">
        <f t="shared" si="4"/>
        <v>-11089074</v>
      </c>
      <c r="Z37" s="140">
        <f t="shared" si="5"/>
        <v>-77.10383813099708</v>
      </c>
      <c r="AA37" s="155">
        <f>AA7+AA22</f>
        <v>28764000</v>
      </c>
    </row>
    <row r="38" spans="1:27" ht="13.5">
      <c r="A38" s="291" t="s">
        <v>206</v>
      </c>
      <c r="B38" s="142"/>
      <c r="C38" s="62">
        <f t="shared" si="4"/>
        <v>10418118</v>
      </c>
      <c r="D38" s="156">
        <f t="shared" si="4"/>
        <v>0</v>
      </c>
      <c r="E38" s="60">
        <f t="shared" si="4"/>
        <v>5400000</v>
      </c>
      <c r="F38" s="60">
        <f t="shared" si="4"/>
        <v>5400000</v>
      </c>
      <c r="G38" s="60">
        <f t="shared" si="4"/>
        <v>0</v>
      </c>
      <c r="H38" s="60">
        <f t="shared" si="4"/>
        <v>38919</v>
      </c>
      <c r="I38" s="60">
        <f t="shared" si="4"/>
        <v>165085</v>
      </c>
      <c r="J38" s="60">
        <f t="shared" si="4"/>
        <v>204004</v>
      </c>
      <c r="K38" s="60">
        <f t="shared" si="4"/>
        <v>231805</v>
      </c>
      <c r="L38" s="60">
        <f t="shared" si="4"/>
        <v>11096</v>
      </c>
      <c r="M38" s="60">
        <f t="shared" si="4"/>
        <v>13580</v>
      </c>
      <c r="N38" s="60">
        <f t="shared" si="4"/>
        <v>256481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460485</v>
      </c>
      <c r="X38" s="60">
        <f t="shared" si="4"/>
        <v>2700000</v>
      </c>
      <c r="Y38" s="60">
        <f t="shared" si="4"/>
        <v>-2239515</v>
      </c>
      <c r="Z38" s="140">
        <f t="shared" si="5"/>
        <v>-82.94500000000001</v>
      </c>
      <c r="AA38" s="155">
        <f>AA8+AA23</f>
        <v>5400000</v>
      </c>
    </row>
    <row r="39" spans="1:27" ht="13.5">
      <c r="A39" s="291" t="s">
        <v>207</v>
      </c>
      <c r="B39" s="142"/>
      <c r="C39" s="62">
        <f t="shared" si="4"/>
        <v>43120123</v>
      </c>
      <c r="D39" s="156">
        <f t="shared" si="4"/>
        <v>0</v>
      </c>
      <c r="E39" s="60">
        <f t="shared" si="4"/>
        <v>65190000</v>
      </c>
      <c r="F39" s="60">
        <f t="shared" si="4"/>
        <v>65190000</v>
      </c>
      <c r="G39" s="60">
        <f t="shared" si="4"/>
        <v>1490032</v>
      </c>
      <c r="H39" s="60">
        <f t="shared" si="4"/>
        <v>0</v>
      </c>
      <c r="I39" s="60">
        <f t="shared" si="4"/>
        <v>1556755</v>
      </c>
      <c r="J39" s="60">
        <f t="shared" si="4"/>
        <v>3046787</v>
      </c>
      <c r="K39" s="60">
        <f t="shared" si="4"/>
        <v>1794374</v>
      </c>
      <c r="L39" s="60">
        <f t="shared" si="4"/>
        <v>726067</v>
      </c>
      <c r="M39" s="60">
        <f t="shared" si="4"/>
        <v>490359</v>
      </c>
      <c r="N39" s="60">
        <f t="shared" si="4"/>
        <v>3010800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6057587</v>
      </c>
      <c r="X39" s="60">
        <f t="shared" si="4"/>
        <v>32595000</v>
      </c>
      <c r="Y39" s="60">
        <f t="shared" si="4"/>
        <v>-26537413</v>
      </c>
      <c r="Z39" s="140">
        <f t="shared" si="5"/>
        <v>-81.41559441632153</v>
      </c>
      <c r="AA39" s="155">
        <f>AA9+AA24</f>
        <v>65190000</v>
      </c>
    </row>
    <row r="40" spans="1:27" ht="13.5">
      <c r="A40" s="291" t="s">
        <v>208</v>
      </c>
      <c r="B40" s="142"/>
      <c r="C40" s="62">
        <f t="shared" si="4"/>
        <v>1727301</v>
      </c>
      <c r="D40" s="156">
        <f t="shared" si="4"/>
        <v>0</v>
      </c>
      <c r="E40" s="60">
        <f t="shared" si="4"/>
        <v>13860000</v>
      </c>
      <c r="F40" s="60">
        <f t="shared" si="4"/>
        <v>13860000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67712</v>
      </c>
      <c r="N40" s="60">
        <f t="shared" si="4"/>
        <v>67712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67712</v>
      </c>
      <c r="X40" s="60">
        <f t="shared" si="4"/>
        <v>6930000</v>
      </c>
      <c r="Y40" s="60">
        <f t="shared" si="4"/>
        <v>-6862288</v>
      </c>
      <c r="Z40" s="140">
        <f t="shared" si="5"/>
        <v>-99.02291486291487</v>
      </c>
      <c r="AA40" s="155">
        <f>AA10+AA25</f>
        <v>13860000</v>
      </c>
    </row>
    <row r="41" spans="1:27" ht="13.5">
      <c r="A41" s="292" t="s">
        <v>209</v>
      </c>
      <c r="B41" s="142"/>
      <c r="C41" s="293">
        <f aca="true" t="shared" si="6" ref="C41:Y41">SUM(C36:C40)</f>
        <v>88313023</v>
      </c>
      <c r="D41" s="294">
        <f t="shared" si="6"/>
        <v>0</v>
      </c>
      <c r="E41" s="295">
        <f t="shared" si="6"/>
        <v>135672000</v>
      </c>
      <c r="F41" s="295">
        <f t="shared" si="6"/>
        <v>135672000</v>
      </c>
      <c r="G41" s="295">
        <f t="shared" si="6"/>
        <v>1490032</v>
      </c>
      <c r="H41" s="295">
        <f t="shared" si="6"/>
        <v>38919</v>
      </c>
      <c r="I41" s="295">
        <f t="shared" si="6"/>
        <v>7118592</v>
      </c>
      <c r="J41" s="295">
        <f t="shared" si="6"/>
        <v>8647543</v>
      </c>
      <c r="K41" s="295">
        <f t="shared" si="6"/>
        <v>2245162</v>
      </c>
      <c r="L41" s="295">
        <f t="shared" si="6"/>
        <v>3824833</v>
      </c>
      <c r="M41" s="295">
        <f t="shared" si="6"/>
        <v>1705298</v>
      </c>
      <c r="N41" s="295">
        <f t="shared" si="6"/>
        <v>7775293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16422836</v>
      </c>
      <c r="X41" s="295">
        <f t="shared" si="6"/>
        <v>67836000</v>
      </c>
      <c r="Y41" s="295">
        <f t="shared" si="6"/>
        <v>-51413164</v>
      </c>
      <c r="Z41" s="296">
        <f t="shared" si="5"/>
        <v>-75.79038268765848</v>
      </c>
      <c r="AA41" s="297">
        <f>SUM(AA36:AA40)</f>
        <v>135672000</v>
      </c>
    </row>
    <row r="42" spans="1:27" ht="13.5">
      <c r="A42" s="298" t="s">
        <v>210</v>
      </c>
      <c r="B42" s="136"/>
      <c r="C42" s="95">
        <f aca="true" t="shared" si="7" ref="C42:Y48">C12+C27</f>
        <v>2520016</v>
      </c>
      <c r="D42" s="129">
        <f t="shared" si="7"/>
        <v>0</v>
      </c>
      <c r="E42" s="54">
        <f t="shared" si="7"/>
        <v>10337000</v>
      </c>
      <c r="F42" s="54">
        <f t="shared" si="7"/>
        <v>10337000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95791</v>
      </c>
      <c r="L42" s="54">
        <f t="shared" si="7"/>
        <v>21120</v>
      </c>
      <c r="M42" s="54">
        <f t="shared" si="7"/>
        <v>199112</v>
      </c>
      <c r="N42" s="54">
        <f t="shared" si="7"/>
        <v>316023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316023</v>
      </c>
      <c r="X42" s="54">
        <f t="shared" si="7"/>
        <v>5168500</v>
      </c>
      <c r="Y42" s="54">
        <f t="shared" si="7"/>
        <v>-4852477</v>
      </c>
      <c r="Z42" s="184">
        <f t="shared" si="5"/>
        <v>-93.8855954338783</v>
      </c>
      <c r="AA42" s="130">
        <f aca="true" t="shared" si="8" ref="AA42:AA48">AA12+AA27</f>
        <v>10337000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7101087</v>
      </c>
      <c r="D45" s="129">
        <f t="shared" si="7"/>
        <v>0</v>
      </c>
      <c r="E45" s="54">
        <f t="shared" si="7"/>
        <v>6458500</v>
      </c>
      <c r="F45" s="54">
        <f t="shared" si="7"/>
        <v>6458500</v>
      </c>
      <c r="G45" s="54">
        <f t="shared" si="7"/>
        <v>0</v>
      </c>
      <c r="H45" s="54">
        <f t="shared" si="7"/>
        <v>8742</v>
      </c>
      <c r="I45" s="54">
        <f t="shared" si="7"/>
        <v>522408</v>
      </c>
      <c r="J45" s="54">
        <f t="shared" si="7"/>
        <v>531150</v>
      </c>
      <c r="K45" s="54">
        <f t="shared" si="7"/>
        <v>611368</v>
      </c>
      <c r="L45" s="54">
        <f t="shared" si="7"/>
        <v>2871047</v>
      </c>
      <c r="M45" s="54">
        <f t="shared" si="7"/>
        <v>262940</v>
      </c>
      <c r="N45" s="54">
        <f t="shared" si="7"/>
        <v>3745355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4276505</v>
      </c>
      <c r="X45" s="54">
        <f t="shared" si="7"/>
        <v>3229250</v>
      </c>
      <c r="Y45" s="54">
        <f t="shared" si="7"/>
        <v>1047255</v>
      </c>
      <c r="Z45" s="184">
        <f t="shared" si="5"/>
        <v>32.430285670047226</v>
      </c>
      <c r="AA45" s="130">
        <f t="shared" si="8"/>
        <v>6458500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395507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98329633</v>
      </c>
      <c r="D49" s="218">
        <f t="shared" si="9"/>
        <v>0</v>
      </c>
      <c r="E49" s="220">
        <f t="shared" si="9"/>
        <v>152467500</v>
      </c>
      <c r="F49" s="220">
        <f t="shared" si="9"/>
        <v>152467500</v>
      </c>
      <c r="G49" s="220">
        <f t="shared" si="9"/>
        <v>1490032</v>
      </c>
      <c r="H49" s="220">
        <f t="shared" si="9"/>
        <v>47661</v>
      </c>
      <c r="I49" s="220">
        <f t="shared" si="9"/>
        <v>7641000</v>
      </c>
      <c r="J49" s="220">
        <f t="shared" si="9"/>
        <v>9178693</v>
      </c>
      <c r="K49" s="220">
        <f t="shared" si="9"/>
        <v>2952321</v>
      </c>
      <c r="L49" s="220">
        <f t="shared" si="9"/>
        <v>6717000</v>
      </c>
      <c r="M49" s="220">
        <f t="shared" si="9"/>
        <v>2167350</v>
      </c>
      <c r="N49" s="220">
        <f t="shared" si="9"/>
        <v>11836671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21015364</v>
      </c>
      <c r="X49" s="220">
        <f t="shared" si="9"/>
        <v>76233750</v>
      </c>
      <c r="Y49" s="220">
        <f t="shared" si="9"/>
        <v>-55218386</v>
      </c>
      <c r="Z49" s="221">
        <f t="shared" si="5"/>
        <v>-72.43299194910391</v>
      </c>
      <c r="AA49" s="222">
        <f>SUM(AA41:AA48)</f>
        <v>152467500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28675654</v>
      </c>
      <c r="D51" s="129">
        <f t="shared" si="10"/>
        <v>0</v>
      </c>
      <c r="E51" s="54">
        <f t="shared" si="10"/>
        <v>32879000</v>
      </c>
      <c r="F51" s="54">
        <f t="shared" si="10"/>
        <v>32879000</v>
      </c>
      <c r="G51" s="54">
        <f t="shared" si="10"/>
        <v>341636</v>
      </c>
      <c r="H51" s="54">
        <f t="shared" si="10"/>
        <v>1190982</v>
      </c>
      <c r="I51" s="54">
        <f t="shared" si="10"/>
        <v>1246904</v>
      </c>
      <c r="J51" s="54">
        <f t="shared" si="10"/>
        <v>2779522</v>
      </c>
      <c r="K51" s="54">
        <f t="shared" si="10"/>
        <v>1546130</v>
      </c>
      <c r="L51" s="54">
        <f t="shared" si="10"/>
        <v>1329149</v>
      </c>
      <c r="M51" s="54">
        <f t="shared" si="10"/>
        <v>0</v>
      </c>
      <c r="N51" s="54">
        <f t="shared" si="10"/>
        <v>2875279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5654801</v>
      </c>
      <c r="X51" s="54">
        <f t="shared" si="10"/>
        <v>16439500</v>
      </c>
      <c r="Y51" s="54">
        <f t="shared" si="10"/>
        <v>-10784699</v>
      </c>
      <c r="Z51" s="184">
        <f>+IF(X51&lt;&gt;0,+(Y51/X51)*100,0)</f>
        <v>-65.60235408619484</v>
      </c>
      <c r="AA51" s="130">
        <f>SUM(AA57:AA61)</f>
        <v>32879000</v>
      </c>
    </row>
    <row r="52" spans="1:27" ht="13.5">
      <c r="A52" s="310" t="s">
        <v>204</v>
      </c>
      <c r="B52" s="142"/>
      <c r="C52" s="62">
        <v>17104036</v>
      </c>
      <c r="D52" s="156"/>
      <c r="E52" s="60">
        <v>18295000</v>
      </c>
      <c r="F52" s="60">
        <v>18295000</v>
      </c>
      <c r="G52" s="60"/>
      <c r="H52" s="60">
        <v>450412</v>
      </c>
      <c r="I52" s="60">
        <v>595321</v>
      </c>
      <c r="J52" s="60">
        <v>1045733</v>
      </c>
      <c r="K52" s="60">
        <v>480278</v>
      </c>
      <c r="L52" s="60">
        <v>516374</v>
      </c>
      <c r="M52" s="60"/>
      <c r="N52" s="60">
        <v>996652</v>
      </c>
      <c r="O52" s="60"/>
      <c r="P52" s="60"/>
      <c r="Q52" s="60"/>
      <c r="R52" s="60"/>
      <c r="S52" s="60"/>
      <c r="T52" s="60"/>
      <c r="U52" s="60"/>
      <c r="V52" s="60"/>
      <c r="W52" s="60">
        <v>2042385</v>
      </c>
      <c r="X52" s="60">
        <v>9147500</v>
      </c>
      <c r="Y52" s="60">
        <v>-7105115</v>
      </c>
      <c r="Z52" s="140">
        <v>-77.67</v>
      </c>
      <c r="AA52" s="155">
        <v>18295000</v>
      </c>
    </row>
    <row r="53" spans="1:27" ht="13.5">
      <c r="A53" s="310" t="s">
        <v>205</v>
      </c>
      <c r="B53" s="142"/>
      <c r="C53" s="62">
        <v>3271896</v>
      </c>
      <c r="D53" s="156"/>
      <c r="E53" s="60">
        <v>3026000</v>
      </c>
      <c r="F53" s="60">
        <v>3026000</v>
      </c>
      <c r="G53" s="60">
        <v>84750</v>
      </c>
      <c r="H53" s="60">
        <v>196909</v>
      </c>
      <c r="I53" s="60">
        <v>164767</v>
      </c>
      <c r="J53" s="60">
        <v>446426</v>
      </c>
      <c r="K53" s="60">
        <v>343637</v>
      </c>
      <c r="L53" s="60">
        <v>182486</v>
      </c>
      <c r="M53" s="60"/>
      <c r="N53" s="60">
        <v>526123</v>
      </c>
      <c r="O53" s="60"/>
      <c r="P53" s="60"/>
      <c r="Q53" s="60"/>
      <c r="R53" s="60"/>
      <c r="S53" s="60"/>
      <c r="T53" s="60"/>
      <c r="U53" s="60"/>
      <c r="V53" s="60"/>
      <c r="W53" s="60">
        <v>972549</v>
      </c>
      <c r="X53" s="60">
        <v>1513000</v>
      </c>
      <c r="Y53" s="60">
        <v>-540451</v>
      </c>
      <c r="Z53" s="140">
        <v>-35.72</v>
      </c>
      <c r="AA53" s="155">
        <v>3026000</v>
      </c>
    </row>
    <row r="54" spans="1:27" ht="13.5">
      <c r="A54" s="310" t="s">
        <v>206</v>
      </c>
      <c r="B54" s="142"/>
      <c r="C54" s="62">
        <v>1038418</v>
      </c>
      <c r="D54" s="156"/>
      <c r="E54" s="60">
        <v>3888000</v>
      </c>
      <c r="F54" s="60">
        <v>3888000</v>
      </c>
      <c r="G54" s="60">
        <v>4946</v>
      </c>
      <c r="H54" s="60">
        <v>160012</v>
      </c>
      <c r="I54" s="60">
        <v>64597</v>
      </c>
      <c r="J54" s="60">
        <v>229555</v>
      </c>
      <c r="K54" s="60">
        <v>119235</v>
      </c>
      <c r="L54" s="60">
        <v>125033</v>
      </c>
      <c r="M54" s="60"/>
      <c r="N54" s="60">
        <v>244268</v>
      </c>
      <c r="O54" s="60"/>
      <c r="P54" s="60"/>
      <c r="Q54" s="60"/>
      <c r="R54" s="60"/>
      <c r="S54" s="60"/>
      <c r="T54" s="60"/>
      <c r="U54" s="60"/>
      <c r="V54" s="60"/>
      <c r="W54" s="60">
        <v>473823</v>
      </c>
      <c r="X54" s="60">
        <v>1944000</v>
      </c>
      <c r="Y54" s="60">
        <v>-1470177</v>
      </c>
      <c r="Z54" s="140">
        <v>-75.63</v>
      </c>
      <c r="AA54" s="155">
        <v>3888000</v>
      </c>
    </row>
    <row r="55" spans="1:27" ht="13.5">
      <c r="A55" s="310" t="s">
        <v>207</v>
      </c>
      <c r="B55" s="142"/>
      <c r="C55" s="62">
        <v>2386671</v>
      </c>
      <c r="D55" s="156"/>
      <c r="E55" s="60">
        <v>2159000</v>
      </c>
      <c r="F55" s="60">
        <v>2159000</v>
      </c>
      <c r="G55" s="60">
        <v>3200</v>
      </c>
      <c r="H55" s="60">
        <v>11432</v>
      </c>
      <c r="I55" s="60">
        <v>185187</v>
      </c>
      <c r="J55" s="60">
        <v>199819</v>
      </c>
      <c r="K55" s="60">
        <v>209596</v>
      </c>
      <c r="L55" s="60">
        <v>353061</v>
      </c>
      <c r="M55" s="60"/>
      <c r="N55" s="60">
        <v>562657</v>
      </c>
      <c r="O55" s="60"/>
      <c r="P55" s="60"/>
      <c r="Q55" s="60"/>
      <c r="R55" s="60"/>
      <c r="S55" s="60"/>
      <c r="T55" s="60"/>
      <c r="U55" s="60"/>
      <c r="V55" s="60"/>
      <c r="W55" s="60">
        <v>762476</v>
      </c>
      <c r="X55" s="60">
        <v>1079500</v>
      </c>
      <c r="Y55" s="60">
        <v>-317024</v>
      </c>
      <c r="Z55" s="140">
        <v>-29.37</v>
      </c>
      <c r="AA55" s="155">
        <v>2159000</v>
      </c>
    </row>
    <row r="56" spans="1:27" ht="13.5">
      <c r="A56" s="310" t="s">
        <v>208</v>
      </c>
      <c r="B56" s="142"/>
      <c r="C56" s="62">
        <v>-379382</v>
      </c>
      <c r="D56" s="156"/>
      <c r="E56" s="60">
        <v>70000</v>
      </c>
      <c r="F56" s="60">
        <v>70000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35000</v>
      </c>
      <c r="Y56" s="60">
        <v>-35000</v>
      </c>
      <c r="Z56" s="140">
        <v>-100</v>
      </c>
      <c r="AA56" s="155">
        <v>70000</v>
      </c>
    </row>
    <row r="57" spans="1:27" ht="13.5">
      <c r="A57" s="138" t="s">
        <v>209</v>
      </c>
      <c r="B57" s="142"/>
      <c r="C57" s="293">
        <f aca="true" t="shared" si="11" ref="C57:Y57">SUM(C52:C56)</f>
        <v>23421639</v>
      </c>
      <c r="D57" s="294">
        <f t="shared" si="11"/>
        <v>0</v>
      </c>
      <c r="E57" s="295">
        <f t="shared" si="11"/>
        <v>27438000</v>
      </c>
      <c r="F57" s="295">
        <f t="shared" si="11"/>
        <v>27438000</v>
      </c>
      <c r="G57" s="295">
        <f t="shared" si="11"/>
        <v>92896</v>
      </c>
      <c r="H57" s="295">
        <f t="shared" si="11"/>
        <v>818765</v>
      </c>
      <c r="I57" s="295">
        <f t="shared" si="11"/>
        <v>1009872</v>
      </c>
      <c r="J57" s="295">
        <f t="shared" si="11"/>
        <v>1921533</v>
      </c>
      <c r="K57" s="295">
        <f t="shared" si="11"/>
        <v>1152746</v>
      </c>
      <c r="L57" s="295">
        <f t="shared" si="11"/>
        <v>1176954</v>
      </c>
      <c r="M57" s="295">
        <f t="shared" si="11"/>
        <v>0</v>
      </c>
      <c r="N57" s="295">
        <f t="shared" si="11"/>
        <v>2329700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4251233</v>
      </c>
      <c r="X57" s="295">
        <f t="shared" si="11"/>
        <v>13719000</v>
      </c>
      <c r="Y57" s="295">
        <f t="shared" si="11"/>
        <v>-9467767</v>
      </c>
      <c r="Z57" s="296">
        <f>+IF(X57&lt;&gt;0,+(Y57/X57)*100,0)</f>
        <v>-69.0120781398061</v>
      </c>
      <c r="AA57" s="297">
        <f>SUM(AA52:AA56)</f>
        <v>27438000</v>
      </c>
    </row>
    <row r="58" spans="1:27" ht="13.5">
      <c r="A58" s="311" t="s">
        <v>210</v>
      </c>
      <c r="B58" s="136"/>
      <c r="C58" s="62"/>
      <c r="D58" s="156"/>
      <c r="E58" s="60">
        <v>1190000</v>
      </c>
      <c r="F58" s="60">
        <v>1190000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595000</v>
      </c>
      <c r="Y58" s="60">
        <v>-595000</v>
      </c>
      <c r="Z58" s="140">
        <v>-100</v>
      </c>
      <c r="AA58" s="155">
        <v>1190000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5254015</v>
      </c>
      <c r="D61" s="156"/>
      <c r="E61" s="60">
        <v>4251000</v>
      </c>
      <c r="F61" s="60">
        <v>4251000</v>
      </c>
      <c r="G61" s="60">
        <v>248740</v>
      </c>
      <c r="H61" s="60">
        <v>372217</v>
      </c>
      <c r="I61" s="60">
        <v>237032</v>
      </c>
      <c r="J61" s="60">
        <v>857989</v>
      </c>
      <c r="K61" s="60">
        <v>393384</v>
      </c>
      <c r="L61" s="60">
        <v>152195</v>
      </c>
      <c r="M61" s="60"/>
      <c r="N61" s="60">
        <v>545579</v>
      </c>
      <c r="O61" s="60"/>
      <c r="P61" s="60"/>
      <c r="Q61" s="60"/>
      <c r="R61" s="60"/>
      <c r="S61" s="60"/>
      <c r="T61" s="60"/>
      <c r="U61" s="60"/>
      <c r="V61" s="60"/>
      <c r="W61" s="60">
        <v>1403568</v>
      </c>
      <c r="X61" s="60">
        <v>2125500</v>
      </c>
      <c r="Y61" s="60">
        <v>-721932</v>
      </c>
      <c r="Z61" s="140">
        <v>-33.97</v>
      </c>
      <c r="AA61" s="155">
        <v>4251000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32934000</v>
      </c>
      <c r="F68" s="60"/>
      <c r="G68" s="60">
        <v>341635</v>
      </c>
      <c r="H68" s="60">
        <v>1190982</v>
      </c>
      <c r="I68" s="60">
        <v>1246903</v>
      </c>
      <c r="J68" s="60">
        <v>2779520</v>
      </c>
      <c r="K68" s="60">
        <v>1666118</v>
      </c>
      <c r="L68" s="60">
        <v>1528986</v>
      </c>
      <c r="M68" s="60">
        <v>1878179</v>
      </c>
      <c r="N68" s="60">
        <v>5073283</v>
      </c>
      <c r="O68" s="60"/>
      <c r="P68" s="60"/>
      <c r="Q68" s="60"/>
      <c r="R68" s="60"/>
      <c r="S68" s="60"/>
      <c r="T68" s="60"/>
      <c r="U68" s="60"/>
      <c r="V68" s="60"/>
      <c r="W68" s="60">
        <v>7852803</v>
      </c>
      <c r="X68" s="60"/>
      <c r="Y68" s="60">
        <v>7852803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32934000</v>
      </c>
      <c r="F69" s="220">
        <f t="shared" si="12"/>
        <v>0</v>
      </c>
      <c r="G69" s="220">
        <f t="shared" si="12"/>
        <v>341635</v>
      </c>
      <c r="H69" s="220">
        <f t="shared" si="12"/>
        <v>1190982</v>
      </c>
      <c r="I69" s="220">
        <f t="shared" si="12"/>
        <v>1246903</v>
      </c>
      <c r="J69" s="220">
        <f t="shared" si="12"/>
        <v>2779520</v>
      </c>
      <c r="K69" s="220">
        <f t="shared" si="12"/>
        <v>1666118</v>
      </c>
      <c r="L69" s="220">
        <f t="shared" si="12"/>
        <v>1528986</v>
      </c>
      <c r="M69" s="220">
        <f t="shared" si="12"/>
        <v>1878179</v>
      </c>
      <c r="N69" s="220">
        <f t="shared" si="12"/>
        <v>5073283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7852803</v>
      </c>
      <c r="X69" s="220">
        <f t="shared" si="12"/>
        <v>0</v>
      </c>
      <c r="Y69" s="220">
        <f t="shared" si="12"/>
        <v>7852803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88313023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1490032</v>
      </c>
      <c r="H5" s="356">
        <f t="shared" si="0"/>
        <v>38919</v>
      </c>
      <c r="I5" s="356">
        <f t="shared" si="0"/>
        <v>5310585</v>
      </c>
      <c r="J5" s="358">
        <f t="shared" si="0"/>
        <v>6839536</v>
      </c>
      <c r="K5" s="358">
        <f t="shared" si="0"/>
        <v>2245162</v>
      </c>
      <c r="L5" s="356">
        <f t="shared" si="0"/>
        <v>3824833</v>
      </c>
      <c r="M5" s="356">
        <f t="shared" si="0"/>
        <v>1705298</v>
      </c>
      <c r="N5" s="358">
        <f t="shared" si="0"/>
        <v>7775293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14614829</v>
      </c>
      <c r="X5" s="356">
        <f t="shared" si="0"/>
        <v>0</v>
      </c>
      <c r="Y5" s="358">
        <f t="shared" si="0"/>
        <v>14614829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13868806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3592630</v>
      </c>
      <c r="J6" s="59">
        <f t="shared" si="1"/>
        <v>3592630</v>
      </c>
      <c r="K6" s="59">
        <f t="shared" si="1"/>
        <v>13727</v>
      </c>
      <c r="L6" s="60">
        <f t="shared" si="1"/>
        <v>0</v>
      </c>
      <c r="M6" s="60">
        <f t="shared" si="1"/>
        <v>1133647</v>
      </c>
      <c r="N6" s="59">
        <f t="shared" si="1"/>
        <v>1147374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4740004</v>
      </c>
      <c r="X6" s="60">
        <f t="shared" si="1"/>
        <v>0</v>
      </c>
      <c r="Y6" s="59">
        <f t="shared" si="1"/>
        <v>4740004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13868806</v>
      </c>
      <c r="D7" s="340"/>
      <c r="E7" s="60"/>
      <c r="F7" s="59"/>
      <c r="G7" s="59"/>
      <c r="H7" s="60"/>
      <c r="I7" s="60">
        <v>3592630</v>
      </c>
      <c r="J7" s="59">
        <v>3592630</v>
      </c>
      <c r="K7" s="59">
        <v>13727</v>
      </c>
      <c r="L7" s="60"/>
      <c r="M7" s="60">
        <v>1133647</v>
      </c>
      <c r="N7" s="59">
        <v>1147374</v>
      </c>
      <c r="O7" s="59"/>
      <c r="P7" s="60"/>
      <c r="Q7" s="60"/>
      <c r="R7" s="59"/>
      <c r="S7" s="59"/>
      <c r="T7" s="60"/>
      <c r="U7" s="60"/>
      <c r="V7" s="59"/>
      <c r="W7" s="59">
        <v>4740004</v>
      </c>
      <c r="X7" s="60"/>
      <c r="Y7" s="59">
        <v>4740004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19178675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205256</v>
      </c>
      <c r="L8" s="60">
        <f t="shared" si="2"/>
        <v>3087670</v>
      </c>
      <c r="M8" s="60">
        <f t="shared" si="2"/>
        <v>0</v>
      </c>
      <c r="N8" s="59">
        <f t="shared" si="2"/>
        <v>3292926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3292926</v>
      </c>
      <c r="X8" s="60">
        <f t="shared" si="2"/>
        <v>0</v>
      </c>
      <c r="Y8" s="59">
        <f t="shared" si="2"/>
        <v>3292926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17981757</v>
      </c>
      <c r="D9" s="340"/>
      <c r="E9" s="60"/>
      <c r="F9" s="59"/>
      <c r="G9" s="59"/>
      <c r="H9" s="60"/>
      <c r="I9" s="60"/>
      <c r="J9" s="59"/>
      <c r="K9" s="59">
        <v>205256</v>
      </c>
      <c r="L9" s="60">
        <v>3087670</v>
      </c>
      <c r="M9" s="60"/>
      <c r="N9" s="59">
        <v>3292926</v>
      </c>
      <c r="O9" s="59"/>
      <c r="P9" s="60"/>
      <c r="Q9" s="60"/>
      <c r="R9" s="59"/>
      <c r="S9" s="59"/>
      <c r="T9" s="60"/>
      <c r="U9" s="60"/>
      <c r="V9" s="59"/>
      <c r="W9" s="59">
        <v>3292926</v>
      </c>
      <c r="X9" s="60"/>
      <c r="Y9" s="59">
        <v>3292926</v>
      </c>
      <c r="Z9" s="61"/>
      <c r="AA9" s="62"/>
    </row>
    <row r="10" spans="1:27" ht="13.5">
      <c r="A10" s="291" t="s">
        <v>230</v>
      </c>
      <c r="B10" s="142"/>
      <c r="C10" s="60">
        <v>1196918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10418118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38919</v>
      </c>
      <c r="I11" s="362">
        <f t="shared" si="3"/>
        <v>165085</v>
      </c>
      <c r="J11" s="364">
        <f t="shared" si="3"/>
        <v>204004</v>
      </c>
      <c r="K11" s="364">
        <f t="shared" si="3"/>
        <v>231805</v>
      </c>
      <c r="L11" s="362">
        <f t="shared" si="3"/>
        <v>11096</v>
      </c>
      <c r="M11" s="362">
        <f t="shared" si="3"/>
        <v>13580</v>
      </c>
      <c r="N11" s="364">
        <f t="shared" si="3"/>
        <v>256481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460485</v>
      </c>
      <c r="X11" s="362">
        <f t="shared" si="3"/>
        <v>0</v>
      </c>
      <c r="Y11" s="364">
        <f t="shared" si="3"/>
        <v>460485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10418118</v>
      </c>
      <c r="D12" s="340"/>
      <c r="E12" s="60"/>
      <c r="F12" s="59"/>
      <c r="G12" s="59"/>
      <c r="H12" s="60">
        <v>38919</v>
      </c>
      <c r="I12" s="60">
        <v>165085</v>
      </c>
      <c r="J12" s="59">
        <v>204004</v>
      </c>
      <c r="K12" s="59">
        <v>231805</v>
      </c>
      <c r="L12" s="60">
        <v>11096</v>
      </c>
      <c r="M12" s="60">
        <v>13580</v>
      </c>
      <c r="N12" s="59">
        <v>256481</v>
      </c>
      <c r="O12" s="59"/>
      <c r="P12" s="60"/>
      <c r="Q12" s="60"/>
      <c r="R12" s="59"/>
      <c r="S12" s="59"/>
      <c r="T12" s="60"/>
      <c r="U12" s="60"/>
      <c r="V12" s="59"/>
      <c r="W12" s="59">
        <v>460485</v>
      </c>
      <c r="X12" s="60"/>
      <c r="Y12" s="59">
        <v>460485</v>
      </c>
      <c r="Z12" s="61"/>
      <c r="AA12" s="62"/>
    </row>
    <row r="13" spans="1:27" ht="13.5">
      <c r="A13" s="361" t="s">
        <v>207</v>
      </c>
      <c r="B13" s="136"/>
      <c r="C13" s="275">
        <f>+C14</f>
        <v>43120123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1490032</v>
      </c>
      <c r="H13" s="275">
        <f t="shared" si="4"/>
        <v>0</v>
      </c>
      <c r="I13" s="275">
        <f t="shared" si="4"/>
        <v>1552870</v>
      </c>
      <c r="J13" s="342">
        <f t="shared" si="4"/>
        <v>3042902</v>
      </c>
      <c r="K13" s="342">
        <f t="shared" si="4"/>
        <v>1794374</v>
      </c>
      <c r="L13" s="275">
        <f t="shared" si="4"/>
        <v>726067</v>
      </c>
      <c r="M13" s="275">
        <f t="shared" si="4"/>
        <v>490359</v>
      </c>
      <c r="N13" s="342">
        <f t="shared" si="4"/>
        <v>3010800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6053702</v>
      </c>
      <c r="X13" s="275">
        <f t="shared" si="4"/>
        <v>0</v>
      </c>
      <c r="Y13" s="342">
        <f t="shared" si="4"/>
        <v>6053702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43120123</v>
      </c>
      <c r="D14" s="340"/>
      <c r="E14" s="60"/>
      <c r="F14" s="59"/>
      <c r="G14" s="59">
        <v>1490032</v>
      </c>
      <c r="H14" s="60"/>
      <c r="I14" s="60">
        <v>1552870</v>
      </c>
      <c r="J14" s="59">
        <v>3042902</v>
      </c>
      <c r="K14" s="59">
        <v>1794374</v>
      </c>
      <c r="L14" s="60">
        <v>726067</v>
      </c>
      <c r="M14" s="60">
        <v>490359</v>
      </c>
      <c r="N14" s="59">
        <v>3010800</v>
      </c>
      <c r="O14" s="59"/>
      <c r="P14" s="60"/>
      <c r="Q14" s="60"/>
      <c r="R14" s="59"/>
      <c r="S14" s="59"/>
      <c r="T14" s="60"/>
      <c r="U14" s="60"/>
      <c r="V14" s="59"/>
      <c r="W14" s="59">
        <v>6053702</v>
      </c>
      <c r="X14" s="60"/>
      <c r="Y14" s="59">
        <v>6053702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1727301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67712</v>
      </c>
      <c r="N15" s="59">
        <f t="shared" si="5"/>
        <v>67712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67712</v>
      </c>
      <c r="X15" s="60">
        <f t="shared" si="5"/>
        <v>0</v>
      </c>
      <c r="Y15" s="59">
        <f t="shared" si="5"/>
        <v>67712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728046</v>
      </c>
      <c r="D16" s="340"/>
      <c r="E16" s="60"/>
      <c r="F16" s="59"/>
      <c r="G16" s="59"/>
      <c r="H16" s="60"/>
      <c r="I16" s="60"/>
      <c r="J16" s="59"/>
      <c r="K16" s="59"/>
      <c r="L16" s="60"/>
      <c r="M16" s="60">
        <v>67712</v>
      </c>
      <c r="N16" s="59">
        <v>67712</v>
      </c>
      <c r="O16" s="59"/>
      <c r="P16" s="60"/>
      <c r="Q16" s="60"/>
      <c r="R16" s="59"/>
      <c r="S16" s="59"/>
      <c r="T16" s="60"/>
      <c r="U16" s="60"/>
      <c r="V16" s="59"/>
      <c r="W16" s="59">
        <v>67712</v>
      </c>
      <c r="X16" s="60"/>
      <c r="Y16" s="59">
        <v>67712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999255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2520016</v>
      </c>
      <c r="D22" s="344">
        <f t="shared" si="6"/>
        <v>0</v>
      </c>
      <c r="E22" s="343">
        <f t="shared" si="6"/>
        <v>9487000</v>
      </c>
      <c r="F22" s="345">
        <f t="shared" si="6"/>
        <v>9487000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95791</v>
      </c>
      <c r="L22" s="343">
        <f t="shared" si="6"/>
        <v>21120</v>
      </c>
      <c r="M22" s="343">
        <f t="shared" si="6"/>
        <v>199112</v>
      </c>
      <c r="N22" s="345">
        <f t="shared" si="6"/>
        <v>316023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316023</v>
      </c>
      <c r="X22" s="343">
        <f t="shared" si="6"/>
        <v>4743500</v>
      </c>
      <c r="Y22" s="345">
        <f t="shared" si="6"/>
        <v>-4427477</v>
      </c>
      <c r="Z22" s="336">
        <f>+IF(X22&lt;&gt;0,+(Y22/X22)*100,0)</f>
        <v>-93.33776747127648</v>
      </c>
      <c r="AA22" s="350">
        <f>SUM(AA23:AA32)</f>
        <v>9487000</v>
      </c>
    </row>
    <row r="23" spans="1:27" ht="13.5">
      <c r="A23" s="361" t="s">
        <v>236</v>
      </c>
      <c r="B23" s="142"/>
      <c r="C23" s="60">
        <v>1623388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699000</v>
      </c>
      <c r="F24" s="59">
        <v>699000</v>
      </c>
      <c r="G24" s="59"/>
      <c r="H24" s="60"/>
      <c r="I24" s="60"/>
      <c r="J24" s="59"/>
      <c r="K24" s="59"/>
      <c r="L24" s="60">
        <v>10560</v>
      </c>
      <c r="M24" s="60"/>
      <c r="N24" s="59">
        <v>10560</v>
      </c>
      <c r="O24" s="59"/>
      <c r="P24" s="60"/>
      <c r="Q24" s="60"/>
      <c r="R24" s="59"/>
      <c r="S24" s="59"/>
      <c r="T24" s="60"/>
      <c r="U24" s="60"/>
      <c r="V24" s="59"/>
      <c r="W24" s="59">
        <v>10560</v>
      </c>
      <c r="X24" s="60">
        <v>349500</v>
      </c>
      <c r="Y24" s="59">
        <v>-338940</v>
      </c>
      <c r="Z24" s="61">
        <v>-96.98</v>
      </c>
      <c r="AA24" s="62">
        <v>699000</v>
      </c>
    </row>
    <row r="25" spans="1:27" ht="13.5">
      <c r="A25" s="361" t="s">
        <v>238</v>
      </c>
      <c r="B25" s="142"/>
      <c r="C25" s="60"/>
      <c r="D25" s="340"/>
      <c r="E25" s="60">
        <v>359000</v>
      </c>
      <c r="F25" s="59">
        <v>359000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179500</v>
      </c>
      <c r="Y25" s="59">
        <v>-179500</v>
      </c>
      <c r="Z25" s="61">
        <v>-100</v>
      </c>
      <c r="AA25" s="62">
        <v>359000</v>
      </c>
    </row>
    <row r="26" spans="1:27" ht="13.5">
      <c r="A26" s="361" t="s">
        <v>239</v>
      </c>
      <c r="B26" s="302"/>
      <c r="C26" s="362">
        <v>526635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>
        <v>180797</v>
      </c>
      <c r="N26" s="364">
        <v>180797</v>
      </c>
      <c r="O26" s="364"/>
      <c r="P26" s="362"/>
      <c r="Q26" s="362"/>
      <c r="R26" s="364"/>
      <c r="S26" s="364"/>
      <c r="T26" s="362"/>
      <c r="U26" s="362"/>
      <c r="V26" s="364"/>
      <c r="W26" s="364">
        <v>180797</v>
      </c>
      <c r="X26" s="362"/>
      <c r="Y26" s="364">
        <v>180797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2000000</v>
      </c>
      <c r="F27" s="59">
        <v>2000000</v>
      </c>
      <c r="G27" s="59"/>
      <c r="H27" s="60"/>
      <c r="I27" s="60"/>
      <c r="J27" s="59"/>
      <c r="K27" s="59"/>
      <c r="L27" s="60">
        <v>10560</v>
      </c>
      <c r="M27" s="60"/>
      <c r="N27" s="59">
        <v>10560</v>
      </c>
      <c r="O27" s="59"/>
      <c r="P27" s="60"/>
      <c r="Q27" s="60"/>
      <c r="R27" s="59"/>
      <c r="S27" s="59"/>
      <c r="T27" s="60"/>
      <c r="U27" s="60"/>
      <c r="V27" s="59"/>
      <c r="W27" s="59">
        <v>10560</v>
      </c>
      <c r="X27" s="60">
        <v>1000000</v>
      </c>
      <c r="Y27" s="59">
        <v>-989440</v>
      </c>
      <c r="Z27" s="61">
        <v>-98.94</v>
      </c>
      <c r="AA27" s="62">
        <v>2000000</v>
      </c>
    </row>
    <row r="28" spans="1:27" ht="13.5">
      <c r="A28" s="361" t="s">
        <v>241</v>
      </c>
      <c r="B28" s="147"/>
      <c r="C28" s="275">
        <v>369993</v>
      </c>
      <c r="D28" s="341"/>
      <c r="E28" s="275">
        <v>79000</v>
      </c>
      <c r="F28" s="342">
        <v>79000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39500</v>
      </c>
      <c r="Y28" s="342">
        <v>-39500</v>
      </c>
      <c r="Z28" s="335">
        <v>-100</v>
      </c>
      <c r="AA28" s="273">
        <v>79000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6350000</v>
      </c>
      <c r="F32" s="59">
        <v>6350000</v>
      </c>
      <c r="G32" s="59"/>
      <c r="H32" s="60"/>
      <c r="I32" s="60"/>
      <c r="J32" s="59"/>
      <c r="K32" s="59">
        <v>95791</v>
      </c>
      <c r="L32" s="60"/>
      <c r="M32" s="60">
        <v>18315</v>
      </c>
      <c r="N32" s="59">
        <v>114106</v>
      </c>
      <c r="O32" s="59"/>
      <c r="P32" s="60"/>
      <c r="Q32" s="60"/>
      <c r="R32" s="59"/>
      <c r="S32" s="59"/>
      <c r="T32" s="60"/>
      <c r="U32" s="60"/>
      <c r="V32" s="59"/>
      <c r="W32" s="59">
        <v>114106</v>
      </c>
      <c r="X32" s="60">
        <v>3175000</v>
      </c>
      <c r="Y32" s="59">
        <v>-3060894</v>
      </c>
      <c r="Z32" s="61">
        <v>-96.41</v>
      </c>
      <c r="AA32" s="62">
        <v>6350000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6694240</v>
      </c>
      <c r="D40" s="344">
        <f t="shared" si="9"/>
        <v>0</v>
      </c>
      <c r="E40" s="343">
        <f t="shared" si="9"/>
        <v>6458500</v>
      </c>
      <c r="F40" s="345">
        <f t="shared" si="9"/>
        <v>6458500</v>
      </c>
      <c r="G40" s="345">
        <f t="shared" si="9"/>
        <v>0</v>
      </c>
      <c r="H40" s="343">
        <f t="shared" si="9"/>
        <v>8742</v>
      </c>
      <c r="I40" s="343">
        <f t="shared" si="9"/>
        <v>522408</v>
      </c>
      <c r="J40" s="345">
        <f t="shared" si="9"/>
        <v>531150</v>
      </c>
      <c r="K40" s="345">
        <f t="shared" si="9"/>
        <v>588969</v>
      </c>
      <c r="L40" s="343">
        <f t="shared" si="9"/>
        <v>2857232</v>
      </c>
      <c r="M40" s="343">
        <f t="shared" si="9"/>
        <v>262940</v>
      </c>
      <c r="N40" s="345">
        <f t="shared" si="9"/>
        <v>3709141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4240291</v>
      </c>
      <c r="X40" s="343">
        <f t="shared" si="9"/>
        <v>3229250</v>
      </c>
      <c r="Y40" s="345">
        <f t="shared" si="9"/>
        <v>1011041</v>
      </c>
      <c r="Z40" s="336">
        <f>+IF(X40&lt;&gt;0,+(Y40/X40)*100,0)</f>
        <v>31.308848803901835</v>
      </c>
      <c r="AA40" s="350">
        <f>SUM(AA41:AA49)</f>
        <v>6458500</v>
      </c>
    </row>
    <row r="41" spans="1:27" ht="13.5">
      <c r="A41" s="361" t="s">
        <v>247</v>
      </c>
      <c r="B41" s="142"/>
      <c r="C41" s="362">
        <v>2624108</v>
      </c>
      <c r="D41" s="363"/>
      <c r="E41" s="362">
        <v>1911000</v>
      </c>
      <c r="F41" s="364">
        <v>1911000</v>
      </c>
      <c r="G41" s="364"/>
      <c r="H41" s="362"/>
      <c r="I41" s="362"/>
      <c r="J41" s="364"/>
      <c r="K41" s="364"/>
      <c r="L41" s="362">
        <v>279900</v>
      </c>
      <c r="M41" s="362"/>
      <c r="N41" s="364">
        <v>279900</v>
      </c>
      <c r="O41" s="364"/>
      <c r="P41" s="362"/>
      <c r="Q41" s="362"/>
      <c r="R41" s="364"/>
      <c r="S41" s="364"/>
      <c r="T41" s="362"/>
      <c r="U41" s="362"/>
      <c r="V41" s="364"/>
      <c r="W41" s="364">
        <v>279900</v>
      </c>
      <c r="X41" s="362">
        <v>955500</v>
      </c>
      <c r="Y41" s="364">
        <v>-675600</v>
      </c>
      <c r="Z41" s="365">
        <v>-70.71</v>
      </c>
      <c r="AA41" s="366">
        <v>1911000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618782</v>
      </c>
      <c r="D43" s="369"/>
      <c r="E43" s="305">
        <v>3838000</v>
      </c>
      <c r="F43" s="370">
        <v>3838000</v>
      </c>
      <c r="G43" s="370"/>
      <c r="H43" s="305">
        <v>8742</v>
      </c>
      <c r="I43" s="305">
        <v>56047</v>
      </c>
      <c r="J43" s="370">
        <v>64789</v>
      </c>
      <c r="K43" s="370">
        <v>165408</v>
      </c>
      <c r="L43" s="305">
        <v>12088</v>
      </c>
      <c r="M43" s="305">
        <v>239182</v>
      </c>
      <c r="N43" s="370">
        <v>416678</v>
      </c>
      <c r="O43" s="370"/>
      <c r="P43" s="305"/>
      <c r="Q43" s="305"/>
      <c r="R43" s="370"/>
      <c r="S43" s="370"/>
      <c r="T43" s="305"/>
      <c r="U43" s="305"/>
      <c r="V43" s="370"/>
      <c r="W43" s="370">
        <v>481467</v>
      </c>
      <c r="X43" s="305">
        <v>1919000</v>
      </c>
      <c r="Y43" s="370">
        <v>-1437533</v>
      </c>
      <c r="Z43" s="371">
        <v>-74.91</v>
      </c>
      <c r="AA43" s="303">
        <v>3838000</v>
      </c>
    </row>
    <row r="44" spans="1:27" ht="13.5">
      <c r="A44" s="361" t="s">
        <v>250</v>
      </c>
      <c r="B44" s="136"/>
      <c r="C44" s="60">
        <v>1141556</v>
      </c>
      <c r="D44" s="368"/>
      <c r="E44" s="54">
        <v>308500</v>
      </c>
      <c r="F44" s="53">
        <v>308500</v>
      </c>
      <c r="G44" s="53"/>
      <c r="H44" s="54"/>
      <c r="I44" s="54">
        <v>19285</v>
      </c>
      <c r="J44" s="53">
        <v>19285</v>
      </c>
      <c r="K44" s="53">
        <v>47412</v>
      </c>
      <c r="L44" s="54"/>
      <c r="M44" s="54">
        <v>23592</v>
      </c>
      <c r="N44" s="53">
        <v>71004</v>
      </c>
      <c r="O44" s="53"/>
      <c r="P44" s="54"/>
      <c r="Q44" s="54"/>
      <c r="R44" s="53"/>
      <c r="S44" s="53"/>
      <c r="T44" s="54"/>
      <c r="U44" s="54"/>
      <c r="V44" s="53"/>
      <c r="W44" s="53">
        <v>90289</v>
      </c>
      <c r="X44" s="54">
        <v>154250</v>
      </c>
      <c r="Y44" s="53">
        <v>-63961</v>
      </c>
      <c r="Z44" s="94">
        <v>-41.47</v>
      </c>
      <c r="AA44" s="95">
        <v>308500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1741586</v>
      </c>
      <c r="D47" s="368"/>
      <c r="E47" s="54"/>
      <c r="F47" s="53"/>
      <c r="G47" s="53"/>
      <c r="H47" s="54"/>
      <c r="I47" s="54">
        <v>420793</v>
      </c>
      <c r="J47" s="53">
        <v>420793</v>
      </c>
      <c r="K47" s="53">
        <v>336994</v>
      </c>
      <c r="L47" s="54">
        <v>2543544</v>
      </c>
      <c r="M47" s="54">
        <v>166</v>
      </c>
      <c r="N47" s="53">
        <v>2880704</v>
      </c>
      <c r="O47" s="53"/>
      <c r="P47" s="54"/>
      <c r="Q47" s="54"/>
      <c r="R47" s="53"/>
      <c r="S47" s="53"/>
      <c r="T47" s="54"/>
      <c r="U47" s="54"/>
      <c r="V47" s="53"/>
      <c r="W47" s="53">
        <v>3301497</v>
      </c>
      <c r="X47" s="54"/>
      <c r="Y47" s="53">
        <v>3301497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568208</v>
      </c>
      <c r="D49" s="368"/>
      <c r="E49" s="54">
        <v>401000</v>
      </c>
      <c r="F49" s="53">
        <v>401000</v>
      </c>
      <c r="G49" s="53"/>
      <c r="H49" s="54"/>
      <c r="I49" s="54">
        <v>26283</v>
      </c>
      <c r="J49" s="53">
        <v>26283</v>
      </c>
      <c r="K49" s="53">
        <v>39155</v>
      </c>
      <c r="L49" s="54">
        <v>21700</v>
      </c>
      <c r="M49" s="54"/>
      <c r="N49" s="53">
        <v>60855</v>
      </c>
      <c r="O49" s="53"/>
      <c r="P49" s="54"/>
      <c r="Q49" s="54"/>
      <c r="R49" s="53"/>
      <c r="S49" s="53"/>
      <c r="T49" s="54"/>
      <c r="U49" s="54"/>
      <c r="V49" s="53"/>
      <c r="W49" s="53">
        <v>87138</v>
      </c>
      <c r="X49" s="54">
        <v>200500</v>
      </c>
      <c r="Y49" s="53">
        <v>-113362</v>
      </c>
      <c r="Z49" s="94">
        <v>-56.54</v>
      </c>
      <c r="AA49" s="95">
        <v>401000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395507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395507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97922786</v>
      </c>
      <c r="D60" s="346">
        <f t="shared" si="14"/>
        <v>0</v>
      </c>
      <c r="E60" s="219">
        <f t="shared" si="14"/>
        <v>15945500</v>
      </c>
      <c r="F60" s="264">
        <f t="shared" si="14"/>
        <v>15945500</v>
      </c>
      <c r="G60" s="264">
        <f t="shared" si="14"/>
        <v>1490032</v>
      </c>
      <c r="H60" s="219">
        <f t="shared" si="14"/>
        <v>47661</v>
      </c>
      <c r="I60" s="219">
        <f t="shared" si="14"/>
        <v>5832993</v>
      </c>
      <c r="J60" s="264">
        <f t="shared" si="14"/>
        <v>7370686</v>
      </c>
      <c r="K60" s="264">
        <f t="shared" si="14"/>
        <v>2929922</v>
      </c>
      <c r="L60" s="219">
        <f t="shared" si="14"/>
        <v>6703185</v>
      </c>
      <c r="M60" s="219">
        <f t="shared" si="14"/>
        <v>2167350</v>
      </c>
      <c r="N60" s="264">
        <f t="shared" si="14"/>
        <v>11800457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19171143</v>
      </c>
      <c r="X60" s="219">
        <f t="shared" si="14"/>
        <v>7972750</v>
      </c>
      <c r="Y60" s="264">
        <f t="shared" si="14"/>
        <v>11198393</v>
      </c>
      <c r="Z60" s="337">
        <f>+IF(X60&lt;&gt;0,+(Y60/X60)*100,0)</f>
        <v>140.45834875043116</v>
      </c>
      <c r="AA60" s="232">
        <f>+AA57+AA54+AA51+AA40+AA37+AA34+AA22+AA5</f>
        <v>15945500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135672000</v>
      </c>
      <c r="F5" s="358">
        <f t="shared" si="0"/>
        <v>135672000</v>
      </c>
      <c r="G5" s="358">
        <f t="shared" si="0"/>
        <v>0</v>
      </c>
      <c r="H5" s="356">
        <f t="shared" si="0"/>
        <v>0</v>
      </c>
      <c r="I5" s="356">
        <f t="shared" si="0"/>
        <v>1808007</v>
      </c>
      <c r="J5" s="358">
        <f t="shared" si="0"/>
        <v>1808007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1808007</v>
      </c>
      <c r="X5" s="356">
        <f t="shared" si="0"/>
        <v>67836000</v>
      </c>
      <c r="Y5" s="358">
        <f t="shared" si="0"/>
        <v>-66027993</v>
      </c>
      <c r="Z5" s="359">
        <f>+IF(X5&lt;&gt;0,+(Y5/X5)*100,0)</f>
        <v>-97.33473819211038</v>
      </c>
      <c r="AA5" s="360">
        <f>+AA6+AA8+AA11+AA13+AA15</f>
        <v>135672000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22458000</v>
      </c>
      <c r="F6" s="59">
        <f t="shared" si="1"/>
        <v>22458000</v>
      </c>
      <c r="G6" s="59">
        <f t="shared" si="1"/>
        <v>0</v>
      </c>
      <c r="H6" s="60">
        <f t="shared" si="1"/>
        <v>0</v>
      </c>
      <c r="I6" s="60">
        <f t="shared" si="1"/>
        <v>1804122</v>
      </c>
      <c r="J6" s="59">
        <f t="shared" si="1"/>
        <v>1804122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1804122</v>
      </c>
      <c r="X6" s="60">
        <f t="shared" si="1"/>
        <v>11229000</v>
      </c>
      <c r="Y6" s="59">
        <f t="shared" si="1"/>
        <v>-9424878</v>
      </c>
      <c r="Z6" s="61">
        <f>+IF(X6&lt;&gt;0,+(Y6/X6)*100,0)</f>
        <v>-83.93336895538339</v>
      </c>
      <c r="AA6" s="62">
        <f t="shared" si="1"/>
        <v>22458000</v>
      </c>
    </row>
    <row r="7" spans="1:27" ht="13.5">
      <c r="A7" s="291" t="s">
        <v>228</v>
      </c>
      <c r="B7" s="142"/>
      <c r="C7" s="60"/>
      <c r="D7" s="340"/>
      <c r="E7" s="60">
        <v>22458000</v>
      </c>
      <c r="F7" s="59">
        <v>22458000</v>
      </c>
      <c r="G7" s="59"/>
      <c r="H7" s="60"/>
      <c r="I7" s="60">
        <v>1804122</v>
      </c>
      <c r="J7" s="59">
        <v>1804122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1804122</v>
      </c>
      <c r="X7" s="60">
        <v>11229000</v>
      </c>
      <c r="Y7" s="59">
        <v>-9424878</v>
      </c>
      <c r="Z7" s="61">
        <v>-83.93</v>
      </c>
      <c r="AA7" s="62">
        <v>22458000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28764000</v>
      </c>
      <c r="F8" s="59">
        <f t="shared" si="2"/>
        <v>28764000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14382000</v>
      </c>
      <c r="Y8" s="59">
        <f t="shared" si="2"/>
        <v>-14382000</v>
      </c>
      <c r="Z8" s="61">
        <f>+IF(X8&lt;&gt;0,+(Y8/X8)*100,0)</f>
        <v>-100</v>
      </c>
      <c r="AA8" s="62">
        <f>SUM(AA9:AA10)</f>
        <v>28764000</v>
      </c>
    </row>
    <row r="9" spans="1:27" ht="13.5">
      <c r="A9" s="291" t="s">
        <v>229</v>
      </c>
      <c r="B9" s="142"/>
      <c r="C9" s="60"/>
      <c r="D9" s="340"/>
      <c r="E9" s="60">
        <v>28764000</v>
      </c>
      <c r="F9" s="59">
        <v>28764000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14382000</v>
      </c>
      <c r="Y9" s="59">
        <v>-14382000</v>
      </c>
      <c r="Z9" s="61">
        <v>-100</v>
      </c>
      <c r="AA9" s="62">
        <v>28764000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5400000</v>
      </c>
      <c r="F11" s="364">
        <f t="shared" si="3"/>
        <v>5400000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2700000</v>
      </c>
      <c r="Y11" s="364">
        <f t="shared" si="3"/>
        <v>-2700000</v>
      </c>
      <c r="Z11" s="365">
        <f>+IF(X11&lt;&gt;0,+(Y11/X11)*100,0)</f>
        <v>-100</v>
      </c>
      <c r="AA11" s="366">
        <f t="shared" si="3"/>
        <v>5400000</v>
      </c>
    </row>
    <row r="12" spans="1:27" ht="13.5">
      <c r="A12" s="291" t="s">
        <v>231</v>
      </c>
      <c r="B12" s="136"/>
      <c r="C12" s="60"/>
      <c r="D12" s="340"/>
      <c r="E12" s="60">
        <v>5400000</v>
      </c>
      <c r="F12" s="59">
        <v>5400000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2700000</v>
      </c>
      <c r="Y12" s="59">
        <v>-2700000</v>
      </c>
      <c r="Z12" s="61">
        <v>-100</v>
      </c>
      <c r="AA12" s="62">
        <v>5400000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65190000</v>
      </c>
      <c r="F13" s="342">
        <f t="shared" si="4"/>
        <v>65190000</v>
      </c>
      <c r="G13" s="342">
        <f t="shared" si="4"/>
        <v>0</v>
      </c>
      <c r="H13" s="275">
        <f t="shared" si="4"/>
        <v>0</v>
      </c>
      <c r="I13" s="275">
        <f t="shared" si="4"/>
        <v>3885</v>
      </c>
      <c r="J13" s="342">
        <f t="shared" si="4"/>
        <v>3885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3885</v>
      </c>
      <c r="X13" s="275">
        <f t="shared" si="4"/>
        <v>32595000</v>
      </c>
      <c r="Y13" s="342">
        <f t="shared" si="4"/>
        <v>-32591115</v>
      </c>
      <c r="Z13" s="335">
        <f>+IF(X13&lt;&gt;0,+(Y13/X13)*100,0)</f>
        <v>-99.9880809940175</v>
      </c>
      <c r="AA13" s="273">
        <f t="shared" si="4"/>
        <v>65190000</v>
      </c>
    </row>
    <row r="14" spans="1:27" ht="13.5">
      <c r="A14" s="291" t="s">
        <v>232</v>
      </c>
      <c r="B14" s="136"/>
      <c r="C14" s="60"/>
      <c r="D14" s="340"/>
      <c r="E14" s="60">
        <v>65190000</v>
      </c>
      <c r="F14" s="59">
        <v>65190000</v>
      </c>
      <c r="G14" s="59"/>
      <c r="H14" s="60"/>
      <c r="I14" s="60">
        <v>3885</v>
      </c>
      <c r="J14" s="59">
        <v>3885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3885</v>
      </c>
      <c r="X14" s="60">
        <v>32595000</v>
      </c>
      <c r="Y14" s="59">
        <v>-32591115</v>
      </c>
      <c r="Z14" s="61">
        <v>-99.99</v>
      </c>
      <c r="AA14" s="62">
        <v>65190000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13860000</v>
      </c>
      <c r="F15" s="59">
        <f t="shared" si="5"/>
        <v>13860000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6930000</v>
      </c>
      <c r="Y15" s="59">
        <f t="shared" si="5"/>
        <v>-6930000</v>
      </c>
      <c r="Z15" s="61">
        <f>+IF(X15&lt;&gt;0,+(Y15/X15)*100,0)</f>
        <v>-100</v>
      </c>
      <c r="AA15" s="62">
        <f>SUM(AA16:AA20)</f>
        <v>13860000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13860000</v>
      </c>
      <c r="F20" s="59">
        <v>13860000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6930000</v>
      </c>
      <c r="Y20" s="59">
        <v>-6930000</v>
      </c>
      <c r="Z20" s="61">
        <v>-100</v>
      </c>
      <c r="AA20" s="62">
        <v>13860000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850000</v>
      </c>
      <c r="F22" s="345">
        <f t="shared" si="6"/>
        <v>850000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425000</v>
      </c>
      <c r="Y22" s="345">
        <f t="shared" si="6"/>
        <v>-425000</v>
      </c>
      <c r="Z22" s="336">
        <f>+IF(X22&lt;&gt;0,+(Y22/X22)*100,0)</f>
        <v>-100</v>
      </c>
      <c r="AA22" s="350">
        <f>SUM(AA23:AA32)</f>
        <v>850000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60000</v>
      </c>
      <c r="F28" s="342">
        <v>60000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30000</v>
      </c>
      <c r="Y28" s="342">
        <v>-30000</v>
      </c>
      <c r="Z28" s="335">
        <v>-100</v>
      </c>
      <c r="AA28" s="273">
        <v>60000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790000</v>
      </c>
      <c r="F32" s="59">
        <v>790000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395000</v>
      </c>
      <c r="Y32" s="59">
        <v>-395000</v>
      </c>
      <c r="Z32" s="61">
        <v>-100</v>
      </c>
      <c r="AA32" s="62">
        <v>790000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406847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22399</v>
      </c>
      <c r="L40" s="343">
        <f t="shared" si="9"/>
        <v>13815</v>
      </c>
      <c r="M40" s="343">
        <f t="shared" si="9"/>
        <v>0</v>
      </c>
      <c r="N40" s="345">
        <f t="shared" si="9"/>
        <v>36214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36214</v>
      </c>
      <c r="X40" s="343">
        <f t="shared" si="9"/>
        <v>0</v>
      </c>
      <c r="Y40" s="345">
        <f t="shared" si="9"/>
        <v>36214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395113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216000</v>
      </c>
      <c r="F43" s="370">
        <v>216000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108000</v>
      </c>
      <c r="Y43" s="370">
        <v>-108000</v>
      </c>
      <c r="Z43" s="371">
        <v>-100</v>
      </c>
      <c r="AA43" s="303">
        <v>216000</v>
      </c>
    </row>
    <row r="44" spans="1:27" ht="13.5">
      <c r="A44" s="361" t="s">
        <v>250</v>
      </c>
      <c r="B44" s="136"/>
      <c r="C44" s="60">
        <v>11734</v>
      </c>
      <c r="D44" s="368"/>
      <c r="E44" s="54"/>
      <c r="F44" s="53"/>
      <c r="G44" s="53"/>
      <c r="H44" s="54"/>
      <c r="I44" s="54"/>
      <c r="J44" s="53"/>
      <c r="K44" s="53">
        <v>22399</v>
      </c>
      <c r="L44" s="54">
        <v>13815</v>
      </c>
      <c r="M44" s="54"/>
      <c r="N44" s="53">
        <v>36214</v>
      </c>
      <c r="O44" s="53"/>
      <c r="P44" s="54"/>
      <c r="Q44" s="54"/>
      <c r="R44" s="53"/>
      <c r="S44" s="53"/>
      <c r="T44" s="54"/>
      <c r="U44" s="54"/>
      <c r="V44" s="53"/>
      <c r="W44" s="53">
        <v>36214</v>
      </c>
      <c r="X44" s="54"/>
      <c r="Y44" s="53">
        <v>36214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440000</v>
      </c>
      <c r="F48" s="53">
        <v>440000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220000</v>
      </c>
      <c r="Y48" s="53">
        <v>-220000</v>
      </c>
      <c r="Z48" s="94">
        <v>-100</v>
      </c>
      <c r="AA48" s="95">
        <v>440000</v>
      </c>
    </row>
    <row r="49" spans="1:27" ht="13.5">
      <c r="A49" s="361" t="s">
        <v>93</v>
      </c>
      <c r="B49" s="136"/>
      <c r="C49" s="54"/>
      <c r="D49" s="368"/>
      <c r="E49" s="54">
        <v>-656000</v>
      </c>
      <c r="F49" s="53">
        <v>-656000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-328000</v>
      </c>
      <c r="Y49" s="53">
        <v>328000</v>
      </c>
      <c r="Z49" s="94">
        <v>-100</v>
      </c>
      <c r="AA49" s="95">
        <v>-656000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406847</v>
      </c>
      <c r="D60" s="346">
        <f t="shared" si="14"/>
        <v>0</v>
      </c>
      <c r="E60" s="219">
        <f t="shared" si="14"/>
        <v>136522000</v>
      </c>
      <c r="F60" s="264">
        <f t="shared" si="14"/>
        <v>136522000</v>
      </c>
      <c r="G60" s="264">
        <f t="shared" si="14"/>
        <v>0</v>
      </c>
      <c r="H60" s="219">
        <f t="shared" si="14"/>
        <v>0</v>
      </c>
      <c r="I60" s="219">
        <f t="shared" si="14"/>
        <v>1808007</v>
      </c>
      <c r="J60" s="264">
        <f t="shared" si="14"/>
        <v>1808007</v>
      </c>
      <c r="K60" s="264">
        <f t="shared" si="14"/>
        <v>22399</v>
      </c>
      <c r="L60" s="219">
        <f t="shared" si="14"/>
        <v>13815</v>
      </c>
      <c r="M60" s="219">
        <f t="shared" si="14"/>
        <v>0</v>
      </c>
      <c r="N60" s="264">
        <f t="shared" si="14"/>
        <v>36214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1844221</v>
      </c>
      <c r="X60" s="219">
        <f t="shared" si="14"/>
        <v>68261000</v>
      </c>
      <c r="Y60" s="264">
        <f t="shared" si="14"/>
        <v>-66416779</v>
      </c>
      <c r="Z60" s="337">
        <f>+IF(X60&lt;&gt;0,+(Y60/X60)*100,0)</f>
        <v>-97.29828013067491</v>
      </c>
      <c r="AA60" s="232">
        <f>+AA57+AA54+AA51+AA40+AA37+AA34+AA22+AA5</f>
        <v>136522000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2014-02-03T13:31:04Z</dcterms:created>
  <dcterms:modified xsi:type="dcterms:W3CDTF">2014-02-03T13:31:07Z</dcterms:modified>
  <cp:category/>
  <cp:version/>
  <cp:contentType/>
  <cp:contentStatus/>
</cp:coreProperties>
</file>