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<sst xmlns="http://schemas.openxmlformats.org/spreadsheetml/2006/main" count="855" uniqueCount="302">
  <si>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Lesedi(GT423)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</si>
  <si>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</si>
  <si>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</si>
  <si>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</si>
  <si>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</si>
  <si>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</si>
  <si>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</si>
  <si>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</si>
  <si>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</si>
  <si>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</si>
  <si>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</si>
  <si>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</si>
  <si>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</si>
  <si>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</si>
  <si>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</si>
  <si>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</si>
  <si>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</si>
  <si>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</si>
  <si>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</si>
  <si>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</si>
  <si>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</si>
  <si>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</si>
  <si>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</si>
  <si>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</si>
  <si>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</si>
  <si>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</si>
  <si>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</si>
  <si>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</si>
  <si>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</si>
  <si>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</si>
  <si>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</si>
  <si>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</si>
  <si>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</si>
  <si>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</si>
  <si>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</si>
  <si>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</si>
  <si>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</si>
  <si>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</si>
  <si>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</si>
  <si>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</si>
  <si>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</si>
  <si>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</si>
  <si>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</si>
  <si>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</si>
  <si>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</si>
  <si>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</si>
  <si>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</si>
  <si>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</si>
  <si>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</si>
  <si>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</si>
  <si>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</si>
  <si>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</si>
  <si>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</si>
  <si>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</si>
  <si>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</si>
  <si>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</si>
  <si>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</si>
  <si>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</si>
  <si>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</si>
  <si>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</si>
  <si>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</si>
  <si>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</si>
  <si>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</si>
  <si>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</si>
  <si>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</si>
  <si>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</si>
  <si>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</si>
  <si>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</si>
  <si>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</si>
  <si>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</si>
  <si>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Lesedi(GT423)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</si>
  <si>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</si>
  <si>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</si>
  <si>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</si>
  <si>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</si>
  <si>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</si>
  <si>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</si>
  <si>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</si>
  <si>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</si>
  <si>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</si>
  <si>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</si>
  <si>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</si>
  <si>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</si>
  <si>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</si>
  <si>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</si>
  <si>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</si>
  <si>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</si>
  <si>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</si>
  <si>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</si>
  <si>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</si>
  <si>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</si>
  <si>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</si>
  <si>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</si>
  <si>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</si>
  <si>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</si>
  <si>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</si>
  <si>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</si>
  <si>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</si>
  <si>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</si>
  <si>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</si>
  <si>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Lesedi(GT423)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</si>
  <si>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</si>
  <si>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</si>
  <si>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</si>
  <si>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</si>
  <si>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</si>
  <si>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</si>
  <si>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</si>
  <si>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</si>
  <si>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</si>
  <si>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</si>
  <si>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</si>
  <si>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</si>
  <si>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</si>
  <si>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</si>
  <si>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</si>
  <si>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</si>
  <si>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</si>
  <si>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</si>
  <si>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</si>
  <si>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</si>
  <si>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</si>
  <si>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</si>
  <si>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</si>
  <si>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</si>
  <si>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</si>
  <si>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</si>
  <si>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</si>
  <si>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</si>
  <si>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Lesedi(GT423)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</si>
  <si>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</si>
  <si>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</si>
  <si>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</si>
  <si>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</si>
  <si>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</si>
  <si>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</si>
  <si>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</si>
  <si>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</si>
  <si>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</si>
  <si>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</si>
  <si>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Lesedi(GT423)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</si>
  <si>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</si>
  <si>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</si>
  <si>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</si>
  <si>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</si>
  <si>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</si>
  <si>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</si>
  <si>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</si>
  <si>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</si>
  <si>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</si>
  <si>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</si>
  <si>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</si>
  <si>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</si>
  <si>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</si>
  <si>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</si>
  <si>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</si>
  <si>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</si>
  <si>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</si>
  <si>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</si>
  <si>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</si>
  <si>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</si>
  <si>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</si>
  <si>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</si>
  <si>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</si>
  <si>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</si>
  <si>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</si>
  <si>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</si>
  <si>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</si>
  <si>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</si>
  <si>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</si>
  <si>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</si>
  <si>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</si>
  <si>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</si>
  <si>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</si>
  <si>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Lesedi(GT423)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</si>
  <si>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</si>
  <si>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</si>
  <si>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</si>
  <si>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</si>
  <si>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</si>
  <si>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</si>
  <si>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</si>
  <si>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</si>
  <si>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</si>
  <si>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</si>
  <si>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</si>
  <si>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</si>
  <si>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</si>
  <si>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</si>
  <si>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</si>
  <si>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</si>
  <si>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</si>
  <si>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</si>
  <si>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</si>
  <si>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</si>
  <si>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</si>
  <si>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</si>
  <si>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</si>
  <si>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</si>
  <si>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</si>
  <si>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</si>
  <si>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Lesedi(GT423)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</si>
  <si>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</si>
  <si>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</si>
  <si>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</si>
  <si>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</si>
  <si>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</si>
  <si>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</si>
  <si>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</si>
  <si>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</si>
  <si>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</si>
  <si>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</si>
  <si>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</si>
  <si>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</si>
  <si>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</si>
  <si>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</si>
  <si>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</si>
  <si>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</si>
  <si>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</si>
  <si>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</si>
  <si>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</si>
  <si>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</si>
  <si>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</si>
  <si>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</si>
  <si>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</si>
  <si>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</si>
  <si>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Lesedi(GT423)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</si>
  <si>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</si>
  <si>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</si>
  <si>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</si>
  <si>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</si>
  <si>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</si>
  <si>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</si>
  <si>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</si>
  <si>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</si>
  <si>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</si>
  <si>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</si>
  <si>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</si>
  <si>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</si>
  <si>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</si>
  <si>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</si>
  <si>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</si>
  <si>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</si>
  <si>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</si>
  <si>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</si>
  <si>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</si>
  <si>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</si>
  <si>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</si>
  <si>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</si>
  <si>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</si>
  <si>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</si>
  <si>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</si>
  <si>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</si>
  <si>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</si>
  <si>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</si>
  <si>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</si>
  <si>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</si>
  <si>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</si>
  <si>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</si>
  <si>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</si>
  <si>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</si>
  <si>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</si>
  <si>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Lesedi(GT423)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</si>
  <si>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</si>
  <si>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</si>
  <si>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Gauteng: Lesedi(GT423)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</si>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</sst>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58416764</v>
      </c>
      <c r="C5" s="19">
        <v>0</v>
      </c>
      <c r="D5" s="59">
        <v>64800685</v>
      </c>
      <c r="E5" s="60">
        <v>64800685</v>
      </c>
      <c r="F5" s="60">
        <v>5146048</v>
      </c>
      <c r="G5" s="60">
        <v>5213848</v>
      </c>
      <c r="H5" s="60">
        <v>5172329</v>
      </c>
      <c r="I5" s="60">
        <v>15532225</v>
      </c>
      <c r="J5" s="60">
        <v>5225824</v>
      </c>
      <c r="K5" s="60">
        <v>5208567</v>
      </c>
      <c r="L5" s="60">
        <v>5209438</v>
      </c>
      <c r="M5" s="60">
        <v>15643829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31176054</v>
      </c>
      <c r="W5" s="60">
        <v>32400343</v>
      </c>
      <c r="X5" s="60">
        <v>-1224289</v>
      </c>
      <c r="Y5" s="61">
        <v>-3.78</v>
      </c>
      <c r="Z5" s="62">
        <v>64800685</v>
      </c>
    </row>
    <row r="6" spans="1:26" ht="13.5">
      <c r="A6" s="58" t="s">
        <v>32</v>
      </c>
      <c r="B6" s="19">
        <v>296967147</v>
      </c>
      <c r="C6" s="19">
        <v>0</v>
      </c>
      <c r="D6" s="59">
        <v>338477204</v>
      </c>
      <c r="E6" s="60">
        <v>338477204</v>
      </c>
      <c r="F6" s="60">
        <v>28270978</v>
      </c>
      <c r="G6" s="60">
        <v>26492169</v>
      </c>
      <c r="H6" s="60">
        <v>27034975</v>
      </c>
      <c r="I6" s="60">
        <v>81798122</v>
      </c>
      <c r="J6" s="60">
        <v>25629031</v>
      </c>
      <c r="K6" s="60">
        <v>26507390</v>
      </c>
      <c r="L6" s="60">
        <v>24900756</v>
      </c>
      <c r="M6" s="60">
        <v>77037177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158835299</v>
      </c>
      <c r="W6" s="60">
        <v>169238602</v>
      </c>
      <c r="X6" s="60">
        <v>-10403303</v>
      </c>
      <c r="Y6" s="61">
        <v>-6.15</v>
      </c>
      <c r="Z6" s="62">
        <v>338477204</v>
      </c>
    </row>
    <row r="7" spans="1:26" ht="13.5">
      <c r="A7" s="58" t="s">
        <v>33</v>
      </c>
      <c r="B7" s="19">
        <v>1063634</v>
      </c>
      <c r="C7" s="19">
        <v>0</v>
      </c>
      <c r="D7" s="59">
        <v>1569110</v>
      </c>
      <c r="E7" s="60">
        <v>1569110</v>
      </c>
      <c r="F7" s="60">
        <v>56224</v>
      </c>
      <c r="G7" s="60">
        <v>46735</v>
      </c>
      <c r="H7" s="60">
        <v>-87205</v>
      </c>
      <c r="I7" s="60">
        <v>15754</v>
      </c>
      <c r="J7" s="60">
        <v>39947</v>
      </c>
      <c r="K7" s="60">
        <v>41276</v>
      </c>
      <c r="L7" s="60">
        <v>61101</v>
      </c>
      <c r="M7" s="60">
        <v>142324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158078</v>
      </c>
      <c r="W7" s="60">
        <v>784555</v>
      </c>
      <c r="X7" s="60">
        <v>-626477</v>
      </c>
      <c r="Y7" s="61">
        <v>-79.85</v>
      </c>
      <c r="Z7" s="62">
        <v>1569110</v>
      </c>
    </row>
    <row r="8" spans="1:26" ht="13.5">
      <c r="A8" s="58" t="s">
        <v>34</v>
      </c>
      <c r="B8" s="19">
        <v>73192766</v>
      </c>
      <c r="C8" s="19">
        <v>0</v>
      </c>
      <c r="D8" s="59">
        <v>81804719</v>
      </c>
      <c r="E8" s="60">
        <v>81804719</v>
      </c>
      <c r="F8" s="60">
        <v>0</v>
      </c>
      <c r="G8" s="60">
        <v>13419165</v>
      </c>
      <c r="H8" s="60">
        <v>7010694</v>
      </c>
      <c r="I8" s="60">
        <v>20429859</v>
      </c>
      <c r="J8" s="60">
        <v>239560</v>
      </c>
      <c r="K8" s="60">
        <v>7123424</v>
      </c>
      <c r="L8" s="60">
        <v>5572491</v>
      </c>
      <c r="M8" s="60">
        <v>12935475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33365334</v>
      </c>
      <c r="W8" s="60">
        <v>40902360</v>
      </c>
      <c r="X8" s="60">
        <v>-7537026</v>
      </c>
      <c r="Y8" s="61">
        <v>-18.43</v>
      </c>
      <c r="Z8" s="62">
        <v>81804719</v>
      </c>
    </row>
    <row r="9" spans="1:26" ht="13.5">
      <c r="A9" s="58" t="s">
        <v>35</v>
      </c>
      <c r="B9" s="19">
        <v>8657953</v>
      </c>
      <c r="C9" s="19">
        <v>0</v>
      </c>
      <c r="D9" s="59">
        <v>20668996</v>
      </c>
      <c r="E9" s="60">
        <v>20668996</v>
      </c>
      <c r="F9" s="60">
        <v>571869</v>
      </c>
      <c r="G9" s="60">
        <v>937732</v>
      </c>
      <c r="H9" s="60">
        <v>463830</v>
      </c>
      <c r="I9" s="60">
        <v>1973431</v>
      </c>
      <c r="J9" s="60">
        <v>855207</v>
      </c>
      <c r="K9" s="60">
        <v>914969</v>
      </c>
      <c r="L9" s="60">
        <v>813335</v>
      </c>
      <c r="M9" s="60">
        <v>2583511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4556942</v>
      </c>
      <c r="W9" s="60">
        <v>10334498</v>
      </c>
      <c r="X9" s="60">
        <v>-5777556</v>
      </c>
      <c r="Y9" s="61">
        <v>-55.91</v>
      </c>
      <c r="Z9" s="62">
        <v>20668996</v>
      </c>
    </row>
    <row r="10" spans="1:26" ht="25.5">
      <c r="A10" s="63" t="s">
        <v>277</v>
      </c>
      <c r="B10" s="64">
        <f>SUM(B5:B9)</f>
        <v>438298264</v>
      </c>
      <c r="C10" s="64">
        <f>SUM(C5:C9)</f>
        <v>0</v>
      </c>
      <c r="D10" s="65">
        <f aca="true" t="shared" si="0" ref="D10:Z10">SUM(D5:D9)</f>
        <v>507320714</v>
      </c>
      <c r="E10" s="66">
        <f t="shared" si="0"/>
        <v>507320714</v>
      </c>
      <c r="F10" s="66">
        <f t="shared" si="0"/>
        <v>34045119</v>
      </c>
      <c r="G10" s="66">
        <f t="shared" si="0"/>
        <v>46109649</v>
      </c>
      <c r="H10" s="66">
        <f t="shared" si="0"/>
        <v>39594623</v>
      </c>
      <c r="I10" s="66">
        <f t="shared" si="0"/>
        <v>119749391</v>
      </c>
      <c r="J10" s="66">
        <f t="shared" si="0"/>
        <v>31989569</v>
      </c>
      <c r="K10" s="66">
        <f t="shared" si="0"/>
        <v>39795626</v>
      </c>
      <c r="L10" s="66">
        <f t="shared" si="0"/>
        <v>36557121</v>
      </c>
      <c r="M10" s="66">
        <f t="shared" si="0"/>
        <v>108342316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228091707</v>
      </c>
      <c r="W10" s="66">
        <f t="shared" si="0"/>
        <v>253660358</v>
      </c>
      <c r="X10" s="66">
        <f t="shared" si="0"/>
        <v>-25568651</v>
      </c>
      <c r="Y10" s="67">
        <f>+IF(W10&lt;&gt;0,(X10/W10)*100,0)</f>
        <v>-10.079876572593973</v>
      </c>
      <c r="Z10" s="68">
        <f t="shared" si="0"/>
        <v>507320714</v>
      </c>
    </row>
    <row r="11" spans="1:26" ht="13.5">
      <c r="A11" s="58" t="s">
        <v>37</v>
      </c>
      <c r="B11" s="19">
        <v>92694192</v>
      </c>
      <c r="C11" s="19">
        <v>0</v>
      </c>
      <c r="D11" s="59">
        <v>114179450</v>
      </c>
      <c r="E11" s="60">
        <v>114179450</v>
      </c>
      <c r="F11" s="60">
        <v>8233068</v>
      </c>
      <c r="G11" s="60">
        <v>8154875</v>
      </c>
      <c r="H11" s="60">
        <v>7876159</v>
      </c>
      <c r="I11" s="60">
        <v>24264102</v>
      </c>
      <c r="J11" s="60">
        <v>7890991</v>
      </c>
      <c r="K11" s="60">
        <v>8163011</v>
      </c>
      <c r="L11" s="60">
        <v>8158238</v>
      </c>
      <c r="M11" s="60">
        <v>24212240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48476342</v>
      </c>
      <c r="W11" s="60">
        <v>57089725</v>
      </c>
      <c r="X11" s="60">
        <v>-8613383</v>
      </c>
      <c r="Y11" s="61">
        <v>-15.09</v>
      </c>
      <c r="Z11" s="62">
        <v>114179450</v>
      </c>
    </row>
    <row r="12" spans="1:26" ht="13.5">
      <c r="A12" s="58" t="s">
        <v>38</v>
      </c>
      <c r="B12" s="19">
        <v>7344756</v>
      </c>
      <c r="C12" s="19">
        <v>0</v>
      </c>
      <c r="D12" s="59">
        <v>8140022</v>
      </c>
      <c r="E12" s="60">
        <v>8140022</v>
      </c>
      <c r="F12" s="60">
        <v>603600</v>
      </c>
      <c r="G12" s="60">
        <v>583483</v>
      </c>
      <c r="H12" s="60">
        <v>583483</v>
      </c>
      <c r="I12" s="60">
        <v>1770566</v>
      </c>
      <c r="J12" s="60">
        <v>617826</v>
      </c>
      <c r="K12" s="60">
        <v>617826</v>
      </c>
      <c r="L12" s="60">
        <v>617826</v>
      </c>
      <c r="M12" s="60">
        <v>1853478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3624044</v>
      </c>
      <c r="W12" s="60">
        <v>4070011</v>
      </c>
      <c r="X12" s="60">
        <v>-445967</v>
      </c>
      <c r="Y12" s="61">
        <v>-10.96</v>
      </c>
      <c r="Z12" s="62">
        <v>8140022</v>
      </c>
    </row>
    <row r="13" spans="1:26" ht="13.5">
      <c r="A13" s="58" t="s">
        <v>278</v>
      </c>
      <c r="B13" s="19">
        <v>36091616</v>
      </c>
      <c r="C13" s="19">
        <v>0</v>
      </c>
      <c r="D13" s="59">
        <v>35498765</v>
      </c>
      <c r="E13" s="60">
        <v>35498765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17749383</v>
      </c>
      <c r="X13" s="60">
        <v>-17749383</v>
      </c>
      <c r="Y13" s="61">
        <v>-100</v>
      </c>
      <c r="Z13" s="62">
        <v>35498765</v>
      </c>
    </row>
    <row r="14" spans="1:26" ht="13.5">
      <c r="A14" s="58" t="s">
        <v>40</v>
      </c>
      <c r="B14" s="19">
        <v>6982598</v>
      </c>
      <c r="C14" s="19">
        <v>0</v>
      </c>
      <c r="D14" s="59">
        <v>6373148</v>
      </c>
      <c r="E14" s="60">
        <v>6373148</v>
      </c>
      <c r="F14" s="60">
        <v>554712</v>
      </c>
      <c r="G14" s="60">
        <v>0</v>
      </c>
      <c r="H14" s="60">
        <v>1064905</v>
      </c>
      <c r="I14" s="60">
        <v>1619617</v>
      </c>
      <c r="J14" s="60">
        <v>721011</v>
      </c>
      <c r="K14" s="60">
        <v>700341</v>
      </c>
      <c r="L14" s="60">
        <v>562665</v>
      </c>
      <c r="M14" s="60">
        <v>1984017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3603634</v>
      </c>
      <c r="W14" s="60">
        <v>3186574</v>
      </c>
      <c r="X14" s="60">
        <v>417060</v>
      </c>
      <c r="Y14" s="61">
        <v>13.09</v>
      </c>
      <c r="Z14" s="62">
        <v>6373148</v>
      </c>
    </row>
    <row r="15" spans="1:26" ht="13.5">
      <c r="A15" s="58" t="s">
        <v>41</v>
      </c>
      <c r="B15" s="19">
        <v>210124396</v>
      </c>
      <c r="C15" s="19">
        <v>0</v>
      </c>
      <c r="D15" s="59">
        <v>224479711</v>
      </c>
      <c r="E15" s="60">
        <v>224479711</v>
      </c>
      <c r="F15" s="60">
        <v>983137</v>
      </c>
      <c r="G15" s="60">
        <v>50219429</v>
      </c>
      <c r="H15" s="60">
        <v>15342698</v>
      </c>
      <c r="I15" s="60">
        <v>66545264</v>
      </c>
      <c r="J15" s="60">
        <v>14333892</v>
      </c>
      <c r="K15" s="60">
        <v>15626857</v>
      </c>
      <c r="L15" s="60">
        <v>17003211</v>
      </c>
      <c r="M15" s="60">
        <v>46963960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113509224</v>
      </c>
      <c r="W15" s="60">
        <v>112239856</v>
      </c>
      <c r="X15" s="60">
        <v>1269368</v>
      </c>
      <c r="Y15" s="61">
        <v>1.13</v>
      </c>
      <c r="Z15" s="62">
        <v>224479711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134561953</v>
      </c>
      <c r="C17" s="19">
        <v>0</v>
      </c>
      <c r="D17" s="59">
        <v>100364002</v>
      </c>
      <c r="E17" s="60">
        <v>100364002</v>
      </c>
      <c r="F17" s="60">
        <v>2550690</v>
      </c>
      <c r="G17" s="60">
        <v>5051331</v>
      </c>
      <c r="H17" s="60">
        <v>6312443</v>
      </c>
      <c r="I17" s="60">
        <v>13914464</v>
      </c>
      <c r="J17" s="60">
        <v>5907260</v>
      </c>
      <c r="K17" s="60">
        <v>6003220</v>
      </c>
      <c r="L17" s="60">
        <v>4917925</v>
      </c>
      <c r="M17" s="60">
        <v>16828405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30742869</v>
      </c>
      <c r="W17" s="60">
        <v>50182001</v>
      </c>
      <c r="X17" s="60">
        <v>-19439132</v>
      </c>
      <c r="Y17" s="61">
        <v>-38.74</v>
      </c>
      <c r="Z17" s="62">
        <v>100364002</v>
      </c>
    </row>
    <row r="18" spans="1:26" ht="13.5">
      <c r="A18" s="70" t="s">
        <v>44</v>
      </c>
      <c r="B18" s="71">
        <f>SUM(B11:B17)</f>
        <v>487799511</v>
      </c>
      <c r="C18" s="71">
        <f>SUM(C11:C17)</f>
        <v>0</v>
      </c>
      <c r="D18" s="72">
        <f aca="true" t="shared" si="1" ref="D18:Z18">SUM(D11:D17)</f>
        <v>489035098</v>
      </c>
      <c r="E18" s="73">
        <f t="shared" si="1"/>
        <v>489035098</v>
      </c>
      <c r="F18" s="73">
        <f t="shared" si="1"/>
        <v>12925207</v>
      </c>
      <c r="G18" s="73">
        <f t="shared" si="1"/>
        <v>64009118</v>
      </c>
      <c r="H18" s="73">
        <f t="shared" si="1"/>
        <v>31179688</v>
      </c>
      <c r="I18" s="73">
        <f t="shared" si="1"/>
        <v>108114013</v>
      </c>
      <c r="J18" s="73">
        <f t="shared" si="1"/>
        <v>29470980</v>
      </c>
      <c r="K18" s="73">
        <f t="shared" si="1"/>
        <v>31111255</v>
      </c>
      <c r="L18" s="73">
        <f t="shared" si="1"/>
        <v>31259865</v>
      </c>
      <c r="M18" s="73">
        <f t="shared" si="1"/>
        <v>91842100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199956113</v>
      </c>
      <c r="W18" s="73">
        <f t="shared" si="1"/>
        <v>244517550</v>
      </c>
      <c r="X18" s="73">
        <f t="shared" si="1"/>
        <v>-44561437</v>
      </c>
      <c r="Y18" s="67">
        <f>+IF(W18&lt;&gt;0,(X18/W18)*100,0)</f>
        <v>-18.22422848584897</v>
      </c>
      <c r="Z18" s="74">
        <f t="shared" si="1"/>
        <v>489035098</v>
      </c>
    </row>
    <row r="19" spans="1:26" ht="13.5">
      <c r="A19" s="70" t="s">
        <v>45</v>
      </c>
      <c r="B19" s="75">
        <f>+B10-B18</f>
        <v>-49501247</v>
      </c>
      <c r="C19" s="75">
        <f>+C10-C18</f>
        <v>0</v>
      </c>
      <c r="D19" s="76">
        <f aca="true" t="shared" si="2" ref="D19:Z19">+D10-D18</f>
        <v>18285616</v>
      </c>
      <c r="E19" s="77">
        <f t="shared" si="2"/>
        <v>18285616</v>
      </c>
      <c r="F19" s="77">
        <f t="shared" si="2"/>
        <v>21119912</v>
      </c>
      <c r="G19" s="77">
        <f t="shared" si="2"/>
        <v>-17899469</v>
      </c>
      <c r="H19" s="77">
        <f t="shared" si="2"/>
        <v>8414935</v>
      </c>
      <c r="I19" s="77">
        <f t="shared" si="2"/>
        <v>11635378</v>
      </c>
      <c r="J19" s="77">
        <f t="shared" si="2"/>
        <v>2518589</v>
      </c>
      <c r="K19" s="77">
        <f t="shared" si="2"/>
        <v>8684371</v>
      </c>
      <c r="L19" s="77">
        <f t="shared" si="2"/>
        <v>5297256</v>
      </c>
      <c r="M19" s="77">
        <f t="shared" si="2"/>
        <v>16500216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28135594</v>
      </c>
      <c r="W19" s="77">
        <f>IF(E10=E18,0,W10-W18)</f>
        <v>9142808</v>
      </c>
      <c r="X19" s="77">
        <f t="shared" si="2"/>
        <v>18992786</v>
      </c>
      <c r="Y19" s="78">
        <f>+IF(W19&lt;&gt;0,(X19/W19)*100,0)</f>
        <v>207.73471344908478</v>
      </c>
      <c r="Z19" s="79">
        <f t="shared" si="2"/>
        <v>18285616</v>
      </c>
    </row>
    <row r="20" spans="1:26" ht="13.5">
      <c r="A20" s="58" t="s">
        <v>46</v>
      </c>
      <c r="B20" s="19">
        <v>20316562</v>
      </c>
      <c r="C20" s="19">
        <v>0</v>
      </c>
      <c r="D20" s="59">
        <v>43993036</v>
      </c>
      <c r="E20" s="60">
        <v>43993036</v>
      </c>
      <c r="F20" s="60">
        <v>0</v>
      </c>
      <c r="G20" s="60">
        <v>0</v>
      </c>
      <c r="H20" s="60">
        <v>861863</v>
      </c>
      <c r="I20" s="60">
        <v>861863</v>
      </c>
      <c r="J20" s="60">
        <v>0</v>
      </c>
      <c r="K20" s="60">
        <v>0</v>
      </c>
      <c r="L20" s="60">
        <v>901917</v>
      </c>
      <c r="M20" s="60">
        <v>901917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1763780</v>
      </c>
      <c r="W20" s="60">
        <v>21996518</v>
      </c>
      <c r="X20" s="60">
        <v>-20232738</v>
      </c>
      <c r="Y20" s="61">
        <v>-91.98</v>
      </c>
      <c r="Z20" s="62">
        <v>43993036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-29184685</v>
      </c>
      <c r="C22" s="86">
        <f>SUM(C19:C21)</f>
        <v>0</v>
      </c>
      <c r="D22" s="87">
        <f aca="true" t="shared" si="3" ref="D22:Z22">SUM(D19:D21)</f>
        <v>62278652</v>
      </c>
      <c r="E22" s="88">
        <f t="shared" si="3"/>
        <v>62278652</v>
      </c>
      <c r="F22" s="88">
        <f t="shared" si="3"/>
        <v>21119912</v>
      </c>
      <c r="G22" s="88">
        <f t="shared" si="3"/>
        <v>-17899469</v>
      </c>
      <c r="H22" s="88">
        <f t="shared" si="3"/>
        <v>9276798</v>
      </c>
      <c r="I22" s="88">
        <f t="shared" si="3"/>
        <v>12497241</v>
      </c>
      <c r="J22" s="88">
        <f t="shared" si="3"/>
        <v>2518589</v>
      </c>
      <c r="K22" s="88">
        <f t="shared" si="3"/>
        <v>8684371</v>
      </c>
      <c r="L22" s="88">
        <f t="shared" si="3"/>
        <v>6199173</v>
      </c>
      <c r="M22" s="88">
        <f t="shared" si="3"/>
        <v>17402133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29899374</v>
      </c>
      <c r="W22" s="88">
        <f t="shared" si="3"/>
        <v>31139326</v>
      </c>
      <c r="X22" s="88">
        <f t="shared" si="3"/>
        <v>-1239952</v>
      </c>
      <c r="Y22" s="89">
        <f>+IF(W22&lt;&gt;0,(X22/W22)*100,0)</f>
        <v>-3.9819487422431687</v>
      </c>
      <c r="Z22" s="90">
        <f t="shared" si="3"/>
        <v>62278652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-29184685</v>
      </c>
      <c r="C24" s="75">
        <f>SUM(C22:C23)</f>
        <v>0</v>
      </c>
      <c r="D24" s="76">
        <f aca="true" t="shared" si="4" ref="D24:Z24">SUM(D22:D23)</f>
        <v>62278652</v>
      </c>
      <c r="E24" s="77">
        <f t="shared" si="4"/>
        <v>62278652</v>
      </c>
      <c r="F24" s="77">
        <f t="shared" si="4"/>
        <v>21119912</v>
      </c>
      <c r="G24" s="77">
        <f t="shared" si="4"/>
        <v>-17899469</v>
      </c>
      <c r="H24" s="77">
        <f t="shared" si="4"/>
        <v>9276798</v>
      </c>
      <c r="I24" s="77">
        <f t="shared" si="4"/>
        <v>12497241</v>
      </c>
      <c r="J24" s="77">
        <f t="shared" si="4"/>
        <v>2518589</v>
      </c>
      <c r="K24" s="77">
        <f t="shared" si="4"/>
        <v>8684371</v>
      </c>
      <c r="L24" s="77">
        <f t="shared" si="4"/>
        <v>6199173</v>
      </c>
      <c r="M24" s="77">
        <f t="shared" si="4"/>
        <v>17402133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29899374</v>
      </c>
      <c r="W24" s="77">
        <f t="shared" si="4"/>
        <v>31139326</v>
      </c>
      <c r="X24" s="77">
        <f t="shared" si="4"/>
        <v>-1239952</v>
      </c>
      <c r="Y24" s="78">
        <f>+IF(W24&lt;&gt;0,(X24/W24)*100,0)</f>
        <v>-3.9819487422431687</v>
      </c>
      <c r="Z24" s="79">
        <f t="shared" si="4"/>
        <v>62278652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36364754</v>
      </c>
      <c r="C27" s="22">
        <v>0</v>
      </c>
      <c r="D27" s="99">
        <v>62493371</v>
      </c>
      <c r="E27" s="100">
        <v>62493371</v>
      </c>
      <c r="F27" s="100">
        <v>0</v>
      </c>
      <c r="G27" s="100">
        <v>868745</v>
      </c>
      <c r="H27" s="100">
        <v>7200</v>
      </c>
      <c r="I27" s="100">
        <v>875945</v>
      </c>
      <c r="J27" s="100">
        <v>2808255</v>
      </c>
      <c r="K27" s="100">
        <v>901917</v>
      </c>
      <c r="L27" s="100">
        <v>457003</v>
      </c>
      <c r="M27" s="100">
        <v>4167175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5043120</v>
      </c>
      <c r="W27" s="100">
        <v>31246686</v>
      </c>
      <c r="X27" s="100">
        <v>-26203566</v>
      </c>
      <c r="Y27" s="101">
        <v>-83.86</v>
      </c>
      <c r="Z27" s="102">
        <v>62493371</v>
      </c>
    </row>
    <row r="28" spans="1:26" ht="13.5">
      <c r="A28" s="103" t="s">
        <v>46</v>
      </c>
      <c r="B28" s="19">
        <v>20383269</v>
      </c>
      <c r="C28" s="19">
        <v>0</v>
      </c>
      <c r="D28" s="59">
        <v>43993036</v>
      </c>
      <c r="E28" s="60">
        <v>43993036</v>
      </c>
      <c r="F28" s="60">
        <v>0</v>
      </c>
      <c r="G28" s="60">
        <v>868745</v>
      </c>
      <c r="H28" s="60">
        <v>7200</v>
      </c>
      <c r="I28" s="60">
        <v>875945</v>
      </c>
      <c r="J28" s="60">
        <v>2244764</v>
      </c>
      <c r="K28" s="60">
        <v>901917</v>
      </c>
      <c r="L28" s="60">
        <v>457003</v>
      </c>
      <c r="M28" s="60">
        <v>3603684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4479629</v>
      </c>
      <c r="W28" s="60">
        <v>21996518</v>
      </c>
      <c r="X28" s="60">
        <v>-17516889</v>
      </c>
      <c r="Y28" s="61">
        <v>-79.63</v>
      </c>
      <c r="Z28" s="62">
        <v>43993036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15981485</v>
      </c>
      <c r="C31" s="19">
        <v>0</v>
      </c>
      <c r="D31" s="59">
        <v>18500335</v>
      </c>
      <c r="E31" s="60">
        <v>18500335</v>
      </c>
      <c r="F31" s="60">
        <v>0</v>
      </c>
      <c r="G31" s="60">
        <v>0</v>
      </c>
      <c r="H31" s="60">
        <v>0</v>
      </c>
      <c r="I31" s="60">
        <v>0</v>
      </c>
      <c r="J31" s="60">
        <v>563491</v>
      </c>
      <c r="K31" s="60">
        <v>0</v>
      </c>
      <c r="L31" s="60">
        <v>0</v>
      </c>
      <c r="M31" s="60">
        <v>563491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563491</v>
      </c>
      <c r="W31" s="60">
        <v>9250168</v>
      </c>
      <c r="X31" s="60">
        <v>-8686677</v>
      </c>
      <c r="Y31" s="61">
        <v>-93.91</v>
      </c>
      <c r="Z31" s="62">
        <v>18500335</v>
      </c>
    </row>
    <row r="32" spans="1:26" ht="13.5">
      <c r="A32" s="70" t="s">
        <v>54</v>
      </c>
      <c r="B32" s="22">
        <f>SUM(B28:B31)</f>
        <v>36364754</v>
      </c>
      <c r="C32" s="22">
        <f>SUM(C28:C31)</f>
        <v>0</v>
      </c>
      <c r="D32" s="99">
        <f aca="true" t="shared" si="5" ref="D32:Z32">SUM(D28:D31)</f>
        <v>62493371</v>
      </c>
      <c r="E32" s="100">
        <f t="shared" si="5"/>
        <v>62493371</v>
      </c>
      <c r="F32" s="100">
        <f t="shared" si="5"/>
        <v>0</v>
      </c>
      <c r="G32" s="100">
        <f t="shared" si="5"/>
        <v>868745</v>
      </c>
      <c r="H32" s="100">
        <f t="shared" si="5"/>
        <v>7200</v>
      </c>
      <c r="I32" s="100">
        <f t="shared" si="5"/>
        <v>875945</v>
      </c>
      <c r="J32" s="100">
        <f t="shared" si="5"/>
        <v>2808255</v>
      </c>
      <c r="K32" s="100">
        <f t="shared" si="5"/>
        <v>901917</v>
      </c>
      <c r="L32" s="100">
        <f t="shared" si="5"/>
        <v>457003</v>
      </c>
      <c r="M32" s="100">
        <f t="shared" si="5"/>
        <v>4167175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5043120</v>
      </c>
      <c r="W32" s="100">
        <f t="shared" si="5"/>
        <v>31246686</v>
      </c>
      <c r="X32" s="100">
        <f t="shared" si="5"/>
        <v>-26203566</v>
      </c>
      <c r="Y32" s="101">
        <f>+IF(W32&lt;&gt;0,(X32/W32)*100,0)</f>
        <v>-83.86030441756287</v>
      </c>
      <c r="Z32" s="102">
        <f t="shared" si="5"/>
        <v>62493371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64691366</v>
      </c>
      <c r="C35" s="19">
        <v>0</v>
      </c>
      <c r="D35" s="59">
        <v>121631336</v>
      </c>
      <c r="E35" s="60">
        <v>121631336</v>
      </c>
      <c r="F35" s="60">
        <v>79002213</v>
      </c>
      <c r="G35" s="60">
        <v>87703990</v>
      </c>
      <c r="H35" s="60">
        <v>94007447</v>
      </c>
      <c r="I35" s="60">
        <v>94007447</v>
      </c>
      <c r="J35" s="60">
        <v>100178551</v>
      </c>
      <c r="K35" s="60">
        <v>110059995</v>
      </c>
      <c r="L35" s="60">
        <v>114786850</v>
      </c>
      <c r="M35" s="60">
        <v>114786850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114786850</v>
      </c>
      <c r="W35" s="60">
        <v>60815668</v>
      </c>
      <c r="X35" s="60">
        <v>53971182</v>
      </c>
      <c r="Y35" s="61">
        <v>88.75</v>
      </c>
      <c r="Z35" s="62">
        <v>121631336</v>
      </c>
    </row>
    <row r="36" spans="1:26" ht="13.5">
      <c r="A36" s="58" t="s">
        <v>57</v>
      </c>
      <c r="B36" s="19">
        <v>945821216</v>
      </c>
      <c r="C36" s="19">
        <v>0</v>
      </c>
      <c r="D36" s="59">
        <v>967265284</v>
      </c>
      <c r="E36" s="60">
        <v>967265284</v>
      </c>
      <c r="F36" s="60">
        <v>946082890</v>
      </c>
      <c r="G36" s="60">
        <v>948270900</v>
      </c>
      <c r="H36" s="60">
        <v>948390283</v>
      </c>
      <c r="I36" s="60">
        <v>948390283</v>
      </c>
      <c r="J36" s="60">
        <v>951242381</v>
      </c>
      <c r="K36" s="60">
        <v>950590985</v>
      </c>
      <c r="L36" s="60">
        <v>952580518</v>
      </c>
      <c r="M36" s="60">
        <v>952580518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952580518</v>
      </c>
      <c r="W36" s="60">
        <v>483632642</v>
      </c>
      <c r="X36" s="60">
        <v>468947876</v>
      </c>
      <c r="Y36" s="61">
        <v>96.96</v>
      </c>
      <c r="Z36" s="62">
        <v>967265284</v>
      </c>
    </row>
    <row r="37" spans="1:26" ht="13.5">
      <c r="A37" s="58" t="s">
        <v>58</v>
      </c>
      <c r="B37" s="19">
        <v>107063584</v>
      </c>
      <c r="C37" s="19">
        <v>0</v>
      </c>
      <c r="D37" s="59">
        <v>80420189</v>
      </c>
      <c r="E37" s="60">
        <v>80420189</v>
      </c>
      <c r="F37" s="60">
        <v>100459518</v>
      </c>
      <c r="G37" s="60">
        <v>129204855</v>
      </c>
      <c r="H37" s="60">
        <v>126350894</v>
      </c>
      <c r="I37" s="60">
        <v>126350894</v>
      </c>
      <c r="J37" s="60">
        <v>132663641</v>
      </c>
      <c r="K37" s="60">
        <v>133558672</v>
      </c>
      <c r="L37" s="60">
        <v>135380691</v>
      </c>
      <c r="M37" s="60">
        <v>135380691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135380691</v>
      </c>
      <c r="W37" s="60">
        <v>40210095</v>
      </c>
      <c r="X37" s="60">
        <v>95170596</v>
      </c>
      <c r="Y37" s="61">
        <v>236.68</v>
      </c>
      <c r="Z37" s="62">
        <v>80420189</v>
      </c>
    </row>
    <row r="38" spans="1:26" ht="13.5">
      <c r="A38" s="58" t="s">
        <v>59</v>
      </c>
      <c r="B38" s="19">
        <v>70392905</v>
      </c>
      <c r="C38" s="19">
        <v>0</v>
      </c>
      <c r="D38" s="59">
        <v>70112220</v>
      </c>
      <c r="E38" s="60">
        <v>70112220</v>
      </c>
      <c r="F38" s="60">
        <v>67796756</v>
      </c>
      <c r="G38" s="60">
        <v>67796756</v>
      </c>
      <c r="H38" s="60">
        <v>67796756</v>
      </c>
      <c r="I38" s="60">
        <v>67796756</v>
      </c>
      <c r="J38" s="60">
        <v>67796756</v>
      </c>
      <c r="K38" s="60">
        <v>67796756</v>
      </c>
      <c r="L38" s="60">
        <v>66558525</v>
      </c>
      <c r="M38" s="60">
        <v>66558525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66558525</v>
      </c>
      <c r="W38" s="60">
        <v>35056110</v>
      </c>
      <c r="X38" s="60">
        <v>31502415</v>
      </c>
      <c r="Y38" s="61">
        <v>89.86</v>
      </c>
      <c r="Z38" s="62">
        <v>70112220</v>
      </c>
    </row>
    <row r="39" spans="1:26" ht="13.5">
      <c r="A39" s="58" t="s">
        <v>60</v>
      </c>
      <c r="B39" s="19">
        <v>833056093</v>
      </c>
      <c r="C39" s="19">
        <v>0</v>
      </c>
      <c r="D39" s="59">
        <v>938364210</v>
      </c>
      <c r="E39" s="60">
        <v>938364210</v>
      </c>
      <c r="F39" s="60">
        <v>856828829</v>
      </c>
      <c r="G39" s="60">
        <v>838973279</v>
      </c>
      <c r="H39" s="60">
        <v>848250080</v>
      </c>
      <c r="I39" s="60">
        <v>848250080</v>
      </c>
      <c r="J39" s="60">
        <v>850960535</v>
      </c>
      <c r="K39" s="60">
        <v>859295552</v>
      </c>
      <c r="L39" s="60">
        <v>865428152</v>
      </c>
      <c r="M39" s="60">
        <v>865428152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865428152</v>
      </c>
      <c r="W39" s="60">
        <v>469182105</v>
      </c>
      <c r="X39" s="60">
        <v>396246047</v>
      </c>
      <c r="Y39" s="61">
        <v>84.45</v>
      </c>
      <c r="Z39" s="62">
        <v>938364210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50869799</v>
      </c>
      <c r="C42" s="19">
        <v>0</v>
      </c>
      <c r="D42" s="59">
        <v>77333600</v>
      </c>
      <c r="E42" s="60">
        <v>77333600</v>
      </c>
      <c r="F42" s="60">
        <v>11198905</v>
      </c>
      <c r="G42" s="60">
        <v>-13022280</v>
      </c>
      <c r="H42" s="60">
        <v>-8662226</v>
      </c>
      <c r="I42" s="60">
        <v>-10485601</v>
      </c>
      <c r="J42" s="60">
        <v>1781887</v>
      </c>
      <c r="K42" s="60">
        <v>24820724</v>
      </c>
      <c r="L42" s="60">
        <v>-7178776</v>
      </c>
      <c r="M42" s="60">
        <v>19423835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8938234</v>
      </c>
      <c r="W42" s="60">
        <v>78683380</v>
      </c>
      <c r="X42" s="60">
        <v>-69745146</v>
      </c>
      <c r="Y42" s="61">
        <v>-88.64</v>
      </c>
      <c r="Z42" s="62">
        <v>77333600</v>
      </c>
    </row>
    <row r="43" spans="1:26" ht="13.5">
      <c r="A43" s="58" t="s">
        <v>63</v>
      </c>
      <c r="B43" s="19">
        <v>-36517408</v>
      </c>
      <c r="C43" s="19">
        <v>0</v>
      </c>
      <c r="D43" s="59">
        <v>-62493391</v>
      </c>
      <c r="E43" s="60">
        <v>-62493391</v>
      </c>
      <c r="F43" s="60">
        <v>0</v>
      </c>
      <c r="G43" s="60">
        <v>-868744</v>
      </c>
      <c r="H43" s="60">
        <v>5766</v>
      </c>
      <c r="I43" s="60">
        <v>-862978</v>
      </c>
      <c r="J43" s="60">
        <v>-2768491</v>
      </c>
      <c r="K43" s="60">
        <v>-863020</v>
      </c>
      <c r="L43" s="60">
        <v>-431072</v>
      </c>
      <c r="M43" s="60">
        <v>-4062583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-4925561</v>
      </c>
      <c r="W43" s="60">
        <v>-26076400</v>
      </c>
      <c r="X43" s="60">
        <v>21150839</v>
      </c>
      <c r="Y43" s="61">
        <v>-81.11</v>
      </c>
      <c r="Z43" s="62">
        <v>-62493391</v>
      </c>
    </row>
    <row r="44" spans="1:26" ht="13.5">
      <c r="A44" s="58" t="s">
        <v>64</v>
      </c>
      <c r="B44" s="19">
        <v>-6512097</v>
      </c>
      <c r="C44" s="19">
        <v>0</v>
      </c>
      <c r="D44" s="59">
        <v>-2698273</v>
      </c>
      <c r="E44" s="60">
        <v>-2698273</v>
      </c>
      <c r="F44" s="60">
        <v>0</v>
      </c>
      <c r="G44" s="60">
        <v>0</v>
      </c>
      <c r="H44" s="60">
        <v>73666</v>
      </c>
      <c r="I44" s="60">
        <v>73666</v>
      </c>
      <c r="J44" s="60">
        <v>87696</v>
      </c>
      <c r="K44" s="60">
        <v>60599</v>
      </c>
      <c r="L44" s="60">
        <v>-1207442</v>
      </c>
      <c r="M44" s="60">
        <v>-1059147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-985481</v>
      </c>
      <c r="W44" s="60">
        <v>-1505025</v>
      </c>
      <c r="X44" s="60">
        <v>519544</v>
      </c>
      <c r="Y44" s="61">
        <v>-34.52</v>
      </c>
      <c r="Z44" s="62">
        <v>-2698273</v>
      </c>
    </row>
    <row r="45" spans="1:26" ht="13.5">
      <c r="A45" s="70" t="s">
        <v>65</v>
      </c>
      <c r="B45" s="22">
        <v>14431897</v>
      </c>
      <c r="C45" s="22">
        <v>0</v>
      </c>
      <c r="D45" s="99">
        <v>15428964</v>
      </c>
      <c r="E45" s="100">
        <v>15428964</v>
      </c>
      <c r="F45" s="100">
        <v>25630802</v>
      </c>
      <c r="G45" s="100">
        <v>11739778</v>
      </c>
      <c r="H45" s="100">
        <v>3156984</v>
      </c>
      <c r="I45" s="100">
        <v>3156984</v>
      </c>
      <c r="J45" s="100">
        <v>2258076</v>
      </c>
      <c r="K45" s="100">
        <v>26276379</v>
      </c>
      <c r="L45" s="100">
        <v>17459089</v>
      </c>
      <c r="M45" s="100">
        <v>17459089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17459089</v>
      </c>
      <c r="W45" s="100">
        <v>54388983</v>
      </c>
      <c r="X45" s="100">
        <v>-36929894</v>
      </c>
      <c r="Y45" s="101">
        <v>-67.9</v>
      </c>
      <c r="Z45" s="102">
        <v>15428964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30456757</v>
      </c>
      <c r="C49" s="52">
        <v>0</v>
      </c>
      <c r="D49" s="129">
        <v>12385360</v>
      </c>
      <c r="E49" s="54">
        <v>10431560</v>
      </c>
      <c r="F49" s="54">
        <v>0</v>
      </c>
      <c r="G49" s="54">
        <v>0</v>
      </c>
      <c r="H49" s="54">
        <v>0</v>
      </c>
      <c r="I49" s="54">
        <v>9440675</v>
      </c>
      <c r="J49" s="54">
        <v>0</v>
      </c>
      <c r="K49" s="54">
        <v>0</v>
      </c>
      <c r="L49" s="54">
        <v>0</v>
      </c>
      <c r="M49" s="54">
        <v>8494434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8389011</v>
      </c>
      <c r="W49" s="54">
        <v>38402777</v>
      </c>
      <c r="X49" s="54">
        <v>194915034</v>
      </c>
      <c r="Y49" s="54">
        <v>312915608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16936814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16936814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97.42174726439721</v>
      </c>
      <c r="C58" s="5">
        <f>IF(C67=0,0,+(C76/C67)*100)</f>
        <v>0</v>
      </c>
      <c r="D58" s="6">
        <f aca="true" t="shared" si="6" ref="D58:Z58">IF(D67=0,0,+(D76/D67)*100)</f>
        <v>80.00000054141012</v>
      </c>
      <c r="E58" s="7">
        <f t="shared" si="6"/>
        <v>80.00000054141012</v>
      </c>
      <c r="F58" s="7">
        <f t="shared" si="6"/>
        <v>75.93129394477964</v>
      </c>
      <c r="G58" s="7">
        <f t="shared" si="6"/>
        <v>73.4323013308035</v>
      </c>
      <c r="H58" s="7">
        <f t="shared" si="6"/>
        <v>75.7681332560283</v>
      </c>
      <c r="I58" s="7">
        <f t="shared" si="6"/>
        <v>75.06250876297567</v>
      </c>
      <c r="J58" s="7">
        <f t="shared" si="6"/>
        <v>79.2876854736983</v>
      </c>
      <c r="K58" s="7">
        <f t="shared" si="6"/>
        <v>81.5138781183999</v>
      </c>
      <c r="L58" s="7">
        <f t="shared" si="6"/>
        <v>72.59296199547292</v>
      </c>
      <c r="M58" s="7">
        <f t="shared" si="6"/>
        <v>77.87207904138491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76.43556562179921</v>
      </c>
      <c r="W58" s="7">
        <f t="shared" si="6"/>
        <v>79.22213768075943</v>
      </c>
      <c r="X58" s="7">
        <f t="shared" si="6"/>
        <v>0</v>
      </c>
      <c r="Y58" s="7">
        <f t="shared" si="6"/>
        <v>0</v>
      </c>
      <c r="Z58" s="8">
        <f t="shared" si="6"/>
        <v>80.00000054141012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79.99999845680644</v>
      </c>
      <c r="E59" s="10">
        <f t="shared" si="7"/>
        <v>79.99999845680644</v>
      </c>
      <c r="F59" s="10">
        <f t="shared" si="7"/>
        <v>111.05030501075777</v>
      </c>
      <c r="G59" s="10">
        <f t="shared" si="7"/>
        <v>68.3455290603025</v>
      </c>
      <c r="H59" s="10">
        <f t="shared" si="7"/>
        <v>72.8786973914459</v>
      </c>
      <c r="I59" s="10">
        <f t="shared" si="7"/>
        <v>84.00380499252361</v>
      </c>
      <c r="J59" s="10">
        <f t="shared" si="7"/>
        <v>91.54047285174548</v>
      </c>
      <c r="K59" s="10">
        <f t="shared" si="7"/>
        <v>123.21321776219831</v>
      </c>
      <c r="L59" s="10">
        <f t="shared" si="7"/>
        <v>67.62631592889674</v>
      </c>
      <c r="M59" s="10">
        <f t="shared" si="7"/>
        <v>94.12234050883579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89.08118391121596</v>
      </c>
      <c r="W59" s="10">
        <f t="shared" si="7"/>
        <v>79.79311515313279</v>
      </c>
      <c r="X59" s="10">
        <f t="shared" si="7"/>
        <v>0</v>
      </c>
      <c r="Y59" s="10">
        <f t="shared" si="7"/>
        <v>0</v>
      </c>
      <c r="Z59" s="11">
        <f t="shared" si="7"/>
        <v>79.99999845680644</v>
      </c>
    </row>
    <row r="60" spans="1:26" ht="13.5">
      <c r="A60" s="38" t="s">
        <v>32</v>
      </c>
      <c r="B60" s="12">
        <f t="shared" si="7"/>
        <v>96.87414715944993</v>
      </c>
      <c r="C60" s="12">
        <f t="shared" si="7"/>
        <v>0</v>
      </c>
      <c r="D60" s="3">
        <f t="shared" si="7"/>
        <v>80.00000112267531</v>
      </c>
      <c r="E60" s="13">
        <f t="shared" si="7"/>
        <v>80.00000112267531</v>
      </c>
      <c r="F60" s="13">
        <f t="shared" si="7"/>
        <v>69.63270602099439</v>
      </c>
      <c r="G60" s="13">
        <f t="shared" si="7"/>
        <v>75.79638722673104</v>
      </c>
      <c r="H60" s="13">
        <f t="shared" si="7"/>
        <v>77.76389288320037</v>
      </c>
      <c r="I60" s="13">
        <f t="shared" si="7"/>
        <v>74.31637978192214</v>
      </c>
      <c r="J60" s="13">
        <f t="shared" si="7"/>
        <v>78.44637200680744</v>
      </c>
      <c r="K60" s="13">
        <f t="shared" si="7"/>
        <v>74.97895492540006</v>
      </c>
      <c r="L60" s="13">
        <f t="shared" si="7"/>
        <v>75.36008143688488</v>
      </c>
      <c r="M60" s="13">
        <f t="shared" si="7"/>
        <v>76.25570054312868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75.25697546613993</v>
      </c>
      <c r="W60" s="13">
        <f t="shared" si="7"/>
        <v>79.03491097102172</v>
      </c>
      <c r="X60" s="13">
        <f t="shared" si="7"/>
        <v>0</v>
      </c>
      <c r="Y60" s="13">
        <f t="shared" si="7"/>
        <v>0</v>
      </c>
      <c r="Z60" s="14">
        <f t="shared" si="7"/>
        <v>80.00000112267531</v>
      </c>
    </row>
    <row r="61" spans="1:26" ht="13.5">
      <c r="A61" s="39" t="s">
        <v>103</v>
      </c>
      <c r="B61" s="12">
        <f t="shared" si="7"/>
        <v>97.92191197104779</v>
      </c>
      <c r="C61" s="12">
        <f t="shared" si="7"/>
        <v>0</v>
      </c>
      <c r="D61" s="3">
        <f t="shared" si="7"/>
        <v>79.99999982512121</v>
      </c>
      <c r="E61" s="13">
        <f t="shared" si="7"/>
        <v>79.99999982512121</v>
      </c>
      <c r="F61" s="13">
        <f t="shared" si="7"/>
        <v>70.19657039395447</v>
      </c>
      <c r="G61" s="13">
        <f t="shared" si="7"/>
        <v>79.61140806246323</v>
      </c>
      <c r="H61" s="13">
        <f t="shared" si="7"/>
        <v>77.98062385038924</v>
      </c>
      <c r="I61" s="13">
        <f t="shared" si="7"/>
        <v>75.71708164957015</v>
      </c>
      <c r="J61" s="13">
        <f t="shared" si="7"/>
        <v>86.10243485726518</v>
      </c>
      <c r="K61" s="13">
        <f t="shared" si="7"/>
        <v>73.13682635677164</v>
      </c>
      <c r="L61" s="13">
        <f t="shared" si="7"/>
        <v>75.53493292120702</v>
      </c>
      <c r="M61" s="13">
        <f t="shared" si="7"/>
        <v>78.10374899562976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76.84507788817521</v>
      </c>
      <c r="W61" s="13">
        <f t="shared" si="7"/>
        <v>79.15106609350025</v>
      </c>
      <c r="X61" s="13">
        <f t="shared" si="7"/>
        <v>0</v>
      </c>
      <c r="Y61" s="13">
        <f t="shared" si="7"/>
        <v>0</v>
      </c>
      <c r="Z61" s="14">
        <f t="shared" si="7"/>
        <v>79.99999982512121</v>
      </c>
    </row>
    <row r="62" spans="1:26" ht="13.5">
      <c r="A62" s="39" t="s">
        <v>104</v>
      </c>
      <c r="B62" s="12">
        <f t="shared" si="7"/>
        <v>95.76280249734319</v>
      </c>
      <c r="C62" s="12">
        <f t="shared" si="7"/>
        <v>0</v>
      </c>
      <c r="D62" s="3">
        <f t="shared" si="7"/>
        <v>80.00000060131127</v>
      </c>
      <c r="E62" s="13">
        <f t="shared" si="7"/>
        <v>80.00000060131127</v>
      </c>
      <c r="F62" s="13">
        <f t="shared" si="7"/>
        <v>53.234325963027885</v>
      </c>
      <c r="G62" s="13">
        <f t="shared" si="7"/>
        <v>55.56033144646466</v>
      </c>
      <c r="H62" s="13">
        <f t="shared" si="7"/>
        <v>63.3897012454527</v>
      </c>
      <c r="I62" s="13">
        <f t="shared" si="7"/>
        <v>57.28765274279032</v>
      </c>
      <c r="J62" s="13">
        <f t="shared" si="7"/>
        <v>54.790869853824496</v>
      </c>
      <c r="K62" s="13">
        <f t="shared" si="7"/>
        <v>66.14677880162692</v>
      </c>
      <c r="L62" s="13">
        <f t="shared" si="7"/>
        <v>71.2282467902642</v>
      </c>
      <c r="M62" s="13">
        <f t="shared" si="7"/>
        <v>63.547329140785266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60.50389358793401</v>
      </c>
      <c r="W62" s="13">
        <f t="shared" si="7"/>
        <v>78.47116249462879</v>
      </c>
      <c r="X62" s="13">
        <f t="shared" si="7"/>
        <v>0</v>
      </c>
      <c r="Y62" s="13">
        <f t="shared" si="7"/>
        <v>0</v>
      </c>
      <c r="Z62" s="14">
        <f t="shared" si="7"/>
        <v>80.00000060131127</v>
      </c>
    </row>
    <row r="63" spans="1:26" ht="13.5">
      <c r="A63" s="39" t="s">
        <v>105</v>
      </c>
      <c r="B63" s="12">
        <f t="shared" si="7"/>
        <v>93.93466187286602</v>
      </c>
      <c r="C63" s="12">
        <f t="shared" si="7"/>
        <v>0</v>
      </c>
      <c r="D63" s="3">
        <f t="shared" si="7"/>
        <v>80.00000100966955</v>
      </c>
      <c r="E63" s="13">
        <f t="shared" si="7"/>
        <v>80.00000100966955</v>
      </c>
      <c r="F63" s="13">
        <f t="shared" si="7"/>
        <v>50.373052769359184</v>
      </c>
      <c r="G63" s="13">
        <f t="shared" si="7"/>
        <v>50.58500149387511</v>
      </c>
      <c r="H63" s="13">
        <f t="shared" si="7"/>
        <v>55.34796433252873</v>
      </c>
      <c r="I63" s="13">
        <f t="shared" si="7"/>
        <v>52.09709886580923</v>
      </c>
      <c r="J63" s="13">
        <f t="shared" si="7"/>
        <v>52.91397756696996</v>
      </c>
      <c r="K63" s="13">
        <f t="shared" si="7"/>
        <v>55.68518616034018</v>
      </c>
      <c r="L63" s="13">
        <f t="shared" si="7"/>
        <v>49.82803810168897</v>
      </c>
      <c r="M63" s="13">
        <f t="shared" si="7"/>
        <v>52.763293744176195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52.4389193422083</v>
      </c>
      <c r="W63" s="13">
        <f t="shared" si="7"/>
        <v>79.6897709675794</v>
      </c>
      <c r="X63" s="13">
        <f t="shared" si="7"/>
        <v>0</v>
      </c>
      <c r="Y63" s="13">
        <f t="shared" si="7"/>
        <v>0</v>
      </c>
      <c r="Z63" s="14">
        <f t="shared" si="7"/>
        <v>80.00000100966955</v>
      </c>
    </row>
    <row r="64" spans="1:26" ht="13.5">
      <c r="A64" s="39" t="s">
        <v>106</v>
      </c>
      <c r="B64" s="12">
        <f t="shared" si="7"/>
        <v>93.2173356388727</v>
      </c>
      <c r="C64" s="12">
        <f t="shared" si="7"/>
        <v>0</v>
      </c>
      <c r="D64" s="3">
        <f t="shared" si="7"/>
        <v>80.00000951441825</v>
      </c>
      <c r="E64" s="13">
        <f t="shared" si="7"/>
        <v>80.00000951441825</v>
      </c>
      <c r="F64" s="13">
        <f t="shared" si="7"/>
        <v>44.71221044011749</v>
      </c>
      <c r="G64" s="13">
        <f t="shared" si="7"/>
        <v>40.83919052548243</v>
      </c>
      <c r="H64" s="13">
        <f t="shared" si="7"/>
        <v>47.38180350438297</v>
      </c>
      <c r="I64" s="13">
        <f t="shared" si="7"/>
        <v>44.31857311195647</v>
      </c>
      <c r="J64" s="13">
        <f t="shared" si="7"/>
        <v>50.481492665196825</v>
      </c>
      <c r="K64" s="13">
        <f t="shared" si="7"/>
        <v>47.565385577455245</v>
      </c>
      <c r="L64" s="13">
        <f t="shared" si="7"/>
        <v>45.20689301903405</v>
      </c>
      <c r="M64" s="13">
        <f t="shared" si="7"/>
        <v>47.73125759103352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46.03103759209242</v>
      </c>
      <c r="W64" s="13">
        <f t="shared" si="7"/>
        <v>79.29731872460786</v>
      </c>
      <c r="X64" s="13">
        <f t="shared" si="7"/>
        <v>0</v>
      </c>
      <c r="Y64" s="13">
        <f t="shared" si="7"/>
        <v>0</v>
      </c>
      <c r="Z64" s="14">
        <f t="shared" si="7"/>
        <v>80.00000951441825</v>
      </c>
    </row>
    <row r="65" spans="1:26" ht="13.5">
      <c r="A65" s="39" t="s">
        <v>107</v>
      </c>
      <c r="B65" s="12">
        <f t="shared" si="7"/>
        <v>92.71832422442726</v>
      </c>
      <c r="C65" s="12">
        <f t="shared" si="7"/>
        <v>0</v>
      </c>
      <c r="D65" s="3">
        <f t="shared" si="7"/>
        <v>80.00047487890588</v>
      </c>
      <c r="E65" s="13">
        <f t="shared" si="7"/>
        <v>80.00047487890588</v>
      </c>
      <c r="F65" s="13">
        <f t="shared" si="7"/>
        <v>781.4990120352074</v>
      </c>
      <c r="G65" s="13">
        <f t="shared" si="7"/>
        <v>1095.8493654341798</v>
      </c>
      <c r="H65" s="13">
        <f t="shared" si="7"/>
        <v>400.6105099870218</v>
      </c>
      <c r="I65" s="13">
        <f t="shared" si="7"/>
        <v>619.559787939909</v>
      </c>
      <c r="J65" s="13">
        <f t="shared" si="7"/>
        <v>925.8914629463713</v>
      </c>
      <c r="K65" s="13">
        <f t="shared" si="7"/>
        <v>1164.0554815772875</v>
      </c>
      <c r="L65" s="13">
        <f t="shared" si="7"/>
        <v>1020.0804561787221</v>
      </c>
      <c r="M65" s="13">
        <f t="shared" si="7"/>
        <v>1037.9380055435563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756.4519848753042</v>
      </c>
      <c r="W65" s="13">
        <f t="shared" si="7"/>
        <v>51.53860765504796</v>
      </c>
      <c r="X65" s="13">
        <f t="shared" si="7"/>
        <v>0</v>
      </c>
      <c r="Y65" s="13">
        <f t="shared" si="7"/>
        <v>0</v>
      </c>
      <c r="Z65" s="14">
        <f t="shared" si="7"/>
        <v>80.00047487890588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79.99998044591143</v>
      </c>
      <c r="E66" s="16">
        <f t="shared" si="7"/>
        <v>79.99998044591143</v>
      </c>
      <c r="F66" s="16">
        <f t="shared" si="7"/>
        <v>70.27277993593675</v>
      </c>
      <c r="G66" s="16">
        <f t="shared" si="7"/>
        <v>6.368345489429118</v>
      </c>
      <c r="H66" s="16">
        <f t="shared" si="7"/>
        <v>6.728054976930714</v>
      </c>
      <c r="I66" s="16">
        <f t="shared" si="7"/>
        <v>25.57301845025957</v>
      </c>
      <c r="J66" s="16">
        <f t="shared" si="7"/>
        <v>7.605563910535882</v>
      </c>
      <c r="K66" s="16">
        <f t="shared" si="7"/>
        <v>11.362940177921862</v>
      </c>
      <c r="L66" s="16">
        <f t="shared" si="7"/>
        <v>4.734930620059075</v>
      </c>
      <c r="M66" s="16">
        <f t="shared" si="7"/>
        <v>7.894106411563801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16.010216101304124</v>
      </c>
      <c r="W66" s="16">
        <f t="shared" si="7"/>
        <v>87.81689030025954</v>
      </c>
      <c r="X66" s="16">
        <f t="shared" si="7"/>
        <v>0</v>
      </c>
      <c r="Y66" s="16">
        <f t="shared" si="7"/>
        <v>0</v>
      </c>
      <c r="Z66" s="17">
        <f t="shared" si="7"/>
        <v>79.99998044591143</v>
      </c>
    </row>
    <row r="67" spans="1:26" ht="13.5" hidden="1">
      <c r="A67" s="41" t="s">
        <v>285</v>
      </c>
      <c r="B67" s="24">
        <v>360040576</v>
      </c>
      <c r="C67" s="24"/>
      <c r="D67" s="25">
        <v>406346301</v>
      </c>
      <c r="E67" s="26">
        <v>406346301</v>
      </c>
      <c r="F67" s="26">
        <v>33886562</v>
      </c>
      <c r="G67" s="26">
        <v>32244430</v>
      </c>
      <c r="H67" s="26">
        <v>32772341</v>
      </c>
      <c r="I67" s="26">
        <v>98903333</v>
      </c>
      <c r="J67" s="26">
        <v>31447316</v>
      </c>
      <c r="K67" s="26">
        <v>32342749</v>
      </c>
      <c r="L67" s="26">
        <v>30744311</v>
      </c>
      <c r="M67" s="26">
        <v>94534376</v>
      </c>
      <c r="N67" s="26"/>
      <c r="O67" s="26"/>
      <c r="P67" s="26"/>
      <c r="Q67" s="26"/>
      <c r="R67" s="26"/>
      <c r="S67" s="26"/>
      <c r="T67" s="26"/>
      <c r="U67" s="26"/>
      <c r="V67" s="26">
        <v>193437709</v>
      </c>
      <c r="W67" s="26">
        <v>203173153</v>
      </c>
      <c r="X67" s="26"/>
      <c r="Y67" s="25"/>
      <c r="Z67" s="27">
        <v>406346301</v>
      </c>
    </row>
    <row r="68" spans="1:26" ht="13.5" hidden="1">
      <c r="A68" s="37" t="s">
        <v>31</v>
      </c>
      <c r="B68" s="19">
        <v>58416764</v>
      </c>
      <c r="C68" s="19"/>
      <c r="D68" s="20">
        <v>64800685</v>
      </c>
      <c r="E68" s="21">
        <v>64800685</v>
      </c>
      <c r="F68" s="21">
        <v>5146048</v>
      </c>
      <c r="G68" s="21">
        <v>5213848</v>
      </c>
      <c r="H68" s="21">
        <v>5172329</v>
      </c>
      <c r="I68" s="21">
        <v>15532225</v>
      </c>
      <c r="J68" s="21">
        <v>5225824</v>
      </c>
      <c r="K68" s="21">
        <v>5208567</v>
      </c>
      <c r="L68" s="21">
        <v>5209438</v>
      </c>
      <c r="M68" s="21">
        <v>15643829</v>
      </c>
      <c r="N68" s="21"/>
      <c r="O68" s="21"/>
      <c r="P68" s="21"/>
      <c r="Q68" s="21"/>
      <c r="R68" s="21"/>
      <c r="S68" s="21"/>
      <c r="T68" s="21"/>
      <c r="U68" s="21"/>
      <c r="V68" s="21">
        <v>31176054</v>
      </c>
      <c r="W68" s="21">
        <v>32400343</v>
      </c>
      <c r="X68" s="21"/>
      <c r="Y68" s="20"/>
      <c r="Z68" s="23">
        <v>64800685</v>
      </c>
    </row>
    <row r="69" spans="1:26" ht="13.5" hidden="1">
      <c r="A69" s="38" t="s">
        <v>32</v>
      </c>
      <c r="B69" s="19">
        <v>296967147</v>
      </c>
      <c r="C69" s="19"/>
      <c r="D69" s="20">
        <v>338477204</v>
      </c>
      <c r="E69" s="21">
        <v>338477204</v>
      </c>
      <c r="F69" s="21">
        <v>28270978</v>
      </c>
      <c r="G69" s="21">
        <v>26492169</v>
      </c>
      <c r="H69" s="21">
        <v>27034975</v>
      </c>
      <c r="I69" s="21">
        <v>81798122</v>
      </c>
      <c r="J69" s="21">
        <v>25629031</v>
      </c>
      <c r="K69" s="21">
        <v>26507390</v>
      </c>
      <c r="L69" s="21">
        <v>24900756</v>
      </c>
      <c r="M69" s="21">
        <v>77037177</v>
      </c>
      <c r="N69" s="21"/>
      <c r="O69" s="21"/>
      <c r="P69" s="21"/>
      <c r="Q69" s="21"/>
      <c r="R69" s="21"/>
      <c r="S69" s="21"/>
      <c r="T69" s="21"/>
      <c r="U69" s="21"/>
      <c r="V69" s="21">
        <v>158835299</v>
      </c>
      <c r="W69" s="21">
        <v>169238604</v>
      </c>
      <c r="X69" s="21"/>
      <c r="Y69" s="20"/>
      <c r="Z69" s="23">
        <v>338477204</v>
      </c>
    </row>
    <row r="70" spans="1:26" ht="13.5" hidden="1">
      <c r="A70" s="39" t="s">
        <v>103</v>
      </c>
      <c r="B70" s="19">
        <v>196676702</v>
      </c>
      <c r="C70" s="19"/>
      <c r="D70" s="20">
        <v>228729843</v>
      </c>
      <c r="E70" s="21">
        <v>228729843</v>
      </c>
      <c r="F70" s="21">
        <v>19036997</v>
      </c>
      <c r="G70" s="21">
        <v>16736374</v>
      </c>
      <c r="H70" s="21">
        <v>17634773</v>
      </c>
      <c r="I70" s="21">
        <v>53408144</v>
      </c>
      <c r="J70" s="21">
        <v>15388746</v>
      </c>
      <c r="K70" s="21">
        <v>16541601</v>
      </c>
      <c r="L70" s="21">
        <v>15932979</v>
      </c>
      <c r="M70" s="21">
        <v>47863326</v>
      </c>
      <c r="N70" s="21"/>
      <c r="O70" s="21"/>
      <c r="P70" s="21"/>
      <c r="Q70" s="21"/>
      <c r="R70" s="21"/>
      <c r="S70" s="21"/>
      <c r="T70" s="21"/>
      <c r="U70" s="21"/>
      <c r="V70" s="21">
        <v>101271470</v>
      </c>
      <c r="W70" s="21">
        <v>114364922</v>
      </c>
      <c r="X70" s="21"/>
      <c r="Y70" s="20"/>
      <c r="Z70" s="23">
        <v>228729843</v>
      </c>
    </row>
    <row r="71" spans="1:26" ht="13.5" hidden="1">
      <c r="A71" s="39" t="s">
        <v>104</v>
      </c>
      <c r="B71" s="19">
        <v>59001262</v>
      </c>
      <c r="C71" s="19"/>
      <c r="D71" s="20">
        <v>66521287</v>
      </c>
      <c r="E71" s="21">
        <v>66521287</v>
      </c>
      <c r="F71" s="21">
        <v>5451244</v>
      </c>
      <c r="G71" s="21">
        <v>6097757</v>
      </c>
      <c r="H71" s="21">
        <v>5347132</v>
      </c>
      <c r="I71" s="21">
        <v>16896133</v>
      </c>
      <c r="J71" s="21">
        <v>6414618</v>
      </c>
      <c r="K71" s="21">
        <v>6239743</v>
      </c>
      <c r="L71" s="21">
        <v>5201129</v>
      </c>
      <c r="M71" s="21">
        <v>17855490</v>
      </c>
      <c r="N71" s="21"/>
      <c r="O71" s="21"/>
      <c r="P71" s="21"/>
      <c r="Q71" s="21"/>
      <c r="R71" s="21"/>
      <c r="S71" s="21"/>
      <c r="T71" s="21"/>
      <c r="U71" s="21"/>
      <c r="V71" s="21">
        <v>34751623</v>
      </c>
      <c r="W71" s="21">
        <v>33260644</v>
      </c>
      <c r="X71" s="21"/>
      <c r="Y71" s="20"/>
      <c r="Z71" s="23">
        <v>66521287</v>
      </c>
    </row>
    <row r="72" spans="1:26" ht="13.5" hidden="1">
      <c r="A72" s="39" t="s">
        <v>105</v>
      </c>
      <c r="B72" s="19">
        <v>16487127</v>
      </c>
      <c r="C72" s="19"/>
      <c r="D72" s="20">
        <v>19808461</v>
      </c>
      <c r="E72" s="21">
        <v>19808461</v>
      </c>
      <c r="F72" s="21">
        <v>1564658</v>
      </c>
      <c r="G72" s="21">
        <v>1506150</v>
      </c>
      <c r="H72" s="21">
        <v>1530358</v>
      </c>
      <c r="I72" s="21">
        <v>4601166</v>
      </c>
      <c r="J72" s="21">
        <v>1692326</v>
      </c>
      <c r="K72" s="21">
        <v>1538217</v>
      </c>
      <c r="L72" s="21">
        <v>1618091</v>
      </c>
      <c r="M72" s="21">
        <v>4848634</v>
      </c>
      <c r="N72" s="21"/>
      <c r="O72" s="21"/>
      <c r="P72" s="21"/>
      <c r="Q72" s="21"/>
      <c r="R72" s="21"/>
      <c r="S72" s="21"/>
      <c r="T72" s="21"/>
      <c r="U72" s="21"/>
      <c r="V72" s="21">
        <v>9449800</v>
      </c>
      <c r="W72" s="21">
        <v>9904231</v>
      </c>
      <c r="X72" s="21"/>
      <c r="Y72" s="20"/>
      <c r="Z72" s="23">
        <v>19808461</v>
      </c>
    </row>
    <row r="73" spans="1:26" ht="13.5" hidden="1">
      <c r="A73" s="39" t="s">
        <v>106</v>
      </c>
      <c r="B73" s="19">
        <v>22116589</v>
      </c>
      <c r="C73" s="19"/>
      <c r="D73" s="20">
        <v>23122801</v>
      </c>
      <c r="E73" s="21">
        <v>23122801</v>
      </c>
      <c r="F73" s="21">
        <v>1995399</v>
      </c>
      <c r="G73" s="21">
        <v>1988154</v>
      </c>
      <c r="H73" s="21">
        <v>2001836</v>
      </c>
      <c r="I73" s="21">
        <v>5985389</v>
      </c>
      <c r="J73" s="21">
        <v>1977081</v>
      </c>
      <c r="K73" s="21">
        <v>2030876</v>
      </c>
      <c r="L73" s="21">
        <v>2020537</v>
      </c>
      <c r="M73" s="21">
        <v>6028494</v>
      </c>
      <c r="N73" s="21"/>
      <c r="O73" s="21"/>
      <c r="P73" s="21"/>
      <c r="Q73" s="21"/>
      <c r="R73" s="21"/>
      <c r="S73" s="21"/>
      <c r="T73" s="21"/>
      <c r="U73" s="21"/>
      <c r="V73" s="21">
        <v>12013883</v>
      </c>
      <c r="W73" s="21">
        <v>11561401</v>
      </c>
      <c r="X73" s="21"/>
      <c r="Y73" s="20"/>
      <c r="Z73" s="23">
        <v>23122801</v>
      </c>
    </row>
    <row r="74" spans="1:26" ht="13.5" hidden="1">
      <c r="A74" s="39" t="s">
        <v>107</v>
      </c>
      <c r="B74" s="19">
        <v>2685467</v>
      </c>
      <c r="C74" s="19"/>
      <c r="D74" s="20">
        <v>294812</v>
      </c>
      <c r="E74" s="21">
        <v>294812</v>
      </c>
      <c r="F74" s="21">
        <v>222680</v>
      </c>
      <c r="G74" s="21">
        <v>163734</v>
      </c>
      <c r="H74" s="21">
        <v>520876</v>
      </c>
      <c r="I74" s="21">
        <v>907290</v>
      </c>
      <c r="J74" s="21">
        <v>156260</v>
      </c>
      <c r="K74" s="21">
        <v>156953</v>
      </c>
      <c r="L74" s="21">
        <v>128020</v>
      </c>
      <c r="M74" s="21">
        <v>441233</v>
      </c>
      <c r="N74" s="21"/>
      <c r="O74" s="21"/>
      <c r="P74" s="21"/>
      <c r="Q74" s="21"/>
      <c r="R74" s="21"/>
      <c r="S74" s="21"/>
      <c r="T74" s="21"/>
      <c r="U74" s="21"/>
      <c r="V74" s="21">
        <v>1348523</v>
      </c>
      <c r="W74" s="21">
        <v>147406</v>
      </c>
      <c r="X74" s="21"/>
      <c r="Y74" s="20"/>
      <c r="Z74" s="23">
        <v>294812</v>
      </c>
    </row>
    <row r="75" spans="1:26" ht="13.5" hidden="1">
      <c r="A75" s="40" t="s">
        <v>110</v>
      </c>
      <c r="B75" s="28">
        <v>4656665</v>
      </c>
      <c r="C75" s="28"/>
      <c r="D75" s="29">
        <v>3068412</v>
      </c>
      <c r="E75" s="30">
        <v>3068412</v>
      </c>
      <c r="F75" s="30">
        <v>469536</v>
      </c>
      <c r="G75" s="30">
        <v>538413</v>
      </c>
      <c r="H75" s="30">
        <v>565037</v>
      </c>
      <c r="I75" s="30">
        <v>1572986</v>
      </c>
      <c r="J75" s="30">
        <v>592461</v>
      </c>
      <c r="K75" s="30">
        <v>626792</v>
      </c>
      <c r="L75" s="30">
        <v>634117</v>
      </c>
      <c r="M75" s="30">
        <v>1853370</v>
      </c>
      <c r="N75" s="30"/>
      <c r="O75" s="30"/>
      <c r="P75" s="30"/>
      <c r="Q75" s="30"/>
      <c r="R75" s="30"/>
      <c r="S75" s="30"/>
      <c r="T75" s="30"/>
      <c r="U75" s="30"/>
      <c r="V75" s="30">
        <v>3426356</v>
      </c>
      <c r="W75" s="30">
        <v>1534206</v>
      </c>
      <c r="X75" s="30"/>
      <c r="Y75" s="29"/>
      <c r="Z75" s="31">
        <v>3068412</v>
      </c>
    </row>
    <row r="76" spans="1:26" ht="13.5" hidden="1">
      <c r="A76" s="42" t="s">
        <v>286</v>
      </c>
      <c r="B76" s="32">
        <v>350757820</v>
      </c>
      <c r="C76" s="32"/>
      <c r="D76" s="33">
        <v>325077043</v>
      </c>
      <c r="E76" s="34">
        <v>325077043</v>
      </c>
      <c r="F76" s="34">
        <v>25730505</v>
      </c>
      <c r="G76" s="34">
        <v>23677827</v>
      </c>
      <c r="H76" s="34">
        <v>24830991</v>
      </c>
      <c r="I76" s="34">
        <v>74239323</v>
      </c>
      <c r="J76" s="34">
        <v>24933849</v>
      </c>
      <c r="K76" s="34">
        <v>26363829</v>
      </c>
      <c r="L76" s="34">
        <v>22318206</v>
      </c>
      <c r="M76" s="34">
        <v>73615884</v>
      </c>
      <c r="N76" s="34"/>
      <c r="O76" s="34"/>
      <c r="P76" s="34"/>
      <c r="Q76" s="34"/>
      <c r="R76" s="34"/>
      <c r="S76" s="34"/>
      <c r="T76" s="34"/>
      <c r="U76" s="34"/>
      <c r="V76" s="34">
        <v>147855207</v>
      </c>
      <c r="W76" s="34">
        <v>160958115</v>
      </c>
      <c r="X76" s="34"/>
      <c r="Y76" s="33"/>
      <c r="Z76" s="35">
        <v>325077043</v>
      </c>
    </row>
    <row r="77" spans="1:26" ht="13.5" hidden="1">
      <c r="A77" s="37" t="s">
        <v>31</v>
      </c>
      <c r="B77" s="19">
        <v>58416764</v>
      </c>
      <c r="C77" s="19"/>
      <c r="D77" s="20">
        <v>51840547</v>
      </c>
      <c r="E77" s="21">
        <v>51840547</v>
      </c>
      <c r="F77" s="21">
        <v>5714702</v>
      </c>
      <c r="G77" s="21">
        <v>3563432</v>
      </c>
      <c r="H77" s="21">
        <v>3769526</v>
      </c>
      <c r="I77" s="21">
        <v>13047660</v>
      </c>
      <c r="J77" s="21">
        <v>4783744</v>
      </c>
      <c r="K77" s="21">
        <v>6417643</v>
      </c>
      <c r="L77" s="21">
        <v>3522951</v>
      </c>
      <c r="M77" s="21">
        <v>14724338</v>
      </c>
      <c r="N77" s="21"/>
      <c r="O77" s="21"/>
      <c r="P77" s="21"/>
      <c r="Q77" s="21"/>
      <c r="R77" s="21"/>
      <c r="S77" s="21"/>
      <c r="T77" s="21"/>
      <c r="U77" s="21"/>
      <c r="V77" s="21">
        <v>27771998</v>
      </c>
      <c r="W77" s="21">
        <v>25853243</v>
      </c>
      <c r="X77" s="21"/>
      <c r="Y77" s="20"/>
      <c r="Z77" s="23">
        <v>51840547</v>
      </c>
    </row>
    <row r="78" spans="1:26" ht="13.5" hidden="1">
      <c r="A78" s="38" t="s">
        <v>32</v>
      </c>
      <c r="B78" s="19">
        <v>287684391</v>
      </c>
      <c r="C78" s="19"/>
      <c r="D78" s="20">
        <v>270781767</v>
      </c>
      <c r="E78" s="21">
        <v>270781767</v>
      </c>
      <c r="F78" s="21">
        <v>19685847</v>
      </c>
      <c r="G78" s="21">
        <v>20080107</v>
      </c>
      <c r="H78" s="21">
        <v>21023449</v>
      </c>
      <c r="I78" s="21">
        <v>60789403</v>
      </c>
      <c r="J78" s="21">
        <v>20105045</v>
      </c>
      <c r="K78" s="21">
        <v>19874964</v>
      </c>
      <c r="L78" s="21">
        <v>18765230</v>
      </c>
      <c r="M78" s="21">
        <v>58745239</v>
      </c>
      <c r="N78" s="21"/>
      <c r="O78" s="21"/>
      <c r="P78" s="21"/>
      <c r="Q78" s="21"/>
      <c r="R78" s="21"/>
      <c r="S78" s="21"/>
      <c r="T78" s="21"/>
      <c r="U78" s="21"/>
      <c r="V78" s="21">
        <v>119534642</v>
      </c>
      <c r="W78" s="21">
        <v>133757580</v>
      </c>
      <c r="X78" s="21"/>
      <c r="Y78" s="20"/>
      <c r="Z78" s="23">
        <v>270781767</v>
      </c>
    </row>
    <row r="79" spans="1:26" ht="13.5" hidden="1">
      <c r="A79" s="39" t="s">
        <v>103</v>
      </c>
      <c r="B79" s="19">
        <v>192589587</v>
      </c>
      <c r="C79" s="19"/>
      <c r="D79" s="20">
        <v>182983874</v>
      </c>
      <c r="E79" s="21">
        <v>182983874</v>
      </c>
      <c r="F79" s="21">
        <v>13363319</v>
      </c>
      <c r="G79" s="21">
        <v>13324063</v>
      </c>
      <c r="H79" s="21">
        <v>13751706</v>
      </c>
      <c r="I79" s="21">
        <v>40439088</v>
      </c>
      <c r="J79" s="21">
        <v>13250085</v>
      </c>
      <c r="K79" s="21">
        <v>12098002</v>
      </c>
      <c r="L79" s="21">
        <v>12034965</v>
      </c>
      <c r="M79" s="21">
        <v>37383052</v>
      </c>
      <c r="N79" s="21"/>
      <c r="O79" s="21"/>
      <c r="P79" s="21"/>
      <c r="Q79" s="21"/>
      <c r="R79" s="21"/>
      <c r="S79" s="21"/>
      <c r="T79" s="21"/>
      <c r="U79" s="21"/>
      <c r="V79" s="21">
        <v>77822140</v>
      </c>
      <c r="W79" s="21">
        <v>90521055</v>
      </c>
      <c r="X79" s="21"/>
      <c r="Y79" s="20"/>
      <c r="Z79" s="23">
        <v>182983874</v>
      </c>
    </row>
    <row r="80" spans="1:26" ht="13.5" hidden="1">
      <c r="A80" s="39" t="s">
        <v>104</v>
      </c>
      <c r="B80" s="19">
        <v>56501262</v>
      </c>
      <c r="C80" s="19"/>
      <c r="D80" s="20">
        <v>53217030</v>
      </c>
      <c r="E80" s="21">
        <v>53217030</v>
      </c>
      <c r="F80" s="21">
        <v>2901933</v>
      </c>
      <c r="G80" s="21">
        <v>3387934</v>
      </c>
      <c r="H80" s="21">
        <v>3389531</v>
      </c>
      <c r="I80" s="21">
        <v>9679398</v>
      </c>
      <c r="J80" s="21">
        <v>3514625</v>
      </c>
      <c r="K80" s="21">
        <v>4127389</v>
      </c>
      <c r="L80" s="21">
        <v>3704673</v>
      </c>
      <c r="M80" s="21">
        <v>11346687</v>
      </c>
      <c r="N80" s="21"/>
      <c r="O80" s="21"/>
      <c r="P80" s="21"/>
      <c r="Q80" s="21"/>
      <c r="R80" s="21"/>
      <c r="S80" s="21"/>
      <c r="T80" s="21"/>
      <c r="U80" s="21"/>
      <c r="V80" s="21">
        <v>21026085</v>
      </c>
      <c r="W80" s="21">
        <v>26100014</v>
      </c>
      <c r="X80" s="21"/>
      <c r="Y80" s="20"/>
      <c r="Z80" s="23">
        <v>53217030</v>
      </c>
    </row>
    <row r="81" spans="1:26" ht="13.5" hidden="1">
      <c r="A81" s="39" t="s">
        <v>105</v>
      </c>
      <c r="B81" s="19">
        <v>15487127</v>
      </c>
      <c r="C81" s="19"/>
      <c r="D81" s="20">
        <v>15846769</v>
      </c>
      <c r="E81" s="21">
        <v>15846769</v>
      </c>
      <c r="F81" s="21">
        <v>788166</v>
      </c>
      <c r="G81" s="21">
        <v>761886</v>
      </c>
      <c r="H81" s="21">
        <v>847022</v>
      </c>
      <c r="I81" s="21">
        <v>2397074</v>
      </c>
      <c r="J81" s="21">
        <v>895477</v>
      </c>
      <c r="K81" s="21">
        <v>856559</v>
      </c>
      <c r="L81" s="21">
        <v>806263</v>
      </c>
      <c r="M81" s="21">
        <v>2558299</v>
      </c>
      <c r="N81" s="21"/>
      <c r="O81" s="21"/>
      <c r="P81" s="21"/>
      <c r="Q81" s="21"/>
      <c r="R81" s="21"/>
      <c r="S81" s="21"/>
      <c r="T81" s="21"/>
      <c r="U81" s="21"/>
      <c r="V81" s="21">
        <v>4955373</v>
      </c>
      <c r="W81" s="21">
        <v>7892659</v>
      </c>
      <c r="X81" s="21"/>
      <c r="Y81" s="20"/>
      <c r="Z81" s="23">
        <v>15846769</v>
      </c>
    </row>
    <row r="82" spans="1:26" ht="13.5" hidden="1">
      <c r="A82" s="39" t="s">
        <v>106</v>
      </c>
      <c r="B82" s="19">
        <v>20616495</v>
      </c>
      <c r="C82" s="19"/>
      <c r="D82" s="20">
        <v>18498243</v>
      </c>
      <c r="E82" s="21">
        <v>18498243</v>
      </c>
      <c r="F82" s="21">
        <v>892187</v>
      </c>
      <c r="G82" s="21">
        <v>811946</v>
      </c>
      <c r="H82" s="21">
        <v>948506</v>
      </c>
      <c r="I82" s="21">
        <v>2652639</v>
      </c>
      <c r="J82" s="21">
        <v>998060</v>
      </c>
      <c r="K82" s="21">
        <v>965994</v>
      </c>
      <c r="L82" s="21">
        <v>913422</v>
      </c>
      <c r="M82" s="21">
        <v>2877476</v>
      </c>
      <c r="N82" s="21"/>
      <c r="O82" s="21"/>
      <c r="P82" s="21"/>
      <c r="Q82" s="21"/>
      <c r="R82" s="21"/>
      <c r="S82" s="21"/>
      <c r="T82" s="21"/>
      <c r="U82" s="21"/>
      <c r="V82" s="21">
        <v>5530115</v>
      </c>
      <c r="W82" s="21">
        <v>9167881</v>
      </c>
      <c r="X82" s="21"/>
      <c r="Y82" s="20"/>
      <c r="Z82" s="23">
        <v>18498243</v>
      </c>
    </row>
    <row r="83" spans="1:26" ht="13.5" hidden="1">
      <c r="A83" s="39" t="s">
        <v>107</v>
      </c>
      <c r="B83" s="19">
        <v>2489920</v>
      </c>
      <c r="C83" s="19"/>
      <c r="D83" s="20">
        <v>235851</v>
      </c>
      <c r="E83" s="21">
        <v>235851</v>
      </c>
      <c r="F83" s="21">
        <v>1740242</v>
      </c>
      <c r="G83" s="21">
        <v>1794278</v>
      </c>
      <c r="H83" s="21">
        <v>2086684</v>
      </c>
      <c r="I83" s="21">
        <v>5621204</v>
      </c>
      <c r="J83" s="21">
        <v>1446798</v>
      </c>
      <c r="K83" s="21">
        <v>1827020</v>
      </c>
      <c r="L83" s="21">
        <v>1305907</v>
      </c>
      <c r="M83" s="21">
        <v>4579725</v>
      </c>
      <c r="N83" s="21"/>
      <c r="O83" s="21"/>
      <c r="P83" s="21"/>
      <c r="Q83" s="21"/>
      <c r="R83" s="21"/>
      <c r="S83" s="21"/>
      <c r="T83" s="21"/>
      <c r="U83" s="21"/>
      <c r="V83" s="21">
        <v>10200929</v>
      </c>
      <c r="W83" s="21">
        <v>75971</v>
      </c>
      <c r="X83" s="21"/>
      <c r="Y83" s="20"/>
      <c r="Z83" s="23">
        <v>235851</v>
      </c>
    </row>
    <row r="84" spans="1:26" ht="13.5" hidden="1">
      <c r="A84" s="40" t="s">
        <v>110</v>
      </c>
      <c r="B84" s="28">
        <v>4656665</v>
      </c>
      <c r="C84" s="28"/>
      <c r="D84" s="29">
        <v>2454729</v>
      </c>
      <c r="E84" s="30">
        <v>2454729</v>
      </c>
      <c r="F84" s="30">
        <v>329956</v>
      </c>
      <c r="G84" s="30">
        <v>34288</v>
      </c>
      <c r="H84" s="30">
        <v>38016</v>
      </c>
      <c r="I84" s="30">
        <v>402260</v>
      </c>
      <c r="J84" s="30">
        <v>45060</v>
      </c>
      <c r="K84" s="30">
        <v>71222</v>
      </c>
      <c r="L84" s="30">
        <v>30025</v>
      </c>
      <c r="M84" s="30">
        <v>146307</v>
      </c>
      <c r="N84" s="30"/>
      <c r="O84" s="30"/>
      <c r="P84" s="30"/>
      <c r="Q84" s="30"/>
      <c r="R84" s="30"/>
      <c r="S84" s="30"/>
      <c r="T84" s="30"/>
      <c r="U84" s="30"/>
      <c r="V84" s="30">
        <v>548567</v>
      </c>
      <c r="W84" s="30">
        <v>1347292</v>
      </c>
      <c r="X84" s="30"/>
      <c r="Y84" s="29"/>
      <c r="Z84" s="31">
        <v>2454729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26552584</v>
      </c>
      <c r="F5" s="358">
        <f t="shared" si="0"/>
        <v>26552584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13276294</v>
      </c>
      <c r="Y5" s="358">
        <f t="shared" si="0"/>
        <v>-13276294</v>
      </c>
      <c r="Z5" s="359">
        <f>+IF(X5&lt;&gt;0,+(Y5/X5)*100,0)</f>
        <v>-100</v>
      </c>
      <c r="AA5" s="360">
        <f>+AA6+AA8+AA11+AA13+AA15</f>
        <v>26552584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3330341</v>
      </c>
      <c r="F6" s="59">
        <f t="shared" si="1"/>
        <v>3330341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1665171</v>
      </c>
      <c r="Y6" s="59">
        <f t="shared" si="1"/>
        <v>-1665171</v>
      </c>
      <c r="Z6" s="61">
        <f>+IF(X6&lt;&gt;0,+(Y6/X6)*100,0)</f>
        <v>-100</v>
      </c>
      <c r="AA6" s="62">
        <f t="shared" si="1"/>
        <v>3330341</v>
      </c>
    </row>
    <row r="7" spans="1:27" ht="13.5">
      <c r="A7" s="291" t="s">
        <v>228</v>
      </c>
      <c r="B7" s="142"/>
      <c r="C7" s="60"/>
      <c r="D7" s="340"/>
      <c r="E7" s="60">
        <v>3330341</v>
      </c>
      <c r="F7" s="59">
        <v>3330341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1665171</v>
      </c>
      <c r="Y7" s="59">
        <v>-1665171</v>
      </c>
      <c r="Z7" s="61">
        <v>-100</v>
      </c>
      <c r="AA7" s="62">
        <v>3330341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18047719</v>
      </c>
      <c r="F8" s="59">
        <f t="shared" si="2"/>
        <v>18047719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9023860</v>
      </c>
      <c r="Y8" s="59">
        <f t="shared" si="2"/>
        <v>-9023860</v>
      </c>
      <c r="Z8" s="61">
        <f>+IF(X8&lt;&gt;0,+(Y8/X8)*100,0)</f>
        <v>-100</v>
      </c>
      <c r="AA8" s="62">
        <f>SUM(AA9:AA10)</f>
        <v>18047719</v>
      </c>
    </row>
    <row r="9" spans="1:27" ht="13.5">
      <c r="A9" s="291" t="s">
        <v>229</v>
      </c>
      <c r="B9" s="142"/>
      <c r="C9" s="60"/>
      <c r="D9" s="340"/>
      <c r="E9" s="60">
        <v>17293928</v>
      </c>
      <c r="F9" s="59">
        <v>17293928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8646964</v>
      </c>
      <c r="Y9" s="59">
        <v>-8646964</v>
      </c>
      <c r="Z9" s="61">
        <v>-100</v>
      </c>
      <c r="AA9" s="62">
        <v>17293928</v>
      </c>
    </row>
    <row r="10" spans="1:27" ht="13.5">
      <c r="A10" s="291" t="s">
        <v>230</v>
      </c>
      <c r="B10" s="142"/>
      <c r="C10" s="60"/>
      <c r="D10" s="340"/>
      <c r="E10" s="60">
        <v>753791</v>
      </c>
      <c r="F10" s="59">
        <v>753791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376896</v>
      </c>
      <c r="Y10" s="59">
        <v>-376896</v>
      </c>
      <c r="Z10" s="61">
        <v>-100</v>
      </c>
      <c r="AA10" s="62">
        <v>753791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2617665</v>
      </c>
      <c r="F11" s="364">
        <f t="shared" si="3"/>
        <v>2617665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1308833</v>
      </c>
      <c r="Y11" s="364">
        <f t="shared" si="3"/>
        <v>-1308833</v>
      </c>
      <c r="Z11" s="365">
        <f>+IF(X11&lt;&gt;0,+(Y11/X11)*100,0)</f>
        <v>-100</v>
      </c>
      <c r="AA11" s="366">
        <f t="shared" si="3"/>
        <v>2617665</v>
      </c>
    </row>
    <row r="12" spans="1:27" ht="13.5">
      <c r="A12" s="291" t="s">
        <v>231</v>
      </c>
      <c r="B12" s="136"/>
      <c r="C12" s="60"/>
      <c r="D12" s="340"/>
      <c r="E12" s="60">
        <v>2617665</v>
      </c>
      <c r="F12" s="59">
        <v>2617665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1308833</v>
      </c>
      <c r="Y12" s="59">
        <v>-1308833</v>
      </c>
      <c r="Z12" s="61">
        <v>-100</v>
      </c>
      <c r="AA12" s="62">
        <v>2617665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2512637</v>
      </c>
      <c r="F13" s="342">
        <f t="shared" si="4"/>
        <v>2512637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1256319</v>
      </c>
      <c r="Y13" s="342">
        <f t="shared" si="4"/>
        <v>-1256319</v>
      </c>
      <c r="Z13" s="335">
        <f>+IF(X13&lt;&gt;0,+(Y13/X13)*100,0)</f>
        <v>-100</v>
      </c>
      <c r="AA13" s="273">
        <f t="shared" si="4"/>
        <v>2512637</v>
      </c>
    </row>
    <row r="14" spans="1:27" ht="13.5">
      <c r="A14" s="291" t="s">
        <v>232</v>
      </c>
      <c r="B14" s="136"/>
      <c r="C14" s="60"/>
      <c r="D14" s="340"/>
      <c r="E14" s="60">
        <v>2512637</v>
      </c>
      <c r="F14" s="59">
        <v>2512637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1256319</v>
      </c>
      <c r="Y14" s="59">
        <v>-1256319</v>
      </c>
      <c r="Z14" s="61">
        <v>-100</v>
      </c>
      <c r="AA14" s="62">
        <v>2512637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44222</v>
      </c>
      <c r="F15" s="59">
        <f t="shared" si="5"/>
        <v>44222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22111</v>
      </c>
      <c r="Y15" s="59">
        <f t="shared" si="5"/>
        <v>-22111</v>
      </c>
      <c r="Z15" s="61">
        <f>+IF(X15&lt;&gt;0,+(Y15/X15)*100,0)</f>
        <v>-100</v>
      </c>
      <c r="AA15" s="62">
        <f>SUM(AA16:AA20)</f>
        <v>44222</v>
      </c>
    </row>
    <row r="16" spans="1:27" ht="13.5">
      <c r="A16" s="291" t="s">
        <v>233</v>
      </c>
      <c r="B16" s="300"/>
      <c r="C16" s="60"/>
      <c r="D16" s="340"/>
      <c r="E16" s="60">
        <v>44222</v>
      </c>
      <c r="F16" s="59">
        <v>44222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22111</v>
      </c>
      <c r="Y16" s="59">
        <v>-22111</v>
      </c>
      <c r="Z16" s="61">
        <v>-100</v>
      </c>
      <c r="AA16" s="62">
        <v>44222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522176</v>
      </c>
      <c r="F22" s="345">
        <f t="shared" si="6"/>
        <v>522176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261090</v>
      </c>
      <c r="Y22" s="345">
        <f t="shared" si="6"/>
        <v>-261090</v>
      </c>
      <c r="Z22" s="336">
        <f>+IF(X22&lt;&gt;0,+(Y22/X22)*100,0)</f>
        <v>-100</v>
      </c>
      <c r="AA22" s="350">
        <f>SUM(AA23:AA32)</f>
        <v>522176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100505</v>
      </c>
      <c r="F25" s="59">
        <v>100505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50253</v>
      </c>
      <c r="Y25" s="59">
        <v>-50253</v>
      </c>
      <c r="Z25" s="61">
        <v>-100</v>
      </c>
      <c r="AA25" s="62">
        <v>100505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11860</v>
      </c>
      <c r="F27" s="59">
        <v>11860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5930</v>
      </c>
      <c r="Y27" s="59">
        <v>-5930</v>
      </c>
      <c r="Z27" s="61">
        <v>-100</v>
      </c>
      <c r="AA27" s="62">
        <v>11860</v>
      </c>
    </row>
    <row r="28" spans="1:27" ht="13.5">
      <c r="A28" s="361" t="s">
        <v>241</v>
      </c>
      <c r="B28" s="147"/>
      <c r="C28" s="275"/>
      <c r="D28" s="341"/>
      <c r="E28" s="275">
        <v>319607</v>
      </c>
      <c r="F28" s="342">
        <v>319607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159804</v>
      </c>
      <c r="Y28" s="342">
        <v>-159804</v>
      </c>
      <c r="Z28" s="335">
        <v>-100</v>
      </c>
      <c r="AA28" s="273">
        <v>319607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>
        <v>15227</v>
      </c>
      <c r="F30" s="59">
        <v>15227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7614</v>
      </c>
      <c r="Y30" s="59">
        <v>-7614</v>
      </c>
      <c r="Z30" s="61">
        <v>-100</v>
      </c>
      <c r="AA30" s="62">
        <v>15227</v>
      </c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74977</v>
      </c>
      <c r="F32" s="59">
        <v>74977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37489</v>
      </c>
      <c r="Y32" s="59">
        <v>-37489</v>
      </c>
      <c r="Z32" s="61">
        <v>-100</v>
      </c>
      <c r="AA32" s="62">
        <v>74977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9959793</v>
      </c>
      <c r="F40" s="345">
        <f t="shared" si="9"/>
        <v>9959793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4979898</v>
      </c>
      <c r="Y40" s="345">
        <f t="shared" si="9"/>
        <v>-4979898</v>
      </c>
      <c r="Z40" s="336">
        <f>+IF(X40&lt;&gt;0,+(Y40/X40)*100,0)</f>
        <v>-100</v>
      </c>
      <c r="AA40" s="350">
        <f>SUM(AA41:AA49)</f>
        <v>9959793</v>
      </c>
    </row>
    <row r="41" spans="1:27" ht="13.5">
      <c r="A41" s="361" t="s">
        <v>247</v>
      </c>
      <c r="B41" s="142"/>
      <c r="C41" s="362"/>
      <c r="D41" s="363"/>
      <c r="E41" s="362">
        <v>6743457</v>
      </c>
      <c r="F41" s="364">
        <v>6743457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3371729</v>
      </c>
      <c r="Y41" s="364">
        <v>-3371729</v>
      </c>
      <c r="Z41" s="365">
        <v>-100</v>
      </c>
      <c r="AA41" s="366">
        <v>6743457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275647</v>
      </c>
      <c r="F43" s="370">
        <v>275647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137824</v>
      </c>
      <c r="Y43" s="370">
        <v>-137824</v>
      </c>
      <c r="Z43" s="371">
        <v>-100</v>
      </c>
      <c r="AA43" s="303">
        <v>275647</v>
      </c>
    </row>
    <row r="44" spans="1:27" ht="13.5">
      <c r="A44" s="361" t="s">
        <v>250</v>
      </c>
      <c r="B44" s="136"/>
      <c r="C44" s="60"/>
      <c r="D44" s="368"/>
      <c r="E44" s="54">
        <v>234229</v>
      </c>
      <c r="F44" s="53">
        <v>234229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117115</v>
      </c>
      <c r="Y44" s="53">
        <v>-117115</v>
      </c>
      <c r="Z44" s="94">
        <v>-100</v>
      </c>
      <c r="AA44" s="95">
        <v>234229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1684140</v>
      </c>
      <c r="F47" s="53">
        <v>1684140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842070</v>
      </c>
      <c r="Y47" s="53">
        <v>-842070</v>
      </c>
      <c r="Z47" s="94">
        <v>-100</v>
      </c>
      <c r="AA47" s="95">
        <v>1684140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1022320</v>
      </c>
      <c r="F49" s="53">
        <v>1022320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511160</v>
      </c>
      <c r="Y49" s="53">
        <v>-511160</v>
      </c>
      <c r="Z49" s="94">
        <v>-100</v>
      </c>
      <c r="AA49" s="95">
        <v>1022320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37034553</v>
      </c>
      <c r="F60" s="264">
        <f t="shared" si="14"/>
        <v>37034553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18517282</v>
      </c>
      <c r="Y60" s="264">
        <f t="shared" si="14"/>
        <v>-18517282</v>
      </c>
      <c r="Z60" s="337">
        <f>+IF(X60&lt;&gt;0,+(Y60/X60)*100,0)</f>
        <v>-100</v>
      </c>
      <c r="AA60" s="232">
        <f>+AA57+AA54+AA51+AA40+AA37+AA34+AA22+AA5</f>
        <v>37034553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125493827</v>
      </c>
      <c r="D5" s="153">
        <f>SUM(D6:D8)</f>
        <v>0</v>
      </c>
      <c r="E5" s="154">
        <f t="shared" si="0"/>
        <v>146144569</v>
      </c>
      <c r="F5" s="100">
        <f t="shared" si="0"/>
        <v>146144569</v>
      </c>
      <c r="G5" s="100">
        <f t="shared" si="0"/>
        <v>5344873</v>
      </c>
      <c r="H5" s="100">
        <f t="shared" si="0"/>
        <v>18882419</v>
      </c>
      <c r="I5" s="100">
        <f t="shared" si="0"/>
        <v>12165288</v>
      </c>
      <c r="J5" s="100">
        <f t="shared" si="0"/>
        <v>36392580</v>
      </c>
      <c r="K5" s="100">
        <f t="shared" si="0"/>
        <v>5586447</v>
      </c>
      <c r="L5" s="100">
        <f t="shared" si="0"/>
        <v>12395870</v>
      </c>
      <c r="M5" s="100">
        <f t="shared" si="0"/>
        <v>11049648</v>
      </c>
      <c r="N5" s="100">
        <f t="shared" si="0"/>
        <v>29031965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65424545</v>
      </c>
      <c r="X5" s="100">
        <f t="shared" si="0"/>
        <v>73072286</v>
      </c>
      <c r="Y5" s="100">
        <f t="shared" si="0"/>
        <v>-7647741</v>
      </c>
      <c r="Z5" s="137">
        <f>+IF(X5&lt;&gt;0,+(Y5/X5)*100,0)</f>
        <v>-10.465993906362804</v>
      </c>
      <c r="AA5" s="153">
        <f>SUM(AA6:AA8)</f>
        <v>146144569</v>
      </c>
    </row>
    <row r="6" spans="1:27" ht="13.5">
      <c r="A6" s="138" t="s">
        <v>75</v>
      </c>
      <c r="B6" s="136"/>
      <c r="C6" s="155">
        <v>4100978</v>
      </c>
      <c r="D6" s="155"/>
      <c r="E6" s="156">
        <v>4676721</v>
      </c>
      <c r="F6" s="60">
        <v>4676721</v>
      </c>
      <c r="G6" s="60">
        <v>44482</v>
      </c>
      <c r="H6" s="60">
        <v>639294</v>
      </c>
      <c r="I6" s="60">
        <v>348351</v>
      </c>
      <c r="J6" s="60">
        <v>1032127</v>
      </c>
      <c r="K6" s="60">
        <v>140127</v>
      </c>
      <c r="L6" s="60">
        <v>375676</v>
      </c>
      <c r="M6" s="60">
        <v>276917</v>
      </c>
      <c r="N6" s="60">
        <v>792720</v>
      </c>
      <c r="O6" s="60"/>
      <c r="P6" s="60"/>
      <c r="Q6" s="60"/>
      <c r="R6" s="60"/>
      <c r="S6" s="60"/>
      <c r="T6" s="60"/>
      <c r="U6" s="60"/>
      <c r="V6" s="60"/>
      <c r="W6" s="60">
        <v>1824847</v>
      </c>
      <c r="X6" s="60">
        <v>2338361</v>
      </c>
      <c r="Y6" s="60">
        <v>-513514</v>
      </c>
      <c r="Z6" s="140">
        <v>-21.96</v>
      </c>
      <c r="AA6" s="155">
        <v>4676721</v>
      </c>
    </row>
    <row r="7" spans="1:27" ht="13.5">
      <c r="A7" s="138" t="s">
        <v>76</v>
      </c>
      <c r="B7" s="136"/>
      <c r="C7" s="157">
        <v>118595245</v>
      </c>
      <c r="D7" s="157"/>
      <c r="E7" s="158">
        <v>130491781</v>
      </c>
      <c r="F7" s="159">
        <v>130491781</v>
      </c>
      <c r="G7" s="159">
        <v>5271455</v>
      </c>
      <c r="H7" s="159">
        <v>18121095</v>
      </c>
      <c r="I7" s="159">
        <v>11604473</v>
      </c>
      <c r="J7" s="159">
        <v>34997023</v>
      </c>
      <c r="K7" s="159">
        <v>5346076</v>
      </c>
      <c r="L7" s="159">
        <v>11920073</v>
      </c>
      <c r="M7" s="159">
        <v>10678689</v>
      </c>
      <c r="N7" s="159">
        <v>27944838</v>
      </c>
      <c r="O7" s="159"/>
      <c r="P7" s="159"/>
      <c r="Q7" s="159"/>
      <c r="R7" s="159"/>
      <c r="S7" s="159"/>
      <c r="T7" s="159"/>
      <c r="U7" s="159"/>
      <c r="V7" s="159"/>
      <c r="W7" s="159">
        <v>62941861</v>
      </c>
      <c r="X7" s="159">
        <v>65245891</v>
      </c>
      <c r="Y7" s="159">
        <v>-2304030</v>
      </c>
      <c r="Z7" s="141">
        <v>-3.53</v>
      </c>
      <c r="AA7" s="157">
        <v>130491781</v>
      </c>
    </row>
    <row r="8" spans="1:27" ht="13.5">
      <c r="A8" s="138" t="s">
        <v>77</v>
      </c>
      <c r="B8" s="136"/>
      <c r="C8" s="155">
        <v>2797604</v>
      </c>
      <c r="D8" s="155"/>
      <c r="E8" s="156">
        <v>10976067</v>
      </c>
      <c r="F8" s="60">
        <v>10976067</v>
      </c>
      <c r="G8" s="60">
        <v>28936</v>
      </c>
      <c r="H8" s="60">
        <v>122030</v>
      </c>
      <c r="I8" s="60">
        <v>212464</v>
      </c>
      <c r="J8" s="60">
        <v>363430</v>
      </c>
      <c r="K8" s="60">
        <v>100244</v>
      </c>
      <c r="L8" s="60">
        <v>100121</v>
      </c>
      <c r="M8" s="60">
        <v>94042</v>
      </c>
      <c r="N8" s="60">
        <v>294407</v>
      </c>
      <c r="O8" s="60"/>
      <c r="P8" s="60"/>
      <c r="Q8" s="60"/>
      <c r="R8" s="60"/>
      <c r="S8" s="60"/>
      <c r="T8" s="60"/>
      <c r="U8" s="60"/>
      <c r="V8" s="60"/>
      <c r="W8" s="60">
        <v>657837</v>
      </c>
      <c r="X8" s="60">
        <v>5488034</v>
      </c>
      <c r="Y8" s="60">
        <v>-4830197</v>
      </c>
      <c r="Z8" s="140">
        <v>-88.01</v>
      </c>
      <c r="AA8" s="155">
        <v>10976067</v>
      </c>
    </row>
    <row r="9" spans="1:27" ht="13.5">
      <c r="A9" s="135" t="s">
        <v>78</v>
      </c>
      <c r="B9" s="136"/>
      <c r="C9" s="153">
        <f aca="true" t="shared" si="1" ref="C9:Y9">SUM(C10:C14)</f>
        <v>12555382</v>
      </c>
      <c r="D9" s="153">
        <f>SUM(D10:D14)</f>
        <v>0</v>
      </c>
      <c r="E9" s="154">
        <f t="shared" si="1"/>
        <v>15743926</v>
      </c>
      <c r="F9" s="100">
        <f t="shared" si="1"/>
        <v>15743926</v>
      </c>
      <c r="G9" s="100">
        <f t="shared" si="1"/>
        <v>91343</v>
      </c>
      <c r="H9" s="100">
        <f t="shared" si="1"/>
        <v>110847</v>
      </c>
      <c r="I9" s="100">
        <f t="shared" si="1"/>
        <v>433076</v>
      </c>
      <c r="J9" s="100">
        <f t="shared" si="1"/>
        <v>635266</v>
      </c>
      <c r="K9" s="100">
        <f t="shared" si="1"/>
        <v>368940</v>
      </c>
      <c r="L9" s="100">
        <f t="shared" si="1"/>
        <v>397380</v>
      </c>
      <c r="M9" s="100">
        <f t="shared" si="1"/>
        <v>114771</v>
      </c>
      <c r="N9" s="100">
        <f t="shared" si="1"/>
        <v>881091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1516357</v>
      </c>
      <c r="X9" s="100">
        <f t="shared" si="1"/>
        <v>7871964</v>
      </c>
      <c r="Y9" s="100">
        <f t="shared" si="1"/>
        <v>-6355607</v>
      </c>
      <c r="Z9" s="137">
        <f>+IF(X9&lt;&gt;0,+(Y9/X9)*100,0)</f>
        <v>-80.73724676586428</v>
      </c>
      <c r="AA9" s="153">
        <f>SUM(AA10:AA14)</f>
        <v>15743926</v>
      </c>
    </row>
    <row r="10" spans="1:27" ht="13.5">
      <c r="A10" s="138" t="s">
        <v>79</v>
      </c>
      <c r="B10" s="136"/>
      <c r="C10" s="155">
        <v>5302894</v>
      </c>
      <c r="D10" s="155"/>
      <c r="E10" s="156">
        <v>5754834</v>
      </c>
      <c r="F10" s="60">
        <v>5754834</v>
      </c>
      <c r="G10" s="60">
        <v>37208</v>
      </c>
      <c r="H10" s="60">
        <v>58068</v>
      </c>
      <c r="I10" s="60">
        <v>100434</v>
      </c>
      <c r="J10" s="60">
        <v>195710</v>
      </c>
      <c r="K10" s="60">
        <v>59518</v>
      </c>
      <c r="L10" s="60">
        <v>56700</v>
      </c>
      <c r="M10" s="60">
        <v>44937</v>
      </c>
      <c r="N10" s="60">
        <v>161155</v>
      </c>
      <c r="O10" s="60"/>
      <c r="P10" s="60"/>
      <c r="Q10" s="60"/>
      <c r="R10" s="60"/>
      <c r="S10" s="60"/>
      <c r="T10" s="60"/>
      <c r="U10" s="60"/>
      <c r="V10" s="60"/>
      <c r="W10" s="60">
        <v>356865</v>
      </c>
      <c r="X10" s="60">
        <v>2877417</v>
      </c>
      <c r="Y10" s="60">
        <v>-2520552</v>
      </c>
      <c r="Z10" s="140">
        <v>-87.6</v>
      </c>
      <c r="AA10" s="155">
        <v>5754834</v>
      </c>
    </row>
    <row r="11" spans="1:27" ht="13.5">
      <c r="A11" s="138" t="s">
        <v>80</v>
      </c>
      <c r="B11" s="136"/>
      <c r="C11" s="155">
        <v>49844</v>
      </c>
      <c r="D11" s="155"/>
      <c r="E11" s="156">
        <v>139519</v>
      </c>
      <c r="F11" s="60">
        <v>139519</v>
      </c>
      <c r="G11" s="60">
        <v>-4700</v>
      </c>
      <c r="H11" s="60">
        <v>-4029</v>
      </c>
      <c r="I11" s="60">
        <v>1255</v>
      </c>
      <c r="J11" s="60">
        <v>-7474</v>
      </c>
      <c r="K11" s="60">
        <v>316</v>
      </c>
      <c r="L11" s="60">
        <v>2816</v>
      </c>
      <c r="M11" s="60">
        <v>2734</v>
      </c>
      <c r="N11" s="60">
        <v>5866</v>
      </c>
      <c r="O11" s="60"/>
      <c r="P11" s="60"/>
      <c r="Q11" s="60"/>
      <c r="R11" s="60"/>
      <c r="S11" s="60"/>
      <c r="T11" s="60"/>
      <c r="U11" s="60"/>
      <c r="V11" s="60"/>
      <c r="W11" s="60">
        <v>-1608</v>
      </c>
      <c r="X11" s="60">
        <v>69760</v>
      </c>
      <c r="Y11" s="60">
        <v>-71368</v>
      </c>
      <c r="Z11" s="140">
        <v>-102.31</v>
      </c>
      <c r="AA11" s="155">
        <v>139519</v>
      </c>
    </row>
    <row r="12" spans="1:27" ht="13.5">
      <c r="A12" s="138" t="s">
        <v>81</v>
      </c>
      <c r="B12" s="136"/>
      <c r="C12" s="155">
        <v>305655</v>
      </c>
      <c r="D12" s="155"/>
      <c r="E12" s="156">
        <v>884839</v>
      </c>
      <c r="F12" s="60">
        <v>884839</v>
      </c>
      <c r="G12" s="60">
        <v>15762</v>
      </c>
      <c r="H12" s="60">
        <v>14497</v>
      </c>
      <c r="I12" s="60">
        <v>28489</v>
      </c>
      <c r="J12" s="60">
        <v>58748</v>
      </c>
      <c r="K12" s="60">
        <v>27228</v>
      </c>
      <c r="L12" s="60">
        <v>15109</v>
      </c>
      <c r="M12" s="60">
        <v>25196</v>
      </c>
      <c r="N12" s="60">
        <v>67533</v>
      </c>
      <c r="O12" s="60"/>
      <c r="P12" s="60"/>
      <c r="Q12" s="60"/>
      <c r="R12" s="60"/>
      <c r="S12" s="60"/>
      <c r="T12" s="60"/>
      <c r="U12" s="60"/>
      <c r="V12" s="60"/>
      <c r="W12" s="60">
        <v>126281</v>
      </c>
      <c r="X12" s="60">
        <v>442420</v>
      </c>
      <c r="Y12" s="60">
        <v>-316139</v>
      </c>
      <c r="Z12" s="140">
        <v>-71.46</v>
      </c>
      <c r="AA12" s="155">
        <v>884839</v>
      </c>
    </row>
    <row r="13" spans="1:27" ht="13.5">
      <c r="A13" s="138" t="s">
        <v>82</v>
      </c>
      <c r="B13" s="136"/>
      <c r="C13" s="155">
        <v>530511</v>
      </c>
      <c r="D13" s="155"/>
      <c r="E13" s="156">
        <v>1468414</v>
      </c>
      <c r="F13" s="60">
        <v>1468414</v>
      </c>
      <c r="G13" s="60">
        <v>43073</v>
      </c>
      <c r="H13" s="60">
        <v>42311</v>
      </c>
      <c r="I13" s="60">
        <v>41999</v>
      </c>
      <c r="J13" s="60">
        <v>127383</v>
      </c>
      <c r="K13" s="60">
        <v>42333</v>
      </c>
      <c r="L13" s="60">
        <v>53639</v>
      </c>
      <c r="M13" s="60">
        <v>41904</v>
      </c>
      <c r="N13" s="60">
        <v>137876</v>
      </c>
      <c r="O13" s="60"/>
      <c r="P13" s="60"/>
      <c r="Q13" s="60"/>
      <c r="R13" s="60"/>
      <c r="S13" s="60"/>
      <c r="T13" s="60"/>
      <c r="U13" s="60"/>
      <c r="V13" s="60"/>
      <c r="W13" s="60">
        <v>265259</v>
      </c>
      <c r="X13" s="60">
        <v>734207</v>
      </c>
      <c r="Y13" s="60">
        <v>-468948</v>
      </c>
      <c r="Z13" s="140">
        <v>-63.87</v>
      </c>
      <c r="AA13" s="155">
        <v>1468414</v>
      </c>
    </row>
    <row r="14" spans="1:27" ht="13.5">
      <c r="A14" s="138" t="s">
        <v>83</v>
      </c>
      <c r="B14" s="136"/>
      <c r="C14" s="157">
        <v>6366478</v>
      </c>
      <c r="D14" s="157"/>
      <c r="E14" s="158">
        <v>7496320</v>
      </c>
      <c r="F14" s="159">
        <v>7496320</v>
      </c>
      <c r="G14" s="159"/>
      <c r="H14" s="159"/>
      <c r="I14" s="159">
        <v>260899</v>
      </c>
      <c r="J14" s="159">
        <v>260899</v>
      </c>
      <c r="K14" s="159">
        <v>239545</v>
      </c>
      <c r="L14" s="159">
        <v>269116</v>
      </c>
      <c r="M14" s="159"/>
      <c r="N14" s="159">
        <v>508661</v>
      </c>
      <c r="O14" s="159"/>
      <c r="P14" s="159"/>
      <c r="Q14" s="159"/>
      <c r="R14" s="159"/>
      <c r="S14" s="159"/>
      <c r="T14" s="159"/>
      <c r="U14" s="159"/>
      <c r="V14" s="159"/>
      <c r="W14" s="159">
        <v>769560</v>
      </c>
      <c r="X14" s="159">
        <v>3748160</v>
      </c>
      <c r="Y14" s="159">
        <v>-2978600</v>
      </c>
      <c r="Z14" s="141">
        <v>-79.47</v>
      </c>
      <c r="AA14" s="157">
        <v>7496320</v>
      </c>
    </row>
    <row r="15" spans="1:27" ht="13.5">
      <c r="A15" s="135" t="s">
        <v>84</v>
      </c>
      <c r="B15" s="142"/>
      <c r="C15" s="153">
        <f aca="true" t="shared" si="2" ref="C15:Y15">SUM(C16:C18)</f>
        <v>21382147</v>
      </c>
      <c r="D15" s="153">
        <f>SUM(D16:D18)</f>
        <v>0</v>
      </c>
      <c r="E15" s="154">
        <f t="shared" si="2"/>
        <v>41122618</v>
      </c>
      <c r="F15" s="100">
        <f t="shared" si="2"/>
        <v>41122618</v>
      </c>
      <c r="G15" s="100">
        <f t="shared" si="2"/>
        <v>113947</v>
      </c>
      <c r="H15" s="100">
        <f t="shared" si="2"/>
        <v>43845</v>
      </c>
      <c r="I15" s="100">
        <f t="shared" si="2"/>
        <v>1259618</v>
      </c>
      <c r="J15" s="100">
        <f t="shared" si="2"/>
        <v>1417410</v>
      </c>
      <c r="K15" s="100">
        <f t="shared" si="2"/>
        <v>51123</v>
      </c>
      <c r="L15" s="100">
        <f t="shared" si="2"/>
        <v>104039</v>
      </c>
      <c r="M15" s="100">
        <f t="shared" si="2"/>
        <v>977365</v>
      </c>
      <c r="N15" s="100">
        <f t="shared" si="2"/>
        <v>1132527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2549937</v>
      </c>
      <c r="X15" s="100">
        <f t="shared" si="2"/>
        <v>20561309</v>
      </c>
      <c r="Y15" s="100">
        <f t="shared" si="2"/>
        <v>-18011372</v>
      </c>
      <c r="Z15" s="137">
        <f>+IF(X15&lt;&gt;0,+(Y15/X15)*100,0)</f>
        <v>-87.59837226316671</v>
      </c>
      <c r="AA15" s="153">
        <f>SUM(AA16:AA18)</f>
        <v>41122618</v>
      </c>
    </row>
    <row r="16" spans="1:27" ht="13.5">
      <c r="A16" s="138" t="s">
        <v>85</v>
      </c>
      <c r="B16" s="136"/>
      <c r="C16" s="155">
        <v>2233264</v>
      </c>
      <c r="D16" s="155"/>
      <c r="E16" s="156">
        <v>4102542</v>
      </c>
      <c r="F16" s="60">
        <v>4102542</v>
      </c>
      <c r="G16" s="60">
        <v>117392</v>
      </c>
      <c r="H16" s="60">
        <v>46431</v>
      </c>
      <c r="I16" s="60">
        <v>396084</v>
      </c>
      <c r="J16" s="60">
        <v>559907</v>
      </c>
      <c r="K16" s="60">
        <v>51123</v>
      </c>
      <c r="L16" s="60">
        <v>104039</v>
      </c>
      <c r="M16" s="60">
        <v>75448</v>
      </c>
      <c r="N16" s="60">
        <v>230610</v>
      </c>
      <c r="O16" s="60"/>
      <c r="P16" s="60"/>
      <c r="Q16" s="60"/>
      <c r="R16" s="60"/>
      <c r="S16" s="60"/>
      <c r="T16" s="60"/>
      <c r="U16" s="60"/>
      <c r="V16" s="60"/>
      <c r="W16" s="60">
        <v>790517</v>
      </c>
      <c r="X16" s="60">
        <v>2051271</v>
      </c>
      <c r="Y16" s="60">
        <v>-1260754</v>
      </c>
      <c r="Z16" s="140">
        <v>-61.46</v>
      </c>
      <c r="AA16" s="155">
        <v>4102542</v>
      </c>
    </row>
    <row r="17" spans="1:27" ht="13.5">
      <c r="A17" s="138" t="s">
        <v>86</v>
      </c>
      <c r="B17" s="136"/>
      <c r="C17" s="155">
        <v>19107260</v>
      </c>
      <c r="D17" s="155"/>
      <c r="E17" s="156">
        <v>36791100</v>
      </c>
      <c r="F17" s="60">
        <v>36791100</v>
      </c>
      <c r="G17" s="60"/>
      <c r="H17" s="60"/>
      <c r="I17" s="60">
        <v>861863</v>
      </c>
      <c r="J17" s="60">
        <v>861863</v>
      </c>
      <c r="K17" s="60"/>
      <c r="L17" s="60"/>
      <c r="M17" s="60">
        <v>901917</v>
      </c>
      <c r="N17" s="60">
        <v>901917</v>
      </c>
      <c r="O17" s="60"/>
      <c r="P17" s="60"/>
      <c r="Q17" s="60"/>
      <c r="R17" s="60"/>
      <c r="S17" s="60"/>
      <c r="T17" s="60"/>
      <c r="U17" s="60"/>
      <c r="V17" s="60"/>
      <c r="W17" s="60">
        <v>1763780</v>
      </c>
      <c r="X17" s="60">
        <v>18395550</v>
      </c>
      <c r="Y17" s="60">
        <v>-16631770</v>
      </c>
      <c r="Z17" s="140">
        <v>-90.41</v>
      </c>
      <c r="AA17" s="155">
        <v>36791100</v>
      </c>
    </row>
    <row r="18" spans="1:27" ht="13.5">
      <c r="A18" s="138" t="s">
        <v>87</v>
      </c>
      <c r="B18" s="136"/>
      <c r="C18" s="155">
        <v>41623</v>
      </c>
      <c r="D18" s="155"/>
      <c r="E18" s="156">
        <v>228976</v>
      </c>
      <c r="F18" s="60">
        <v>228976</v>
      </c>
      <c r="G18" s="60">
        <v>-3445</v>
      </c>
      <c r="H18" s="60">
        <v>-2586</v>
      </c>
      <c r="I18" s="60">
        <v>1671</v>
      </c>
      <c r="J18" s="60">
        <v>-4360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-4360</v>
      </c>
      <c r="X18" s="60">
        <v>114488</v>
      </c>
      <c r="Y18" s="60">
        <v>-118848</v>
      </c>
      <c r="Z18" s="140">
        <v>-103.81</v>
      </c>
      <c r="AA18" s="155">
        <v>228976</v>
      </c>
    </row>
    <row r="19" spans="1:27" ht="13.5">
      <c r="A19" s="135" t="s">
        <v>88</v>
      </c>
      <c r="B19" s="142"/>
      <c r="C19" s="153">
        <f aca="true" t="shared" si="3" ref="C19:Y19">SUM(C20:C23)</f>
        <v>299183470</v>
      </c>
      <c r="D19" s="153">
        <f>SUM(D20:D23)</f>
        <v>0</v>
      </c>
      <c r="E19" s="154">
        <f t="shared" si="3"/>
        <v>348302637</v>
      </c>
      <c r="F19" s="100">
        <f t="shared" si="3"/>
        <v>348302637</v>
      </c>
      <c r="G19" s="100">
        <f t="shared" si="3"/>
        <v>28494956</v>
      </c>
      <c r="H19" s="100">
        <f t="shared" si="3"/>
        <v>27072538</v>
      </c>
      <c r="I19" s="100">
        <f t="shared" si="3"/>
        <v>26598504</v>
      </c>
      <c r="J19" s="100">
        <f t="shared" si="3"/>
        <v>82165998</v>
      </c>
      <c r="K19" s="100">
        <f t="shared" si="3"/>
        <v>25983059</v>
      </c>
      <c r="L19" s="100">
        <f t="shared" si="3"/>
        <v>26898337</v>
      </c>
      <c r="M19" s="100">
        <f t="shared" si="3"/>
        <v>25317254</v>
      </c>
      <c r="N19" s="100">
        <f t="shared" si="3"/>
        <v>78198650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160364648</v>
      </c>
      <c r="X19" s="100">
        <f t="shared" si="3"/>
        <v>174151319</v>
      </c>
      <c r="Y19" s="100">
        <f t="shared" si="3"/>
        <v>-13786671</v>
      </c>
      <c r="Z19" s="137">
        <f>+IF(X19&lt;&gt;0,+(Y19/X19)*100,0)</f>
        <v>-7.916489567328513</v>
      </c>
      <c r="AA19" s="153">
        <f>SUM(AA20:AA23)</f>
        <v>348302637</v>
      </c>
    </row>
    <row r="20" spans="1:27" ht="13.5">
      <c r="A20" s="138" t="s">
        <v>89</v>
      </c>
      <c r="B20" s="136"/>
      <c r="C20" s="155">
        <v>199112744</v>
      </c>
      <c r="D20" s="155"/>
      <c r="E20" s="156">
        <v>237306143</v>
      </c>
      <c r="F20" s="60">
        <v>237306143</v>
      </c>
      <c r="G20" s="60">
        <v>19362961</v>
      </c>
      <c r="H20" s="60">
        <v>17260868</v>
      </c>
      <c r="I20" s="60">
        <v>17579128</v>
      </c>
      <c r="J20" s="60">
        <v>54202957</v>
      </c>
      <c r="K20" s="60">
        <v>15711364</v>
      </c>
      <c r="L20" s="60">
        <v>16894454</v>
      </c>
      <c r="M20" s="60">
        <v>16276778</v>
      </c>
      <c r="N20" s="60">
        <v>48882596</v>
      </c>
      <c r="O20" s="60"/>
      <c r="P20" s="60"/>
      <c r="Q20" s="60"/>
      <c r="R20" s="60"/>
      <c r="S20" s="60"/>
      <c r="T20" s="60"/>
      <c r="U20" s="60"/>
      <c r="V20" s="60"/>
      <c r="W20" s="60">
        <v>103085553</v>
      </c>
      <c r="X20" s="60">
        <v>118653072</v>
      </c>
      <c r="Y20" s="60">
        <v>-15567519</v>
      </c>
      <c r="Z20" s="140">
        <v>-13.12</v>
      </c>
      <c r="AA20" s="155">
        <v>237306143</v>
      </c>
    </row>
    <row r="21" spans="1:27" ht="13.5">
      <c r="A21" s="138" t="s">
        <v>90</v>
      </c>
      <c r="B21" s="136"/>
      <c r="C21" s="155">
        <v>60299938</v>
      </c>
      <c r="D21" s="155"/>
      <c r="E21" s="156">
        <v>67422750</v>
      </c>
      <c r="F21" s="60">
        <v>67422750</v>
      </c>
      <c r="G21" s="60">
        <v>5460635</v>
      </c>
      <c r="H21" s="60">
        <v>6182945</v>
      </c>
      <c r="I21" s="60">
        <v>5455421</v>
      </c>
      <c r="J21" s="60">
        <v>17099001</v>
      </c>
      <c r="K21" s="60">
        <v>6503324</v>
      </c>
      <c r="L21" s="60">
        <v>6332100</v>
      </c>
      <c r="M21" s="60">
        <v>5296356</v>
      </c>
      <c r="N21" s="60">
        <v>18131780</v>
      </c>
      <c r="O21" s="60"/>
      <c r="P21" s="60"/>
      <c r="Q21" s="60"/>
      <c r="R21" s="60"/>
      <c r="S21" s="60"/>
      <c r="T21" s="60"/>
      <c r="U21" s="60"/>
      <c r="V21" s="60"/>
      <c r="W21" s="60">
        <v>35230781</v>
      </c>
      <c r="X21" s="60">
        <v>33711375</v>
      </c>
      <c r="Y21" s="60">
        <v>1519406</v>
      </c>
      <c r="Z21" s="140">
        <v>4.51</v>
      </c>
      <c r="AA21" s="155">
        <v>67422750</v>
      </c>
    </row>
    <row r="22" spans="1:27" ht="13.5">
      <c r="A22" s="138" t="s">
        <v>91</v>
      </c>
      <c r="B22" s="136"/>
      <c r="C22" s="157">
        <v>17083494</v>
      </c>
      <c r="D22" s="157"/>
      <c r="E22" s="158">
        <v>20286298</v>
      </c>
      <c r="F22" s="159">
        <v>20286298</v>
      </c>
      <c r="G22" s="159">
        <v>1636154</v>
      </c>
      <c r="H22" s="159">
        <v>1595975</v>
      </c>
      <c r="I22" s="159">
        <v>1547641</v>
      </c>
      <c r="J22" s="159">
        <v>4779770</v>
      </c>
      <c r="K22" s="159">
        <v>1758078</v>
      </c>
      <c r="L22" s="159">
        <v>1606458</v>
      </c>
      <c r="M22" s="159">
        <v>1688330</v>
      </c>
      <c r="N22" s="159">
        <v>5052866</v>
      </c>
      <c r="O22" s="159"/>
      <c r="P22" s="159"/>
      <c r="Q22" s="159"/>
      <c r="R22" s="159"/>
      <c r="S22" s="159"/>
      <c r="T22" s="159"/>
      <c r="U22" s="159"/>
      <c r="V22" s="159"/>
      <c r="W22" s="159">
        <v>9832636</v>
      </c>
      <c r="X22" s="159">
        <v>10143149</v>
      </c>
      <c r="Y22" s="159">
        <v>-310513</v>
      </c>
      <c r="Z22" s="141">
        <v>-3.06</v>
      </c>
      <c r="AA22" s="157">
        <v>20286298</v>
      </c>
    </row>
    <row r="23" spans="1:27" ht="13.5">
      <c r="A23" s="138" t="s">
        <v>92</v>
      </c>
      <c r="B23" s="136"/>
      <c r="C23" s="155">
        <v>22687294</v>
      </c>
      <c r="D23" s="155"/>
      <c r="E23" s="156">
        <v>23287446</v>
      </c>
      <c r="F23" s="60">
        <v>23287446</v>
      </c>
      <c r="G23" s="60">
        <v>2035206</v>
      </c>
      <c r="H23" s="60">
        <v>2032750</v>
      </c>
      <c r="I23" s="60">
        <v>2016314</v>
      </c>
      <c r="J23" s="60">
        <v>6084270</v>
      </c>
      <c r="K23" s="60">
        <v>2010293</v>
      </c>
      <c r="L23" s="60">
        <v>2065325</v>
      </c>
      <c r="M23" s="60">
        <v>2055790</v>
      </c>
      <c r="N23" s="60">
        <v>6131408</v>
      </c>
      <c r="O23" s="60"/>
      <c r="P23" s="60"/>
      <c r="Q23" s="60"/>
      <c r="R23" s="60"/>
      <c r="S23" s="60"/>
      <c r="T23" s="60"/>
      <c r="U23" s="60"/>
      <c r="V23" s="60"/>
      <c r="W23" s="60">
        <v>12215678</v>
      </c>
      <c r="X23" s="60">
        <v>11643723</v>
      </c>
      <c r="Y23" s="60">
        <v>571955</v>
      </c>
      <c r="Z23" s="140">
        <v>4.91</v>
      </c>
      <c r="AA23" s="155">
        <v>23287446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458614826</v>
      </c>
      <c r="D25" s="168">
        <f>+D5+D9+D15+D19+D24</f>
        <v>0</v>
      </c>
      <c r="E25" s="169">
        <f t="shared" si="4"/>
        <v>551313750</v>
      </c>
      <c r="F25" s="73">
        <f t="shared" si="4"/>
        <v>551313750</v>
      </c>
      <c r="G25" s="73">
        <f t="shared" si="4"/>
        <v>34045119</v>
      </c>
      <c r="H25" s="73">
        <f t="shared" si="4"/>
        <v>46109649</v>
      </c>
      <c r="I25" s="73">
        <f t="shared" si="4"/>
        <v>40456486</v>
      </c>
      <c r="J25" s="73">
        <f t="shared" si="4"/>
        <v>120611254</v>
      </c>
      <c r="K25" s="73">
        <f t="shared" si="4"/>
        <v>31989569</v>
      </c>
      <c r="L25" s="73">
        <f t="shared" si="4"/>
        <v>39795626</v>
      </c>
      <c r="M25" s="73">
        <f t="shared" si="4"/>
        <v>37459038</v>
      </c>
      <c r="N25" s="73">
        <f t="shared" si="4"/>
        <v>109244233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229855487</v>
      </c>
      <c r="X25" s="73">
        <f t="shared" si="4"/>
        <v>275656878</v>
      </c>
      <c r="Y25" s="73">
        <f t="shared" si="4"/>
        <v>-45801391</v>
      </c>
      <c r="Z25" s="170">
        <f>+IF(X25&lt;&gt;0,+(Y25/X25)*100,0)</f>
        <v>-16.615363031137573</v>
      </c>
      <c r="AA25" s="168">
        <f>+AA5+AA9+AA15+AA19+AA24</f>
        <v>551313750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104450011</v>
      </c>
      <c r="D28" s="153">
        <f>SUM(D29:D31)</f>
        <v>0</v>
      </c>
      <c r="E28" s="154">
        <f t="shared" si="5"/>
        <v>115213039</v>
      </c>
      <c r="F28" s="100">
        <f t="shared" si="5"/>
        <v>115213039</v>
      </c>
      <c r="G28" s="100">
        <f t="shared" si="5"/>
        <v>4082422</v>
      </c>
      <c r="H28" s="100">
        <f t="shared" si="5"/>
        <v>4589655</v>
      </c>
      <c r="I28" s="100">
        <f t="shared" si="5"/>
        <v>5954134</v>
      </c>
      <c r="J28" s="100">
        <f t="shared" si="5"/>
        <v>14626211</v>
      </c>
      <c r="K28" s="100">
        <f t="shared" si="5"/>
        <v>5887999</v>
      </c>
      <c r="L28" s="100">
        <f t="shared" si="5"/>
        <v>6132573</v>
      </c>
      <c r="M28" s="100">
        <f t="shared" si="5"/>
        <v>6212655</v>
      </c>
      <c r="N28" s="100">
        <f t="shared" si="5"/>
        <v>18233227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32859438</v>
      </c>
      <c r="X28" s="100">
        <f t="shared" si="5"/>
        <v>57606520</v>
      </c>
      <c r="Y28" s="100">
        <f t="shared" si="5"/>
        <v>-24747082</v>
      </c>
      <c r="Z28" s="137">
        <f>+IF(X28&lt;&gt;0,+(Y28/X28)*100,0)</f>
        <v>-42.95882132786358</v>
      </c>
      <c r="AA28" s="153">
        <f>SUM(AA29:AA31)</f>
        <v>115213039</v>
      </c>
    </row>
    <row r="29" spans="1:27" ht="13.5">
      <c r="A29" s="138" t="s">
        <v>75</v>
      </c>
      <c r="B29" s="136"/>
      <c r="C29" s="155">
        <v>20829937</v>
      </c>
      <c r="D29" s="155"/>
      <c r="E29" s="156">
        <v>22070368</v>
      </c>
      <c r="F29" s="60">
        <v>22070368</v>
      </c>
      <c r="G29" s="60">
        <v>1632793</v>
      </c>
      <c r="H29" s="60">
        <v>1511796</v>
      </c>
      <c r="I29" s="60">
        <v>2086494</v>
      </c>
      <c r="J29" s="60">
        <v>5231083</v>
      </c>
      <c r="K29" s="60">
        <v>1564003</v>
      </c>
      <c r="L29" s="60">
        <v>1621962</v>
      </c>
      <c r="M29" s="60">
        <v>2078513</v>
      </c>
      <c r="N29" s="60">
        <v>5264478</v>
      </c>
      <c r="O29" s="60"/>
      <c r="P29" s="60"/>
      <c r="Q29" s="60"/>
      <c r="R29" s="60"/>
      <c r="S29" s="60"/>
      <c r="T29" s="60"/>
      <c r="U29" s="60"/>
      <c r="V29" s="60"/>
      <c r="W29" s="60">
        <v>10495561</v>
      </c>
      <c r="X29" s="60">
        <v>11035184</v>
      </c>
      <c r="Y29" s="60">
        <v>-539623</v>
      </c>
      <c r="Z29" s="140">
        <v>-4.89</v>
      </c>
      <c r="AA29" s="155">
        <v>22070368</v>
      </c>
    </row>
    <row r="30" spans="1:27" ht="13.5">
      <c r="A30" s="138" t="s">
        <v>76</v>
      </c>
      <c r="B30" s="136"/>
      <c r="C30" s="157">
        <v>51598638</v>
      </c>
      <c r="D30" s="157"/>
      <c r="E30" s="158">
        <v>57044951</v>
      </c>
      <c r="F30" s="159">
        <v>57044951</v>
      </c>
      <c r="G30" s="159">
        <v>940267</v>
      </c>
      <c r="H30" s="159">
        <v>1621888</v>
      </c>
      <c r="I30" s="159">
        <v>1616333</v>
      </c>
      <c r="J30" s="159">
        <v>4178488</v>
      </c>
      <c r="K30" s="159">
        <v>1724547</v>
      </c>
      <c r="L30" s="159">
        <v>2182035</v>
      </c>
      <c r="M30" s="159">
        <v>2054231</v>
      </c>
      <c r="N30" s="159">
        <v>5960813</v>
      </c>
      <c r="O30" s="159"/>
      <c r="P30" s="159"/>
      <c r="Q30" s="159"/>
      <c r="R30" s="159"/>
      <c r="S30" s="159"/>
      <c r="T30" s="159"/>
      <c r="U30" s="159"/>
      <c r="V30" s="159"/>
      <c r="W30" s="159">
        <v>10139301</v>
      </c>
      <c r="X30" s="159">
        <v>28522476</v>
      </c>
      <c r="Y30" s="159">
        <v>-18383175</v>
      </c>
      <c r="Z30" s="141">
        <v>-64.45</v>
      </c>
      <c r="AA30" s="157">
        <v>57044951</v>
      </c>
    </row>
    <row r="31" spans="1:27" ht="13.5">
      <c r="A31" s="138" t="s">
        <v>77</v>
      </c>
      <c r="B31" s="136"/>
      <c r="C31" s="155">
        <v>32021436</v>
      </c>
      <c r="D31" s="155"/>
      <c r="E31" s="156">
        <v>36097720</v>
      </c>
      <c r="F31" s="60">
        <v>36097720</v>
      </c>
      <c r="G31" s="60">
        <v>1509362</v>
      </c>
      <c r="H31" s="60">
        <v>1455971</v>
      </c>
      <c r="I31" s="60">
        <v>2251307</v>
      </c>
      <c r="J31" s="60">
        <v>5216640</v>
      </c>
      <c r="K31" s="60">
        <v>2599449</v>
      </c>
      <c r="L31" s="60">
        <v>2328576</v>
      </c>
      <c r="M31" s="60">
        <v>2079911</v>
      </c>
      <c r="N31" s="60">
        <v>7007936</v>
      </c>
      <c r="O31" s="60"/>
      <c r="P31" s="60"/>
      <c r="Q31" s="60"/>
      <c r="R31" s="60"/>
      <c r="S31" s="60"/>
      <c r="T31" s="60"/>
      <c r="U31" s="60"/>
      <c r="V31" s="60"/>
      <c r="W31" s="60">
        <v>12224576</v>
      </c>
      <c r="X31" s="60">
        <v>18048860</v>
      </c>
      <c r="Y31" s="60">
        <v>-5824284</v>
      </c>
      <c r="Z31" s="140">
        <v>-32.27</v>
      </c>
      <c r="AA31" s="155">
        <v>36097720</v>
      </c>
    </row>
    <row r="32" spans="1:27" ht="13.5">
      <c r="A32" s="135" t="s">
        <v>78</v>
      </c>
      <c r="B32" s="136"/>
      <c r="C32" s="153">
        <f aca="true" t="shared" si="6" ref="C32:Y32">SUM(C33:C37)</f>
        <v>36678609</v>
      </c>
      <c r="D32" s="153">
        <f>SUM(D33:D37)</f>
        <v>0</v>
      </c>
      <c r="E32" s="154">
        <f t="shared" si="6"/>
        <v>49789989</v>
      </c>
      <c r="F32" s="100">
        <f t="shared" si="6"/>
        <v>49789989</v>
      </c>
      <c r="G32" s="100">
        <f t="shared" si="6"/>
        <v>2889537</v>
      </c>
      <c r="H32" s="100">
        <f t="shared" si="6"/>
        <v>3214971</v>
      </c>
      <c r="I32" s="100">
        <f t="shared" si="6"/>
        <v>3631609</v>
      </c>
      <c r="J32" s="100">
        <f t="shared" si="6"/>
        <v>9736117</v>
      </c>
      <c r="K32" s="100">
        <f t="shared" si="6"/>
        <v>3200213</v>
      </c>
      <c r="L32" s="100">
        <f t="shared" si="6"/>
        <v>3482061</v>
      </c>
      <c r="M32" s="100">
        <f t="shared" si="6"/>
        <v>3099965</v>
      </c>
      <c r="N32" s="100">
        <f t="shared" si="6"/>
        <v>9782239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19518356</v>
      </c>
      <c r="X32" s="100">
        <f t="shared" si="6"/>
        <v>24894996</v>
      </c>
      <c r="Y32" s="100">
        <f t="shared" si="6"/>
        <v>-5376640</v>
      </c>
      <c r="Z32" s="137">
        <f>+IF(X32&lt;&gt;0,+(Y32/X32)*100,0)</f>
        <v>-21.59727199795493</v>
      </c>
      <c r="AA32" s="153">
        <f>SUM(AA33:AA37)</f>
        <v>49789989</v>
      </c>
    </row>
    <row r="33" spans="1:27" ht="13.5">
      <c r="A33" s="138" t="s">
        <v>79</v>
      </c>
      <c r="B33" s="136"/>
      <c r="C33" s="155">
        <v>8990767</v>
      </c>
      <c r="D33" s="155"/>
      <c r="E33" s="156">
        <v>9916076</v>
      </c>
      <c r="F33" s="60">
        <v>9916076</v>
      </c>
      <c r="G33" s="60">
        <v>664175</v>
      </c>
      <c r="H33" s="60">
        <v>604157</v>
      </c>
      <c r="I33" s="60">
        <v>654152</v>
      </c>
      <c r="J33" s="60">
        <v>1922484</v>
      </c>
      <c r="K33" s="60">
        <v>722457</v>
      </c>
      <c r="L33" s="60">
        <v>577244</v>
      </c>
      <c r="M33" s="60">
        <v>615360</v>
      </c>
      <c r="N33" s="60">
        <v>1915061</v>
      </c>
      <c r="O33" s="60"/>
      <c r="P33" s="60"/>
      <c r="Q33" s="60"/>
      <c r="R33" s="60"/>
      <c r="S33" s="60"/>
      <c r="T33" s="60"/>
      <c r="U33" s="60"/>
      <c r="V33" s="60"/>
      <c r="W33" s="60">
        <v>3837545</v>
      </c>
      <c r="X33" s="60">
        <v>4958038</v>
      </c>
      <c r="Y33" s="60">
        <v>-1120493</v>
      </c>
      <c r="Z33" s="140">
        <v>-22.6</v>
      </c>
      <c r="AA33" s="155">
        <v>9916076</v>
      </c>
    </row>
    <row r="34" spans="1:27" ht="13.5">
      <c r="A34" s="138" t="s">
        <v>80</v>
      </c>
      <c r="B34" s="136"/>
      <c r="C34" s="155">
        <v>2441658</v>
      </c>
      <c r="D34" s="155"/>
      <c r="E34" s="156">
        <v>2092542</v>
      </c>
      <c r="F34" s="60">
        <v>2092542</v>
      </c>
      <c r="G34" s="60">
        <v>88836</v>
      </c>
      <c r="H34" s="60">
        <v>85167</v>
      </c>
      <c r="I34" s="60">
        <v>98386</v>
      </c>
      <c r="J34" s="60">
        <v>272389</v>
      </c>
      <c r="K34" s="60">
        <v>103573</v>
      </c>
      <c r="L34" s="60">
        <v>197873</v>
      </c>
      <c r="M34" s="60">
        <v>119094</v>
      </c>
      <c r="N34" s="60">
        <v>420540</v>
      </c>
      <c r="O34" s="60"/>
      <c r="P34" s="60"/>
      <c r="Q34" s="60"/>
      <c r="R34" s="60"/>
      <c r="S34" s="60"/>
      <c r="T34" s="60"/>
      <c r="U34" s="60"/>
      <c r="V34" s="60"/>
      <c r="W34" s="60">
        <v>692929</v>
      </c>
      <c r="X34" s="60">
        <v>1046271</v>
      </c>
      <c r="Y34" s="60">
        <v>-353342</v>
      </c>
      <c r="Z34" s="140">
        <v>-33.77</v>
      </c>
      <c r="AA34" s="155">
        <v>2092542</v>
      </c>
    </row>
    <row r="35" spans="1:27" ht="13.5">
      <c r="A35" s="138" t="s">
        <v>81</v>
      </c>
      <c r="B35" s="136"/>
      <c r="C35" s="155">
        <v>14269015</v>
      </c>
      <c r="D35" s="155"/>
      <c r="E35" s="156">
        <v>21682805</v>
      </c>
      <c r="F35" s="60">
        <v>21682805</v>
      </c>
      <c r="G35" s="60">
        <v>1331855</v>
      </c>
      <c r="H35" s="60">
        <v>1378171</v>
      </c>
      <c r="I35" s="60">
        <v>1517418</v>
      </c>
      <c r="J35" s="60">
        <v>4227444</v>
      </c>
      <c r="K35" s="60">
        <v>1434931</v>
      </c>
      <c r="L35" s="60">
        <v>1412568</v>
      </c>
      <c r="M35" s="60">
        <v>1453432</v>
      </c>
      <c r="N35" s="60">
        <v>4300931</v>
      </c>
      <c r="O35" s="60"/>
      <c r="P35" s="60"/>
      <c r="Q35" s="60"/>
      <c r="R35" s="60"/>
      <c r="S35" s="60"/>
      <c r="T35" s="60"/>
      <c r="U35" s="60"/>
      <c r="V35" s="60"/>
      <c r="W35" s="60">
        <v>8528375</v>
      </c>
      <c r="X35" s="60">
        <v>10841403</v>
      </c>
      <c r="Y35" s="60">
        <v>-2313028</v>
      </c>
      <c r="Z35" s="140">
        <v>-21.34</v>
      </c>
      <c r="AA35" s="155">
        <v>21682805</v>
      </c>
    </row>
    <row r="36" spans="1:27" ht="13.5">
      <c r="A36" s="138" t="s">
        <v>82</v>
      </c>
      <c r="B36" s="136"/>
      <c r="C36" s="155">
        <v>5658562</v>
      </c>
      <c r="D36" s="155"/>
      <c r="E36" s="156">
        <v>5099755</v>
      </c>
      <c r="F36" s="60">
        <v>5099755</v>
      </c>
      <c r="G36" s="60">
        <v>366782</v>
      </c>
      <c r="H36" s="60">
        <v>633309</v>
      </c>
      <c r="I36" s="60">
        <v>597218</v>
      </c>
      <c r="J36" s="60">
        <v>1597309</v>
      </c>
      <c r="K36" s="60">
        <v>479039</v>
      </c>
      <c r="L36" s="60">
        <v>687995</v>
      </c>
      <c r="M36" s="60">
        <v>451781</v>
      </c>
      <c r="N36" s="60">
        <v>1618815</v>
      </c>
      <c r="O36" s="60"/>
      <c r="P36" s="60"/>
      <c r="Q36" s="60"/>
      <c r="R36" s="60"/>
      <c r="S36" s="60"/>
      <c r="T36" s="60"/>
      <c r="U36" s="60"/>
      <c r="V36" s="60"/>
      <c r="W36" s="60">
        <v>3216124</v>
      </c>
      <c r="X36" s="60">
        <v>2549878</v>
      </c>
      <c r="Y36" s="60">
        <v>666246</v>
      </c>
      <c r="Z36" s="140">
        <v>26.13</v>
      </c>
      <c r="AA36" s="155">
        <v>5099755</v>
      </c>
    </row>
    <row r="37" spans="1:27" ht="13.5">
      <c r="A37" s="138" t="s">
        <v>83</v>
      </c>
      <c r="B37" s="136"/>
      <c r="C37" s="157">
        <v>5318607</v>
      </c>
      <c r="D37" s="157"/>
      <c r="E37" s="158">
        <v>10998811</v>
      </c>
      <c r="F37" s="159">
        <v>10998811</v>
      </c>
      <c r="G37" s="159">
        <v>437889</v>
      </c>
      <c r="H37" s="159">
        <v>514167</v>
      </c>
      <c r="I37" s="159">
        <v>764435</v>
      </c>
      <c r="J37" s="159">
        <v>1716491</v>
      </c>
      <c r="K37" s="159">
        <v>460213</v>
      </c>
      <c r="L37" s="159">
        <v>606381</v>
      </c>
      <c r="M37" s="159">
        <v>460298</v>
      </c>
      <c r="N37" s="159">
        <v>1526892</v>
      </c>
      <c r="O37" s="159"/>
      <c r="P37" s="159"/>
      <c r="Q37" s="159"/>
      <c r="R37" s="159"/>
      <c r="S37" s="159"/>
      <c r="T37" s="159"/>
      <c r="U37" s="159"/>
      <c r="V37" s="159"/>
      <c r="W37" s="159">
        <v>3243383</v>
      </c>
      <c r="X37" s="159">
        <v>5499406</v>
      </c>
      <c r="Y37" s="159">
        <v>-2256023</v>
      </c>
      <c r="Z37" s="141">
        <v>-41.02</v>
      </c>
      <c r="AA37" s="157">
        <v>10998811</v>
      </c>
    </row>
    <row r="38" spans="1:27" ht="13.5">
      <c r="A38" s="135" t="s">
        <v>84</v>
      </c>
      <c r="B38" s="142"/>
      <c r="C38" s="153">
        <f aca="true" t="shared" si="7" ref="C38:Y38">SUM(C39:C41)</f>
        <v>39724113</v>
      </c>
      <c r="D38" s="153">
        <f>SUM(D39:D41)</f>
        <v>0</v>
      </c>
      <c r="E38" s="154">
        <f t="shared" si="7"/>
        <v>40235597</v>
      </c>
      <c r="F38" s="100">
        <f t="shared" si="7"/>
        <v>40235597</v>
      </c>
      <c r="G38" s="100">
        <f t="shared" si="7"/>
        <v>1759422</v>
      </c>
      <c r="H38" s="100">
        <f t="shared" si="7"/>
        <v>1448371</v>
      </c>
      <c r="I38" s="100">
        <f t="shared" si="7"/>
        <v>1646809</v>
      </c>
      <c r="J38" s="100">
        <f t="shared" si="7"/>
        <v>4854602</v>
      </c>
      <c r="K38" s="100">
        <f t="shared" si="7"/>
        <v>1953062</v>
      </c>
      <c r="L38" s="100">
        <f t="shared" si="7"/>
        <v>1491064</v>
      </c>
      <c r="M38" s="100">
        <f t="shared" si="7"/>
        <v>1901039</v>
      </c>
      <c r="N38" s="100">
        <f t="shared" si="7"/>
        <v>5345165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10199767</v>
      </c>
      <c r="X38" s="100">
        <f t="shared" si="7"/>
        <v>20117799</v>
      </c>
      <c r="Y38" s="100">
        <f t="shared" si="7"/>
        <v>-9918032</v>
      </c>
      <c r="Z38" s="137">
        <f>+IF(X38&lt;&gt;0,+(Y38/X38)*100,0)</f>
        <v>-49.299786721201464</v>
      </c>
      <c r="AA38" s="153">
        <f>SUM(AA39:AA41)</f>
        <v>40235597</v>
      </c>
    </row>
    <row r="39" spans="1:27" ht="13.5">
      <c r="A39" s="138" t="s">
        <v>85</v>
      </c>
      <c r="B39" s="136"/>
      <c r="C39" s="155">
        <v>9019415</v>
      </c>
      <c r="D39" s="155"/>
      <c r="E39" s="156">
        <v>8955118</v>
      </c>
      <c r="F39" s="60">
        <v>8955118</v>
      </c>
      <c r="G39" s="60">
        <v>301557</v>
      </c>
      <c r="H39" s="60">
        <v>63863</v>
      </c>
      <c r="I39" s="60">
        <v>69764</v>
      </c>
      <c r="J39" s="60">
        <v>435184</v>
      </c>
      <c r="K39" s="60">
        <v>164160</v>
      </c>
      <c r="L39" s="60">
        <v>-39198</v>
      </c>
      <c r="M39" s="60">
        <v>179278</v>
      </c>
      <c r="N39" s="60">
        <v>304240</v>
      </c>
      <c r="O39" s="60"/>
      <c r="P39" s="60"/>
      <c r="Q39" s="60"/>
      <c r="R39" s="60"/>
      <c r="S39" s="60"/>
      <c r="T39" s="60"/>
      <c r="U39" s="60"/>
      <c r="V39" s="60"/>
      <c r="W39" s="60">
        <v>739424</v>
      </c>
      <c r="X39" s="60">
        <v>4477559</v>
      </c>
      <c r="Y39" s="60">
        <v>-3738135</v>
      </c>
      <c r="Z39" s="140">
        <v>-83.49</v>
      </c>
      <c r="AA39" s="155">
        <v>8955118</v>
      </c>
    </row>
    <row r="40" spans="1:27" ht="13.5">
      <c r="A40" s="138" t="s">
        <v>86</v>
      </c>
      <c r="B40" s="136"/>
      <c r="C40" s="155">
        <v>21830809</v>
      </c>
      <c r="D40" s="155"/>
      <c r="E40" s="156">
        <v>20650260</v>
      </c>
      <c r="F40" s="60">
        <v>20650260</v>
      </c>
      <c r="G40" s="60">
        <v>689274</v>
      </c>
      <c r="H40" s="60">
        <v>622464</v>
      </c>
      <c r="I40" s="60">
        <v>825892</v>
      </c>
      <c r="J40" s="60">
        <v>2137630</v>
      </c>
      <c r="K40" s="60">
        <v>1038012</v>
      </c>
      <c r="L40" s="60">
        <v>737936</v>
      </c>
      <c r="M40" s="60">
        <v>965190</v>
      </c>
      <c r="N40" s="60">
        <v>2741138</v>
      </c>
      <c r="O40" s="60"/>
      <c r="P40" s="60"/>
      <c r="Q40" s="60"/>
      <c r="R40" s="60"/>
      <c r="S40" s="60"/>
      <c r="T40" s="60"/>
      <c r="U40" s="60"/>
      <c r="V40" s="60"/>
      <c r="W40" s="60">
        <v>4878768</v>
      </c>
      <c r="X40" s="60">
        <v>10325130</v>
      </c>
      <c r="Y40" s="60">
        <v>-5446362</v>
      </c>
      <c r="Z40" s="140">
        <v>-52.75</v>
      </c>
      <c r="AA40" s="155">
        <v>20650260</v>
      </c>
    </row>
    <row r="41" spans="1:27" ht="13.5">
      <c r="A41" s="138" t="s">
        <v>87</v>
      </c>
      <c r="B41" s="136"/>
      <c r="C41" s="155">
        <v>8873889</v>
      </c>
      <c r="D41" s="155"/>
      <c r="E41" s="156">
        <v>10630219</v>
      </c>
      <c r="F41" s="60">
        <v>10630219</v>
      </c>
      <c r="G41" s="60">
        <v>768591</v>
      </c>
      <c r="H41" s="60">
        <v>762044</v>
      </c>
      <c r="I41" s="60">
        <v>751153</v>
      </c>
      <c r="J41" s="60">
        <v>2281788</v>
      </c>
      <c r="K41" s="60">
        <v>750890</v>
      </c>
      <c r="L41" s="60">
        <v>792326</v>
      </c>
      <c r="M41" s="60">
        <v>756571</v>
      </c>
      <c r="N41" s="60">
        <v>2299787</v>
      </c>
      <c r="O41" s="60"/>
      <c r="P41" s="60"/>
      <c r="Q41" s="60"/>
      <c r="R41" s="60"/>
      <c r="S41" s="60"/>
      <c r="T41" s="60"/>
      <c r="U41" s="60"/>
      <c r="V41" s="60"/>
      <c r="W41" s="60">
        <v>4581575</v>
      </c>
      <c r="X41" s="60">
        <v>5315110</v>
      </c>
      <c r="Y41" s="60">
        <v>-733535</v>
      </c>
      <c r="Z41" s="140">
        <v>-13.8</v>
      </c>
      <c r="AA41" s="155">
        <v>10630219</v>
      </c>
    </row>
    <row r="42" spans="1:27" ht="13.5">
      <c r="A42" s="135" t="s">
        <v>88</v>
      </c>
      <c r="B42" s="142"/>
      <c r="C42" s="153">
        <f aca="true" t="shared" si="8" ref="C42:Y42">SUM(C43:C46)</f>
        <v>306946778</v>
      </c>
      <c r="D42" s="153">
        <f>SUM(D43:D46)</f>
        <v>0</v>
      </c>
      <c r="E42" s="154">
        <f t="shared" si="8"/>
        <v>283796473</v>
      </c>
      <c r="F42" s="100">
        <f t="shared" si="8"/>
        <v>283796473</v>
      </c>
      <c r="G42" s="100">
        <f t="shared" si="8"/>
        <v>4193826</v>
      </c>
      <c r="H42" s="100">
        <f t="shared" si="8"/>
        <v>54756121</v>
      </c>
      <c r="I42" s="100">
        <f t="shared" si="8"/>
        <v>19947136</v>
      </c>
      <c r="J42" s="100">
        <f t="shared" si="8"/>
        <v>78897083</v>
      </c>
      <c r="K42" s="100">
        <f t="shared" si="8"/>
        <v>18429706</v>
      </c>
      <c r="L42" s="100">
        <f t="shared" si="8"/>
        <v>20005557</v>
      </c>
      <c r="M42" s="100">
        <f t="shared" si="8"/>
        <v>20046206</v>
      </c>
      <c r="N42" s="100">
        <f t="shared" si="8"/>
        <v>58481469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137378552</v>
      </c>
      <c r="X42" s="100">
        <f t="shared" si="8"/>
        <v>141898238</v>
      </c>
      <c r="Y42" s="100">
        <f t="shared" si="8"/>
        <v>-4519686</v>
      </c>
      <c r="Z42" s="137">
        <f>+IF(X42&lt;&gt;0,+(Y42/X42)*100,0)</f>
        <v>-3.1851600581537873</v>
      </c>
      <c r="AA42" s="153">
        <f>SUM(AA43:AA46)</f>
        <v>283796473</v>
      </c>
    </row>
    <row r="43" spans="1:27" ht="13.5">
      <c r="A43" s="138" t="s">
        <v>89</v>
      </c>
      <c r="B43" s="136"/>
      <c r="C43" s="155">
        <v>203261940</v>
      </c>
      <c r="D43" s="155"/>
      <c r="E43" s="156">
        <v>197375249</v>
      </c>
      <c r="F43" s="60">
        <v>197375249</v>
      </c>
      <c r="G43" s="60">
        <v>1923725</v>
      </c>
      <c r="H43" s="60">
        <v>44924631</v>
      </c>
      <c r="I43" s="60">
        <v>10377234</v>
      </c>
      <c r="J43" s="60">
        <v>57225590</v>
      </c>
      <c r="K43" s="60">
        <v>12541138</v>
      </c>
      <c r="L43" s="60">
        <v>17044991</v>
      </c>
      <c r="M43" s="60">
        <v>13121340</v>
      </c>
      <c r="N43" s="60">
        <v>42707469</v>
      </c>
      <c r="O43" s="60"/>
      <c r="P43" s="60"/>
      <c r="Q43" s="60"/>
      <c r="R43" s="60"/>
      <c r="S43" s="60"/>
      <c r="T43" s="60"/>
      <c r="U43" s="60"/>
      <c r="V43" s="60"/>
      <c r="W43" s="60">
        <v>99933059</v>
      </c>
      <c r="X43" s="60">
        <v>98687625</v>
      </c>
      <c r="Y43" s="60">
        <v>1245434</v>
      </c>
      <c r="Z43" s="140">
        <v>1.26</v>
      </c>
      <c r="AA43" s="155">
        <v>197375249</v>
      </c>
    </row>
    <row r="44" spans="1:27" ht="13.5">
      <c r="A44" s="138" t="s">
        <v>90</v>
      </c>
      <c r="B44" s="136"/>
      <c r="C44" s="155">
        <v>61485728</v>
      </c>
      <c r="D44" s="155"/>
      <c r="E44" s="156">
        <v>54861633</v>
      </c>
      <c r="F44" s="60">
        <v>54861633</v>
      </c>
      <c r="G44" s="60">
        <v>577809</v>
      </c>
      <c r="H44" s="60">
        <v>7092253</v>
      </c>
      <c r="I44" s="60">
        <v>7299406</v>
      </c>
      <c r="J44" s="60">
        <v>14969468</v>
      </c>
      <c r="K44" s="60">
        <v>4141461</v>
      </c>
      <c r="L44" s="60">
        <v>655663</v>
      </c>
      <c r="M44" s="60">
        <v>4129696</v>
      </c>
      <c r="N44" s="60">
        <v>8926820</v>
      </c>
      <c r="O44" s="60"/>
      <c r="P44" s="60"/>
      <c r="Q44" s="60"/>
      <c r="R44" s="60"/>
      <c r="S44" s="60"/>
      <c r="T44" s="60"/>
      <c r="U44" s="60"/>
      <c r="V44" s="60"/>
      <c r="W44" s="60">
        <v>23896288</v>
      </c>
      <c r="X44" s="60">
        <v>27430817</v>
      </c>
      <c r="Y44" s="60">
        <v>-3534529</v>
      </c>
      <c r="Z44" s="140">
        <v>-12.89</v>
      </c>
      <c r="AA44" s="155">
        <v>54861633</v>
      </c>
    </row>
    <row r="45" spans="1:27" ht="13.5">
      <c r="A45" s="138" t="s">
        <v>91</v>
      </c>
      <c r="B45" s="136"/>
      <c r="C45" s="157">
        <v>19175376</v>
      </c>
      <c r="D45" s="157"/>
      <c r="E45" s="158">
        <v>17179362</v>
      </c>
      <c r="F45" s="159">
        <v>17179362</v>
      </c>
      <c r="G45" s="159">
        <v>1045654</v>
      </c>
      <c r="H45" s="159">
        <v>1266636</v>
      </c>
      <c r="I45" s="159">
        <v>1211456</v>
      </c>
      <c r="J45" s="159">
        <v>3523746</v>
      </c>
      <c r="K45" s="159">
        <v>823563</v>
      </c>
      <c r="L45" s="159">
        <v>1402360</v>
      </c>
      <c r="M45" s="159">
        <v>1092447</v>
      </c>
      <c r="N45" s="159">
        <v>3318370</v>
      </c>
      <c r="O45" s="159"/>
      <c r="P45" s="159"/>
      <c r="Q45" s="159"/>
      <c r="R45" s="159"/>
      <c r="S45" s="159"/>
      <c r="T45" s="159"/>
      <c r="U45" s="159"/>
      <c r="V45" s="159"/>
      <c r="W45" s="159">
        <v>6842116</v>
      </c>
      <c r="X45" s="159">
        <v>8589681</v>
      </c>
      <c r="Y45" s="159">
        <v>-1747565</v>
      </c>
      <c r="Z45" s="141">
        <v>-20.34</v>
      </c>
      <c r="AA45" s="157">
        <v>17179362</v>
      </c>
    </row>
    <row r="46" spans="1:27" ht="13.5">
      <c r="A46" s="138" t="s">
        <v>92</v>
      </c>
      <c r="B46" s="136"/>
      <c r="C46" s="155">
        <v>23023734</v>
      </c>
      <c r="D46" s="155"/>
      <c r="E46" s="156">
        <v>14380229</v>
      </c>
      <c r="F46" s="60">
        <v>14380229</v>
      </c>
      <c r="G46" s="60">
        <v>646638</v>
      </c>
      <c r="H46" s="60">
        <v>1472601</v>
      </c>
      <c r="I46" s="60">
        <v>1059040</v>
      </c>
      <c r="J46" s="60">
        <v>3178279</v>
      </c>
      <c r="K46" s="60">
        <v>923544</v>
      </c>
      <c r="L46" s="60">
        <v>902543</v>
      </c>
      <c r="M46" s="60">
        <v>1702723</v>
      </c>
      <c r="N46" s="60">
        <v>3528810</v>
      </c>
      <c r="O46" s="60"/>
      <c r="P46" s="60"/>
      <c r="Q46" s="60"/>
      <c r="R46" s="60"/>
      <c r="S46" s="60"/>
      <c r="T46" s="60"/>
      <c r="U46" s="60"/>
      <c r="V46" s="60"/>
      <c r="W46" s="60">
        <v>6707089</v>
      </c>
      <c r="X46" s="60">
        <v>7190115</v>
      </c>
      <c r="Y46" s="60">
        <v>-483026</v>
      </c>
      <c r="Z46" s="140">
        <v>-6.72</v>
      </c>
      <c r="AA46" s="155">
        <v>14380229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487799511</v>
      </c>
      <c r="D48" s="168">
        <f>+D28+D32+D38+D42+D47</f>
        <v>0</v>
      </c>
      <c r="E48" s="169">
        <f t="shared" si="9"/>
        <v>489035098</v>
      </c>
      <c r="F48" s="73">
        <f t="shared" si="9"/>
        <v>489035098</v>
      </c>
      <c r="G48" s="73">
        <f t="shared" si="9"/>
        <v>12925207</v>
      </c>
      <c r="H48" s="73">
        <f t="shared" si="9"/>
        <v>64009118</v>
      </c>
      <c r="I48" s="73">
        <f t="shared" si="9"/>
        <v>31179688</v>
      </c>
      <c r="J48" s="73">
        <f t="shared" si="9"/>
        <v>108114013</v>
      </c>
      <c r="K48" s="73">
        <f t="shared" si="9"/>
        <v>29470980</v>
      </c>
      <c r="L48" s="73">
        <f t="shared" si="9"/>
        <v>31111255</v>
      </c>
      <c r="M48" s="73">
        <f t="shared" si="9"/>
        <v>31259865</v>
      </c>
      <c r="N48" s="73">
        <f t="shared" si="9"/>
        <v>91842100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199956113</v>
      </c>
      <c r="X48" s="73">
        <f t="shared" si="9"/>
        <v>244517553</v>
      </c>
      <c r="Y48" s="73">
        <f t="shared" si="9"/>
        <v>-44561440</v>
      </c>
      <c r="Z48" s="170">
        <f>+IF(X48&lt;&gt;0,+(Y48/X48)*100,0)</f>
        <v>-18.22422948916064</v>
      </c>
      <c r="AA48" s="168">
        <f>+AA28+AA32+AA38+AA42+AA47</f>
        <v>489035098</v>
      </c>
    </row>
    <row r="49" spans="1:27" ht="13.5">
      <c r="A49" s="148" t="s">
        <v>49</v>
      </c>
      <c r="B49" s="149"/>
      <c r="C49" s="171">
        <f aca="true" t="shared" si="10" ref="C49:Y49">+C25-C48</f>
        <v>-29184685</v>
      </c>
      <c r="D49" s="171">
        <f>+D25-D48</f>
        <v>0</v>
      </c>
      <c r="E49" s="172">
        <f t="shared" si="10"/>
        <v>62278652</v>
      </c>
      <c r="F49" s="173">
        <f t="shared" si="10"/>
        <v>62278652</v>
      </c>
      <c r="G49" s="173">
        <f t="shared" si="10"/>
        <v>21119912</v>
      </c>
      <c r="H49" s="173">
        <f t="shared" si="10"/>
        <v>-17899469</v>
      </c>
      <c r="I49" s="173">
        <f t="shared" si="10"/>
        <v>9276798</v>
      </c>
      <c r="J49" s="173">
        <f t="shared" si="10"/>
        <v>12497241</v>
      </c>
      <c r="K49" s="173">
        <f t="shared" si="10"/>
        <v>2518589</v>
      </c>
      <c r="L49" s="173">
        <f t="shared" si="10"/>
        <v>8684371</v>
      </c>
      <c r="M49" s="173">
        <f t="shared" si="10"/>
        <v>6199173</v>
      </c>
      <c r="N49" s="173">
        <f t="shared" si="10"/>
        <v>17402133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29899374</v>
      </c>
      <c r="X49" s="173">
        <f>IF(F25=F48,0,X25-X48)</f>
        <v>31139325</v>
      </c>
      <c r="Y49" s="173">
        <f t="shared" si="10"/>
        <v>-1239951</v>
      </c>
      <c r="Z49" s="174">
        <f>+IF(X49&lt;&gt;0,+(Y49/X49)*100,0)</f>
        <v>-3.981945658745011</v>
      </c>
      <c r="AA49" s="171">
        <f>+AA25-AA48</f>
        <v>62278652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58416764</v>
      </c>
      <c r="D5" s="155">
        <v>0</v>
      </c>
      <c r="E5" s="156">
        <v>64800685</v>
      </c>
      <c r="F5" s="60">
        <v>64800685</v>
      </c>
      <c r="G5" s="60">
        <v>5146048</v>
      </c>
      <c r="H5" s="60">
        <v>5213848</v>
      </c>
      <c r="I5" s="60">
        <v>5172329</v>
      </c>
      <c r="J5" s="60">
        <v>15532225</v>
      </c>
      <c r="K5" s="60">
        <v>5225824</v>
      </c>
      <c r="L5" s="60">
        <v>5208567</v>
      </c>
      <c r="M5" s="60">
        <v>5209438</v>
      </c>
      <c r="N5" s="60">
        <v>15643829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31176054</v>
      </c>
      <c r="X5" s="60">
        <v>32400343</v>
      </c>
      <c r="Y5" s="60">
        <v>-1224289</v>
      </c>
      <c r="Z5" s="140">
        <v>-3.78</v>
      </c>
      <c r="AA5" s="155">
        <v>64800685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196676702</v>
      </c>
      <c r="D7" s="155">
        <v>0</v>
      </c>
      <c r="E7" s="156">
        <v>228729843</v>
      </c>
      <c r="F7" s="60">
        <v>228729843</v>
      </c>
      <c r="G7" s="60">
        <v>19036997</v>
      </c>
      <c r="H7" s="60">
        <v>16736374</v>
      </c>
      <c r="I7" s="60">
        <v>17634773</v>
      </c>
      <c r="J7" s="60">
        <v>53408144</v>
      </c>
      <c r="K7" s="60">
        <v>15388746</v>
      </c>
      <c r="L7" s="60">
        <v>16541601</v>
      </c>
      <c r="M7" s="60">
        <v>15932979</v>
      </c>
      <c r="N7" s="60">
        <v>47863326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101271470</v>
      </c>
      <c r="X7" s="60">
        <v>114364922</v>
      </c>
      <c r="Y7" s="60">
        <v>-13093452</v>
      </c>
      <c r="Z7" s="140">
        <v>-11.45</v>
      </c>
      <c r="AA7" s="155">
        <v>228729843</v>
      </c>
    </row>
    <row r="8" spans="1:27" ht="13.5">
      <c r="A8" s="183" t="s">
        <v>104</v>
      </c>
      <c r="B8" s="182"/>
      <c r="C8" s="155">
        <v>59001262</v>
      </c>
      <c r="D8" s="155">
        <v>0</v>
      </c>
      <c r="E8" s="156">
        <v>66521287</v>
      </c>
      <c r="F8" s="60">
        <v>66521287</v>
      </c>
      <c r="G8" s="60">
        <v>5451244</v>
      </c>
      <c r="H8" s="60">
        <v>6097757</v>
      </c>
      <c r="I8" s="60">
        <v>5347132</v>
      </c>
      <c r="J8" s="60">
        <v>16896133</v>
      </c>
      <c r="K8" s="60">
        <v>6414618</v>
      </c>
      <c r="L8" s="60">
        <v>6239743</v>
      </c>
      <c r="M8" s="60">
        <v>5201129</v>
      </c>
      <c r="N8" s="60">
        <v>17855490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34751623</v>
      </c>
      <c r="X8" s="60">
        <v>33260644</v>
      </c>
      <c r="Y8" s="60">
        <v>1490979</v>
      </c>
      <c r="Z8" s="140">
        <v>4.48</v>
      </c>
      <c r="AA8" s="155">
        <v>66521287</v>
      </c>
    </row>
    <row r="9" spans="1:27" ht="13.5">
      <c r="A9" s="183" t="s">
        <v>105</v>
      </c>
      <c r="B9" s="182"/>
      <c r="C9" s="155">
        <v>16487127</v>
      </c>
      <c r="D9" s="155">
        <v>0</v>
      </c>
      <c r="E9" s="156">
        <v>19808461</v>
      </c>
      <c r="F9" s="60">
        <v>19808461</v>
      </c>
      <c r="G9" s="60">
        <v>1564658</v>
      </c>
      <c r="H9" s="60">
        <v>1506150</v>
      </c>
      <c r="I9" s="60">
        <v>1530358</v>
      </c>
      <c r="J9" s="60">
        <v>4601166</v>
      </c>
      <c r="K9" s="60">
        <v>1692326</v>
      </c>
      <c r="L9" s="60">
        <v>1538217</v>
      </c>
      <c r="M9" s="60">
        <v>1618091</v>
      </c>
      <c r="N9" s="60">
        <v>4848634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9449800</v>
      </c>
      <c r="X9" s="60">
        <v>9904231</v>
      </c>
      <c r="Y9" s="60">
        <v>-454431</v>
      </c>
      <c r="Z9" s="140">
        <v>-4.59</v>
      </c>
      <c r="AA9" s="155">
        <v>19808461</v>
      </c>
    </row>
    <row r="10" spans="1:27" ht="13.5">
      <c r="A10" s="183" t="s">
        <v>106</v>
      </c>
      <c r="B10" s="182"/>
      <c r="C10" s="155">
        <v>22116589</v>
      </c>
      <c r="D10" s="155">
        <v>0</v>
      </c>
      <c r="E10" s="156">
        <v>23122801</v>
      </c>
      <c r="F10" s="54">
        <v>23122801</v>
      </c>
      <c r="G10" s="54">
        <v>1995399</v>
      </c>
      <c r="H10" s="54">
        <v>1988154</v>
      </c>
      <c r="I10" s="54">
        <v>2001836</v>
      </c>
      <c r="J10" s="54">
        <v>5985389</v>
      </c>
      <c r="K10" s="54">
        <v>1977081</v>
      </c>
      <c r="L10" s="54">
        <v>2030876</v>
      </c>
      <c r="M10" s="54">
        <v>2020537</v>
      </c>
      <c r="N10" s="54">
        <v>6028494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12013883</v>
      </c>
      <c r="X10" s="54">
        <v>11561401</v>
      </c>
      <c r="Y10" s="54">
        <v>452482</v>
      </c>
      <c r="Z10" s="184">
        <v>3.91</v>
      </c>
      <c r="AA10" s="130">
        <v>23122801</v>
      </c>
    </row>
    <row r="11" spans="1:27" ht="13.5">
      <c r="A11" s="183" t="s">
        <v>107</v>
      </c>
      <c r="B11" s="185"/>
      <c r="C11" s="155">
        <v>2685467</v>
      </c>
      <c r="D11" s="155">
        <v>0</v>
      </c>
      <c r="E11" s="156">
        <v>294812</v>
      </c>
      <c r="F11" s="60">
        <v>294812</v>
      </c>
      <c r="G11" s="60">
        <v>222680</v>
      </c>
      <c r="H11" s="60">
        <v>163734</v>
      </c>
      <c r="I11" s="60">
        <v>520876</v>
      </c>
      <c r="J11" s="60">
        <v>907290</v>
      </c>
      <c r="K11" s="60">
        <v>156260</v>
      </c>
      <c r="L11" s="60">
        <v>156953</v>
      </c>
      <c r="M11" s="60">
        <v>128020</v>
      </c>
      <c r="N11" s="60">
        <v>441233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1348523</v>
      </c>
      <c r="X11" s="60">
        <v>147406</v>
      </c>
      <c r="Y11" s="60">
        <v>1201117</v>
      </c>
      <c r="Z11" s="140">
        <v>814.84</v>
      </c>
      <c r="AA11" s="155">
        <v>294812</v>
      </c>
    </row>
    <row r="12" spans="1:27" ht="13.5">
      <c r="A12" s="183" t="s">
        <v>108</v>
      </c>
      <c r="B12" s="185"/>
      <c r="C12" s="155">
        <v>3014986</v>
      </c>
      <c r="D12" s="155">
        <v>0</v>
      </c>
      <c r="E12" s="156">
        <v>9641721</v>
      </c>
      <c r="F12" s="60">
        <v>9641721</v>
      </c>
      <c r="G12" s="60">
        <v>147460</v>
      </c>
      <c r="H12" s="60">
        <v>153169</v>
      </c>
      <c r="I12" s="60">
        <v>151010</v>
      </c>
      <c r="J12" s="60">
        <v>451639</v>
      </c>
      <c r="K12" s="60">
        <v>153444</v>
      </c>
      <c r="L12" s="60">
        <v>153188</v>
      </c>
      <c r="M12" s="60">
        <v>153988</v>
      </c>
      <c r="N12" s="60">
        <v>460620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912259</v>
      </c>
      <c r="X12" s="60">
        <v>4820861</v>
      </c>
      <c r="Y12" s="60">
        <v>-3908602</v>
      </c>
      <c r="Z12" s="140">
        <v>-81.08</v>
      </c>
      <c r="AA12" s="155">
        <v>9641721</v>
      </c>
    </row>
    <row r="13" spans="1:27" ht="13.5">
      <c r="A13" s="181" t="s">
        <v>109</v>
      </c>
      <c r="B13" s="185"/>
      <c r="C13" s="155">
        <v>1063634</v>
      </c>
      <c r="D13" s="155">
        <v>0</v>
      </c>
      <c r="E13" s="156">
        <v>1569110</v>
      </c>
      <c r="F13" s="60">
        <v>1569110</v>
      </c>
      <c r="G13" s="60">
        <v>56224</v>
      </c>
      <c r="H13" s="60">
        <v>46735</v>
      </c>
      <c r="I13" s="60">
        <v>-87205</v>
      </c>
      <c r="J13" s="60">
        <v>15754</v>
      </c>
      <c r="K13" s="60">
        <v>39947</v>
      </c>
      <c r="L13" s="60">
        <v>41276</v>
      </c>
      <c r="M13" s="60">
        <v>61101</v>
      </c>
      <c r="N13" s="60">
        <v>142324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158078</v>
      </c>
      <c r="X13" s="60">
        <v>784555</v>
      </c>
      <c r="Y13" s="60">
        <v>-626477</v>
      </c>
      <c r="Z13" s="140">
        <v>-79.85</v>
      </c>
      <c r="AA13" s="155">
        <v>1569110</v>
      </c>
    </row>
    <row r="14" spans="1:27" ht="13.5">
      <c r="A14" s="181" t="s">
        <v>110</v>
      </c>
      <c r="B14" s="185"/>
      <c r="C14" s="155">
        <v>4656665</v>
      </c>
      <c r="D14" s="155">
        <v>0</v>
      </c>
      <c r="E14" s="156">
        <v>3068412</v>
      </c>
      <c r="F14" s="60">
        <v>3068412</v>
      </c>
      <c r="G14" s="60">
        <v>469536</v>
      </c>
      <c r="H14" s="60">
        <v>538413</v>
      </c>
      <c r="I14" s="60">
        <v>565037</v>
      </c>
      <c r="J14" s="60">
        <v>1572986</v>
      </c>
      <c r="K14" s="60">
        <v>592461</v>
      </c>
      <c r="L14" s="60">
        <v>626792</v>
      </c>
      <c r="M14" s="60">
        <v>634117</v>
      </c>
      <c r="N14" s="60">
        <v>1853370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3426356</v>
      </c>
      <c r="X14" s="60">
        <v>1534206</v>
      </c>
      <c r="Y14" s="60">
        <v>1892150</v>
      </c>
      <c r="Z14" s="140">
        <v>123.33</v>
      </c>
      <c r="AA14" s="155">
        <v>3068412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168107</v>
      </c>
      <c r="D16" s="155">
        <v>0</v>
      </c>
      <c r="E16" s="156">
        <v>500000</v>
      </c>
      <c r="F16" s="60">
        <v>500000</v>
      </c>
      <c r="G16" s="60">
        <v>21149</v>
      </c>
      <c r="H16" s="60">
        <v>16912</v>
      </c>
      <c r="I16" s="60">
        <v>21112</v>
      </c>
      <c r="J16" s="60">
        <v>59173</v>
      </c>
      <c r="K16" s="60">
        <v>24657</v>
      </c>
      <c r="L16" s="60">
        <v>13744</v>
      </c>
      <c r="M16" s="60">
        <v>10324</v>
      </c>
      <c r="N16" s="60">
        <v>48725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107898</v>
      </c>
      <c r="X16" s="60">
        <v>250000</v>
      </c>
      <c r="Y16" s="60">
        <v>-142102</v>
      </c>
      <c r="Z16" s="140">
        <v>-56.84</v>
      </c>
      <c r="AA16" s="155">
        <v>500000</v>
      </c>
    </row>
    <row r="17" spans="1:27" ht="13.5">
      <c r="A17" s="181" t="s">
        <v>113</v>
      </c>
      <c r="B17" s="185"/>
      <c r="C17" s="155">
        <v>44039</v>
      </c>
      <c r="D17" s="155">
        <v>0</v>
      </c>
      <c r="E17" s="156">
        <v>62699</v>
      </c>
      <c r="F17" s="60">
        <v>62699</v>
      </c>
      <c r="G17" s="60">
        <v>0</v>
      </c>
      <c r="H17" s="60">
        <v>3421</v>
      </c>
      <c r="I17" s="60">
        <v>1930</v>
      </c>
      <c r="J17" s="60">
        <v>5351</v>
      </c>
      <c r="K17" s="60">
        <v>0</v>
      </c>
      <c r="L17" s="60">
        <v>0</v>
      </c>
      <c r="M17" s="60">
        <v>14228</v>
      </c>
      <c r="N17" s="60">
        <v>14228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19579</v>
      </c>
      <c r="X17" s="60">
        <v>31350</v>
      </c>
      <c r="Y17" s="60">
        <v>-11771</v>
      </c>
      <c r="Z17" s="140">
        <v>-37.55</v>
      </c>
      <c r="AA17" s="155">
        <v>62699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73192766</v>
      </c>
      <c r="D19" s="155">
        <v>0</v>
      </c>
      <c r="E19" s="156">
        <v>81804719</v>
      </c>
      <c r="F19" s="60">
        <v>81804719</v>
      </c>
      <c r="G19" s="60">
        <v>0</v>
      </c>
      <c r="H19" s="60">
        <v>13419165</v>
      </c>
      <c r="I19" s="60">
        <v>7010694</v>
      </c>
      <c r="J19" s="60">
        <v>20429859</v>
      </c>
      <c r="K19" s="60">
        <v>239560</v>
      </c>
      <c r="L19" s="60">
        <v>7123424</v>
      </c>
      <c r="M19" s="60">
        <v>5572491</v>
      </c>
      <c r="N19" s="60">
        <v>12935475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33365334</v>
      </c>
      <c r="X19" s="60">
        <v>40902360</v>
      </c>
      <c r="Y19" s="60">
        <v>-7537026</v>
      </c>
      <c r="Z19" s="140">
        <v>-18.43</v>
      </c>
      <c r="AA19" s="155">
        <v>81804719</v>
      </c>
    </row>
    <row r="20" spans="1:27" ht="13.5">
      <c r="A20" s="181" t="s">
        <v>35</v>
      </c>
      <c r="B20" s="185"/>
      <c r="C20" s="155">
        <v>975765</v>
      </c>
      <c r="D20" s="155">
        <v>0</v>
      </c>
      <c r="E20" s="156">
        <v>7396164</v>
      </c>
      <c r="F20" s="54">
        <v>7396164</v>
      </c>
      <c r="G20" s="54">
        <v>-66276</v>
      </c>
      <c r="H20" s="54">
        <v>225817</v>
      </c>
      <c r="I20" s="54">
        <v>-275259</v>
      </c>
      <c r="J20" s="54">
        <v>-115718</v>
      </c>
      <c r="K20" s="54">
        <v>84645</v>
      </c>
      <c r="L20" s="54">
        <v>121245</v>
      </c>
      <c r="M20" s="54">
        <v>678</v>
      </c>
      <c r="N20" s="54">
        <v>206568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90850</v>
      </c>
      <c r="X20" s="54">
        <v>3698082</v>
      </c>
      <c r="Y20" s="54">
        <v>-3607232</v>
      </c>
      <c r="Z20" s="184">
        <v>-97.54</v>
      </c>
      <c r="AA20" s="130">
        <v>7396164</v>
      </c>
    </row>
    <row r="21" spans="1:27" ht="13.5">
      <c r="A21" s="181" t="s">
        <v>115</v>
      </c>
      <c r="B21" s="185"/>
      <c r="C21" s="155">
        <v>-201609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438298264</v>
      </c>
      <c r="D22" s="188">
        <f>SUM(D5:D21)</f>
        <v>0</v>
      </c>
      <c r="E22" s="189">
        <f t="shared" si="0"/>
        <v>507320714</v>
      </c>
      <c r="F22" s="190">
        <f t="shared" si="0"/>
        <v>507320714</v>
      </c>
      <c r="G22" s="190">
        <f t="shared" si="0"/>
        <v>34045119</v>
      </c>
      <c r="H22" s="190">
        <f t="shared" si="0"/>
        <v>46109649</v>
      </c>
      <c r="I22" s="190">
        <f t="shared" si="0"/>
        <v>39594623</v>
      </c>
      <c r="J22" s="190">
        <f t="shared" si="0"/>
        <v>119749391</v>
      </c>
      <c r="K22" s="190">
        <f t="shared" si="0"/>
        <v>31989569</v>
      </c>
      <c r="L22" s="190">
        <f t="shared" si="0"/>
        <v>39795626</v>
      </c>
      <c r="M22" s="190">
        <f t="shared" si="0"/>
        <v>36557121</v>
      </c>
      <c r="N22" s="190">
        <f t="shared" si="0"/>
        <v>108342316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228091707</v>
      </c>
      <c r="X22" s="190">
        <f t="shared" si="0"/>
        <v>253660361</v>
      </c>
      <c r="Y22" s="190">
        <f t="shared" si="0"/>
        <v>-25568654</v>
      </c>
      <c r="Z22" s="191">
        <f>+IF(X22&lt;&gt;0,+(Y22/X22)*100,0)</f>
        <v>-10.079877636064706</v>
      </c>
      <c r="AA22" s="188">
        <f>SUM(AA5:AA21)</f>
        <v>507320714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92694192</v>
      </c>
      <c r="D25" s="155">
        <v>0</v>
      </c>
      <c r="E25" s="156">
        <v>114179450</v>
      </c>
      <c r="F25" s="60">
        <v>114179450</v>
      </c>
      <c r="G25" s="60">
        <v>8233068</v>
      </c>
      <c r="H25" s="60">
        <v>8154875</v>
      </c>
      <c r="I25" s="60">
        <v>7876159</v>
      </c>
      <c r="J25" s="60">
        <v>24264102</v>
      </c>
      <c r="K25" s="60">
        <v>7890991</v>
      </c>
      <c r="L25" s="60">
        <v>8163011</v>
      </c>
      <c r="M25" s="60">
        <v>8158238</v>
      </c>
      <c r="N25" s="60">
        <v>24212240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48476342</v>
      </c>
      <c r="X25" s="60">
        <v>57089725</v>
      </c>
      <c r="Y25" s="60">
        <v>-8613383</v>
      </c>
      <c r="Z25" s="140">
        <v>-15.09</v>
      </c>
      <c r="AA25" s="155">
        <v>114179450</v>
      </c>
    </row>
    <row r="26" spans="1:27" ht="13.5">
      <c r="A26" s="183" t="s">
        <v>38</v>
      </c>
      <c r="B26" s="182"/>
      <c r="C26" s="155">
        <v>7344756</v>
      </c>
      <c r="D26" s="155">
        <v>0</v>
      </c>
      <c r="E26" s="156">
        <v>8140022</v>
      </c>
      <c r="F26" s="60">
        <v>8140022</v>
      </c>
      <c r="G26" s="60">
        <v>603600</v>
      </c>
      <c r="H26" s="60">
        <v>583483</v>
      </c>
      <c r="I26" s="60">
        <v>583483</v>
      </c>
      <c r="J26" s="60">
        <v>1770566</v>
      </c>
      <c r="K26" s="60">
        <v>617826</v>
      </c>
      <c r="L26" s="60">
        <v>617826</v>
      </c>
      <c r="M26" s="60">
        <v>617826</v>
      </c>
      <c r="N26" s="60">
        <v>1853478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3624044</v>
      </c>
      <c r="X26" s="60">
        <v>4070011</v>
      </c>
      <c r="Y26" s="60">
        <v>-445967</v>
      </c>
      <c r="Z26" s="140">
        <v>-10.96</v>
      </c>
      <c r="AA26" s="155">
        <v>8140022</v>
      </c>
    </row>
    <row r="27" spans="1:27" ht="13.5">
      <c r="A27" s="183" t="s">
        <v>118</v>
      </c>
      <c r="B27" s="182"/>
      <c r="C27" s="155">
        <v>81963434</v>
      </c>
      <c r="D27" s="155">
        <v>0</v>
      </c>
      <c r="E27" s="156">
        <v>52786694</v>
      </c>
      <c r="F27" s="60">
        <v>52786694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26393347</v>
      </c>
      <c r="Y27" s="60">
        <v>-26393347</v>
      </c>
      <c r="Z27" s="140">
        <v>-100</v>
      </c>
      <c r="AA27" s="155">
        <v>52786694</v>
      </c>
    </row>
    <row r="28" spans="1:27" ht="13.5">
      <c r="A28" s="183" t="s">
        <v>39</v>
      </c>
      <c r="B28" s="182"/>
      <c r="C28" s="155">
        <v>36091616</v>
      </c>
      <c r="D28" s="155">
        <v>0</v>
      </c>
      <c r="E28" s="156">
        <v>35498765</v>
      </c>
      <c r="F28" s="60">
        <v>35498765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17749383</v>
      </c>
      <c r="Y28" s="60">
        <v>-17749383</v>
      </c>
      <c r="Z28" s="140">
        <v>-100</v>
      </c>
      <c r="AA28" s="155">
        <v>35498765</v>
      </c>
    </row>
    <row r="29" spans="1:27" ht="13.5">
      <c r="A29" s="183" t="s">
        <v>40</v>
      </c>
      <c r="B29" s="182"/>
      <c r="C29" s="155">
        <v>6982598</v>
      </c>
      <c r="D29" s="155">
        <v>0</v>
      </c>
      <c r="E29" s="156">
        <v>6373148</v>
      </c>
      <c r="F29" s="60">
        <v>6373148</v>
      </c>
      <c r="G29" s="60">
        <v>554712</v>
      </c>
      <c r="H29" s="60">
        <v>0</v>
      </c>
      <c r="I29" s="60">
        <v>1064905</v>
      </c>
      <c r="J29" s="60">
        <v>1619617</v>
      </c>
      <c r="K29" s="60">
        <v>721011</v>
      </c>
      <c r="L29" s="60">
        <v>700341</v>
      </c>
      <c r="M29" s="60">
        <v>562665</v>
      </c>
      <c r="N29" s="60">
        <v>1984017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3603634</v>
      </c>
      <c r="X29" s="60">
        <v>3186574</v>
      </c>
      <c r="Y29" s="60">
        <v>417060</v>
      </c>
      <c r="Z29" s="140">
        <v>13.09</v>
      </c>
      <c r="AA29" s="155">
        <v>6373148</v>
      </c>
    </row>
    <row r="30" spans="1:27" ht="13.5">
      <c r="A30" s="183" t="s">
        <v>119</v>
      </c>
      <c r="B30" s="182"/>
      <c r="C30" s="155">
        <v>189132290</v>
      </c>
      <c r="D30" s="155">
        <v>0</v>
      </c>
      <c r="E30" s="156">
        <v>187445157</v>
      </c>
      <c r="F30" s="60">
        <v>187445157</v>
      </c>
      <c r="G30" s="60">
        <v>983137</v>
      </c>
      <c r="H30" s="60">
        <v>50219429</v>
      </c>
      <c r="I30" s="60">
        <v>15342698</v>
      </c>
      <c r="J30" s="60">
        <v>66545264</v>
      </c>
      <c r="K30" s="60">
        <v>14333892</v>
      </c>
      <c r="L30" s="60">
        <v>15626857</v>
      </c>
      <c r="M30" s="60">
        <v>15831002</v>
      </c>
      <c r="N30" s="60">
        <v>45791751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112337015</v>
      </c>
      <c r="X30" s="60">
        <v>93722579</v>
      </c>
      <c r="Y30" s="60">
        <v>18614436</v>
      </c>
      <c r="Z30" s="140">
        <v>19.86</v>
      </c>
      <c r="AA30" s="155">
        <v>187445157</v>
      </c>
    </row>
    <row r="31" spans="1:27" ht="13.5">
      <c r="A31" s="183" t="s">
        <v>120</v>
      </c>
      <c r="B31" s="182"/>
      <c r="C31" s="155">
        <v>20992106</v>
      </c>
      <c r="D31" s="155">
        <v>0</v>
      </c>
      <c r="E31" s="156">
        <v>37034554</v>
      </c>
      <c r="F31" s="60">
        <v>37034554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1172209</v>
      </c>
      <c r="N31" s="60">
        <v>1172209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1172209</v>
      </c>
      <c r="X31" s="60">
        <v>18517277</v>
      </c>
      <c r="Y31" s="60">
        <v>-17345068</v>
      </c>
      <c r="Z31" s="140">
        <v>-93.67</v>
      </c>
      <c r="AA31" s="155">
        <v>37034554</v>
      </c>
    </row>
    <row r="32" spans="1:27" ht="13.5">
      <c r="A32" s="183" t="s">
        <v>121</v>
      </c>
      <c r="B32" s="182"/>
      <c r="C32" s="155">
        <v>681919</v>
      </c>
      <c r="D32" s="155">
        <v>0</v>
      </c>
      <c r="E32" s="156">
        <v>683680</v>
      </c>
      <c r="F32" s="60">
        <v>683680</v>
      </c>
      <c r="G32" s="60">
        <v>21170</v>
      </c>
      <c r="H32" s="60">
        <v>51250</v>
      </c>
      <c r="I32" s="60">
        <v>37640</v>
      </c>
      <c r="J32" s="60">
        <v>110060</v>
      </c>
      <c r="K32" s="60">
        <v>47380</v>
      </c>
      <c r="L32" s="60">
        <v>46450</v>
      </c>
      <c r="M32" s="60">
        <v>37470</v>
      </c>
      <c r="N32" s="60">
        <v>131300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241360</v>
      </c>
      <c r="X32" s="60">
        <v>341840</v>
      </c>
      <c r="Y32" s="60">
        <v>-100480</v>
      </c>
      <c r="Z32" s="140">
        <v>-29.39</v>
      </c>
      <c r="AA32" s="155">
        <v>683680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51916600</v>
      </c>
      <c r="D34" s="155">
        <v>0</v>
      </c>
      <c r="E34" s="156">
        <v>46893628</v>
      </c>
      <c r="F34" s="60">
        <v>46893628</v>
      </c>
      <c r="G34" s="60">
        <v>2529520</v>
      </c>
      <c r="H34" s="60">
        <v>5000081</v>
      </c>
      <c r="I34" s="60">
        <v>6274803</v>
      </c>
      <c r="J34" s="60">
        <v>13804404</v>
      </c>
      <c r="K34" s="60">
        <v>5859880</v>
      </c>
      <c r="L34" s="60">
        <v>5956770</v>
      </c>
      <c r="M34" s="60">
        <v>4880455</v>
      </c>
      <c r="N34" s="60">
        <v>16697105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30501509</v>
      </c>
      <c r="X34" s="60">
        <v>23446814</v>
      </c>
      <c r="Y34" s="60">
        <v>7054695</v>
      </c>
      <c r="Z34" s="140">
        <v>30.09</v>
      </c>
      <c r="AA34" s="155">
        <v>46893628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487799511</v>
      </c>
      <c r="D36" s="188">
        <f>SUM(D25:D35)</f>
        <v>0</v>
      </c>
      <c r="E36" s="189">
        <f t="shared" si="1"/>
        <v>489035098</v>
      </c>
      <c r="F36" s="190">
        <f t="shared" si="1"/>
        <v>489035098</v>
      </c>
      <c r="G36" s="190">
        <f t="shared" si="1"/>
        <v>12925207</v>
      </c>
      <c r="H36" s="190">
        <f t="shared" si="1"/>
        <v>64009118</v>
      </c>
      <c r="I36" s="190">
        <f t="shared" si="1"/>
        <v>31179688</v>
      </c>
      <c r="J36" s="190">
        <f t="shared" si="1"/>
        <v>108114013</v>
      </c>
      <c r="K36" s="190">
        <f t="shared" si="1"/>
        <v>29470980</v>
      </c>
      <c r="L36" s="190">
        <f t="shared" si="1"/>
        <v>31111255</v>
      </c>
      <c r="M36" s="190">
        <f t="shared" si="1"/>
        <v>31259865</v>
      </c>
      <c r="N36" s="190">
        <f t="shared" si="1"/>
        <v>91842100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199956113</v>
      </c>
      <c r="X36" s="190">
        <f t="shared" si="1"/>
        <v>244517550</v>
      </c>
      <c r="Y36" s="190">
        <f t="shared" si="1"/>
        <v>-44561437</v>
      </c>
      <c r="Z36" s="191">
        <f>+IF(X36&lt;&gt;0,+(Y36/X36)*100,0)</f>
        <v>-18.22422848584897</v>
      </c>
      <c r="AA36" s="188">
        <f>SUM(AA25:AA35)</f>
        <v>489035098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-49501247</v>
      </c>
      <c r="D38" s="199">
        <f>+D22-D36</f>
        <v>0</v>
      </c>
      <c r="E38" s="200">
        <f t="shared" si="2"/>
        <v>18285616</v>
      </c>
      <c r="F38" s="106">
        <f t="shared" si="2"/>
        <v>18285616</v>
      </c>
      <c r="G38" s="106">
        <f t="shared" si="2"/>
        <v>21119912</v>
      </c>
      <c r="H38" s="106">
        <f t="shared" si="2"/>
        <v>-17899469</v>
      </c>
      <c r="I38" s="106">
        <f t="shared" si="2"/>
        <v>8414935</v>
      </c>
      <c r="J38" s="106">
        <f t="shared" si="2"/>
        <v>11635378</v>
      </c>
      <c r="K38" s="106">
        <f t="shared" si="2"/>
        <v>2518589</v>
      </c>
      <c r="L38" s="106">
        <f t="shared" si="2"/>
        <v>8684371</v>
      </c>
      <c r="M38" s="106">
        <f t="shared" si="2"/>
        <v>5297256</v>
      </c>
      <c r="N38" s="106">
        <f t="shared" si="2"/>
        <v>16500216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28135594</v>
      </c>
      <c r="X38" s="106">
        <f>IF(F22=F36,0,X22-X36)</f>
        <v>9142811</v>
      </c>
      <c r="Y38" s="106">
        <f t="shared" si="2"/>
        <v>18992783</v>
      </c>
      <c r="Z38" s="201">
        <f>+IF(X38&lt;&gt;0,+(Y38/X38)*100,0)</f>
        <v>207.7346124731223</v>
      </c>
      <c r="AA38" s="199">
        <f>+AA22-AA36</f>
        <v>18285616</v>
      </c>
    </row>
    <row r="39" spans="1:27" ht="13.5">
      <c r="A39" s="181" t="s">
        <v>46</v>
      </c>
      <c r="B39" s="185"/>
      <c r="C39" s="155">
        <v>20316562</v>
      </c>
      <c r="D39" s="155">
        <v>0</v>
      </c>
      <c r="E39" s="156">
        <v>43993036</v>
      </c>
      <c r="F39" s="60">
        <v>43993036</v>
      </c>
      <c r="G39" s="60">
        <v>0</v>
      </c>
      <c r="H39" s="60">
        <v>0</v>
      </c>
      <c r="I39" s="60">
        <v>861863</v>
      </c>
      <c r="J39" s="60">
        <v>861863</v>
      </c>
      <c r="K39" s="60">
        <v>0</v>
      </c>
      <c r="L39" s="60">
        <v>0</v>
      </c>
      <c r="M39" s="60">
        <v>901917</v>
      </c>
      <c r="N39" s="60">
        <v>901917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1763780</v>
      </c>
      <c r="X39" s="60">
        <v>21996518</v>
      </c>
      <c r="Y39" s="60">
        <v>-20232738</v>
      </c>
      <c r="Z39" s="140">
        <v>-91.98</v>
      </c>
      <c r="AA39" s="155">
        <v>43993036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-29184685</v>
      </c>
      <c r="D42" s="206">
        <f>SUM(D38:D41)</f>
        <v>0</v>
      </c>
      <c r="E42" s="207">
        <f t="shared" si="3"/>
        <v>62278652</v>
      </c>
      <c r="F42" s="88">
        <f t="shared" si="3"/>
        <v>62278652</v>
      </c>
      <c r="G42" s="88">
        <f t="shared" si="3"/>
        <v>21119912</v>
      </c>
      <c r="H42" s="88">
        <f t="shared" si="3"/>
        <v>-17899469</v>
      </c>
      <c r="I42" s="88">
        <f t="shared" si="3"/>
        <v>9276798</v>
      </c>
      <c r="J42" s="88">
        <f t="shared" si="3"/>
        <v>12497241</v>
      </c>
      <c r="K42" s="88">
        <f t="shared" si="3"/>
        <v>2518589</v>
      </c>
      <c r="L42" s="88">
        <f t="shared" si="3"/>
        <v>8684371</v>
      </c>
      <c r="M42" s="88">
        <f t="shared" si="3"/>
        <v>6199173</v>
      </c>
      <c r="N42" s="88">
        <f t="shared" si="3"/>
        <v>17402133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29899374</v>
      </c>
      <c r="X42" s="88">
        <f t="shared" si="3"/>
        <v>31139329</v>
      </c>
      <c r="Y42" s="88">
        <f t="shared" si="3"/>
        <v>-1239955</v>
      </c>
      <c r="Z42" s="208">
        <f>+IF(X42&lt;&gt;0,+(Y42/X42)*100,0)</f>
        <v>-3.9819579927364526</v>
      </c>
      <c r="AA42" s="206">
        <f>SUM(AA38:AA41)</f>
        <v>62278652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-29184685</v>
      </c>
      <c r="D44" s="210">
        <f>+D42-D43</f>
        <v>0</v>
      </c>
      <c r="E44" s="211">
        <f t="shared" si="4"/>
        <v>62278652</v>
      </c>
      <c r="F44" s="77">
        <f t="shared" si="4"/>
        <v>62278652</v>
      </c>
      <c r="G44" s="77">
        <f t="shared" si="4"/>
        <v>21119912</v>
      </c>
      <c r="H44" s="77">
        <f t="shared" si="4"/>
        <v>-17899469</v>
      </c>
      <c r="I44" s="77">
        <f t="shared" si="4"/>
        <v>9276798</v>
      </c>
      <c r="J44" s="77">
        <f t="shared" si="4"/>
        <v>12497241</v>
      </c>
      <c r="K44" s="77">
        <f t="shared" si="4"/>
        <v>2518589</v>
      </c>
      <c r="L44" s="77">
        <f t="shared" si="4"/>
        <v>8684371</v>
      </c>
      <c r="M44" s="77">
        <f t="shared" si="4"/>
        <v>6199173</v>
      </c>
      <c r="N44" s="77">
        <f t="shared" si="4"/>
        <v>17402133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29899374</v>
      </c>
      <c r="X44" s="77">
        <f t="shared" si="4"/>
        <v>31139329</v>
      </c>
      <c r="Y44" s="77">
        <f t="shared" si="4"/>
        <v>-1239955</v>
      </c>
      <c r="Z44" s="212">
        <f>+IF(X44&lt;&gt;0,+(Y44/X44)*100,0)</f>
        <v>-3.9819579927364526</v>
      </c>
      <c r="AA44" s="210">
        <f>+AA42-AA43</f>
        <v>62278652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-29184685</v>
      </c>
      <c r="D46" s="206">
        <f>SUM(D44:D45)</f>
        <v>0</v>
      </c>
      <c r="E46" s="207">
        <f t="shared" si="5"/>
        <v>62278652</v>
      </c>
      <c r="F46" s="88">
        <f t="shared" si="5"/>
        <v>62278652</v>
      </c>
      <c r="G46" s="88">
        <f t="shared" si="5"/>
        <v>21119912</v>
      </c>
      <c r="H46" s="88">
        <f t="shared" si="5"/>
        <v>-17899469</v>
      </c>
      <c r="I46" s="88">
        <f t="shared" si="5"/>
        <v>9276798</v>
      </c>
      <c r="J46" s="88">
        <f t="shared" si="5"/>
        <v>12497241</v>
      </c>
      <c r="K46" s="88">
        <f t="shared" si="5"/>
        <v>2518589</v>
      </c>
      <c r="L46" s="88">
        <f t="shared" si="5"/>
        <v>8684371</v>
      </c>
      <c r="M46" s="88">
        <f t="shared" si="5"/>
        <v>6199173</v>
      </c>
      <c r="N46" s="88">
        <f t="shared" si="5"/>
        <v>17402133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29899374</v>
      </c>
      <c r="X46" s="88">
        <f t="shared" si="5"/>
        <v>31139329</v>
      </c>
      <c r="Y46" s="88">
        <f t="shared" si="5"/>
        <v>-1239955</v>
      </c>
      <c r="Z46" s="208">
        <f>+IF(X46&lt;&gt;0,+(Y46/X46)*100,0)</f>
        <v>-3.9819579927364526</v>
      </c>
      <c r="AA46" s="206">
        <f>SUM(AA44:AA45)</f>
        <v>62278652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-29184685</v>
      </c>
      <c r="D48" s="217">
        <f>SUM(D46:D47)</f>
        <v>0</v>
      </c>
      <c r="E48" s="218">
        <f t="shared" si="6"/>
        <v>62278652</v>
      </c>
      <c r="F48" s="219">
        <f t="shared" si="6"/>
        <v>62278652</v>
      </c>
      <c r="G48" s="219">
        <f t="shared" si="6"/>
        <v>21119912</v>
      </c>
      <c r="H48" s="220">
        <f t="shared" si="6"/>
        <v>-17899469</v>
      </c>
      <c r="I48" s="220">
        <f t="shared" si="6"/>
        <v>9276798</v>
      </c>
      <c r="J48" s="220">
        <f t="shared" si="6"/>
        <v>12497241</v>
      </c>
      <c r="K48" s="220">
        <f t="shared" si="6"/>
        <v>2518589</v>
      </c>
      <c r="L48" s="220">
        <f t="shared" si="6"/>
        <v>8684371</v>
      </c>
      <c r="M48" s="219">
        <f t="shared" si="6"/>
        <v>6199173</v>
      </c>
      <c r="N48" s="219">
        <f t="shared" si="6"/>
        <v>17402133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29899374</v>
      </c>
      <c r="X48" s="220">
        <f t="shared" si="6"/>
        <v>31139329</v>
      </c>
      <c r="Y48" s="220">
        <f t="shared" si="6"/>
        <v>-1239955</v>
      </c>
      <c r="Z48" s="221">
        <f>+IF(X48&lt;&gt;0,+(Y48/X48)*100,0)</f>
        <v>-3.9819579927364526</v>
      </c>
      <c r="AA48" s="222">
        <f>SUM(AA46:AA47)</f>
        <v>62278652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110377</v>
      </c>
      <c r="D5" s="153">
        <f>SUM(D6:D8)</f>
        <v>0</v>
      </c>
      <c r="E5" s="154">
        <f t="shared" si="0"/>
        <v>1800000</v>
      </c>
      <c r="F5" s="100">
        <f t="shared" si="0"/>
        <v>1800000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900000</v>
      </c>
      <c r="Y5" s="100">
        <f t="shared" si="0"/>
        <v>-900000</v>
      </c>
      <c r="Z5" s="137">
        <f>+IF(X5&lt;&gt;0,+(Y5/X5)*100,0)</f>
        <v>-100</v>
      </c>
      <c r="AA5" s="153">
        <f>SUM(AA6:AA8)</f>
        <v>1800000</v>
      </c>
    </row>
    <row r="6" spans="1:27" ht="13.5">
      <c r="A6" s="138" t="s">
        <v>75</v>
      </c>
      <c r="B6" s="136"/>
      <c r="C6" s="155">
        <v>110377</v>
      </c>
      <c r="D6" s="155"/>
      <c r="E6" s="156">
        <v>1800000</v>
      </c>
      <c r="F6" s="60">
        <v>1800000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900000</v>
      </c>
      <c r="Y6" s="60">
        <v>-900000</v>
      </c>
      <c r="Z6" s="140">
        <v>-100</v>
      </c>
      <c r="AA6" s="62">
        <v>1800000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1712508</v>
      </c>
      <c r="D9" s="153">
        <f>SUM(D10:D14)</f>
        <v>0</v>
      </c>
      <c r="E9" s="154">
        <f t="shared" si="1"/>
        <v>5874036</v>
      </c>
      <c r="F9" s="100">
        <f t="shared" si="1"/>
        <v>5874036</v>
      </c>
      <c r="G9" s="100">
        <f t="shared" si="1"/>
        <v>0</v>
      </c>
      <c r="H9" s="100">
        <f t="shared" si="1"/>
        <v>6882</v>
      </c>
      <c r="I9" s="100">
        <f t="shared" si="1"/>
        <v>7200</v>
      </c>
      <c r="J9" s="100">
        <f t="shared" si="1"/>
        <v>14082</v>
      </c>
      <c r="K9" s="100">
        <f t="shared" si="1"/>
        <v>26798</v>
      </c>
      <c r="L9" s="100">
        <f t="shared" si="1"/>
        <v>0</v>
      </c>
      <c r="M9" s="100">
        <f t="shared" si="1"/>
        <v>0</v>
      </c>
      <c r="N9" s="100">
        <f t="shared" si="1"/>
        <v>26798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40880</v>
      </c>
      <c r="X9" s="100">
        <f t="shared" si="1"/>
        <v>2937018</v>
      </c>
      <c r="Y9" s="100">
        <f t="shared" si="1"/>
        <v>-2896138</v>
      </c>
      <c r="Z9" s="137">
        <f>+IF(X9&lt;&gt;0,+(Y9/X9)*100,0)</f>
        <v>-98.6081120374475</v>
      </c>
      <c r="AA9" s="102">
        <f>SUM(AA10:AA14)</f>
        <v>5874036</v>
      </c>
    </row>
    <row r="10" spans="1:27" ht="13.5">
      <c r="A10" s="138" t="s">
        <v>79</v>
      </c>
      <c r="B10" s="136"/>
      <c r="C10" s="155">
        <v>1338201</v>
      </c>
      <c r="D10" s="155"/>
      <c r="E10" s="156">
        <v>1494036</v>
      </c>
      <c r="F10" s="60">
        <v>1494036</v>
      </c>
      <c r="G10" s="60"/>
      <c r="H10" s="60">
        <v>6882</v>
      </c>
      <c r="I10" s="60">
        <v>7200</v>
      </c>
      <c r="J10" s="60">
        <v>14082</v>
      </c>
      <c r="K10" s="60">
        <v>26798</v>
      </c>
      <c r="L10" s="60"/>
      <c r="M10" s="60"/>
      <c r="N10" s="60">
        <v>26798</v>
      </c>
      <c r="O10" s="60"/>
      <c r="P10" s="60"/>
      <c r="Q10" s="60"/>
      <c r="R10" s="60"/>
      <c r="S10" s="60"/>
      <c r="T10" s="60"/>
      <c r="U10" s="60"/>
      <c r="V10" s="60"/>
      <c r="W10" s="60">
        <v>40880</v>
      </c>
      <c r="X10" s="60">
        <v>747018</v>
      </c>
      <c r="Y10" s="60">
        <v>-706138</v>
      </c>
      <c r="Z10" s="140">
        <v>-94.53</v>
      </c>
      <c r="AA10" s="62">
        <v>1494036</v>
      </c>
    </row>
    <row r="11" spans="1:27" ht="13.5">
      <c r="A11" s="138" t="s">
        <v>80</v>
      </c>
      <c r="B11" s="136"/>
      <c r="C11" s="155">
        <v>343277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31030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>
        <v>4380000</v>
      </c>
      <c r="F14" s="159">
        <v>4380000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2190000</v>
      </c>
      <c r="Y14" s="159">
        <v>-2190000</v>
      </c>
      <c r="Z14" s="141">
        <v>-100</v>
      </c>
      <c r="AA14" s="225">
        <v>4380000</v>
      </c>
    </row>
    <row r="15" spans="1:27" ht="13.5">
      <c r="A15" s="135" t="s">
        <v>84</v>
      </c>
      <c r="B15" s="142"/>
      <c r="C15" s="153">
        <f aca="true" t="shared" si="2" ref="C15:Y15">SUM(C16:C18)</f>
        <v>25124959</v>
      </c>
      <c r="D15" s="153">
        <f>SUM(D16:D18)</f>
        <v>0</v>
      </c>
      <c r="E15" s="154">
        <f t="shared" si="2"/>
        <v>41169335</v>
      </c>
      <c r="F15" s="100">
        <f t="shared" si="2"/>
        <v>41169335</v>
      </c>
      <c r="G15" s="100">
        <f t="shared" si="2"/>
        <v>0</v>
      </c>
      <c r="H15" s="100">
        <f t="shared" si="2"/>
        <v>861863</v>
      </c>
      <c r="I15" s="100">
        <f t="shared" si="2"/>
        <v>0</v>
      </c>
      <c r="J15" s="100">
        <f t="shared" si="2"/>
        <v>861863</v>
      </c>
      <c r="K15" s="100">
        <f t="shared" si="2"/>
        <v>2781457</v>
      </c>
      <c r="L15" s="100">
        <f t="shared" si="2"/>
        <v>901917</v>
      </c>
      <c r="M15" s="100">
        <f t="shared" si="2"/>
        <v>457003</v>
      </c>
      <c r="N15" s="100">
        <f t="shared" si="2"/>
        <v>4140377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5002240</v>
      </c>
      <c r="X15" s="100">
        <f t="shared" si="2"/>
        <v>20584668</v>
      </c>
      <c r="Y15" s="100">
        <f t="shared" si="2"/>
        <v>-15582428</v>
      </c>
      <c r="Z15" s="137">
        <f>+IF(X15&lt;&gt;0,+(Y15/X15)*100,0)</f>
        <v>-75.69919514854455</v>
      </c>
      <c r="AA15" s="102">
        <f>SUM(AA16:AA18)</f>
        <v>41169335</v>
      </c>
    </row>
    <row r="16" spans="1:27" ht="13.5">
      <c r="A16" s="138" t="s">
        <v>85</v>
      </c>
      <c r="B16" s="136"/>
      <c r="C16" s="155">
        <v>954751</v>
      </c>
      <c r="D16" s="155"/>
      <c r="E16" s="156"/>
      <c r="F16" s="60"/>
      <c r="G16" s="60"/>
      <c r="H16" s="60"/>
      <c r="I16" s="60"/>
      <c r="J16" s="60"/>
      <c r="K16" s="60">
        <v>563491</v>
      </c>
      <c r="L16" s="60"/>
      <c r="M16" s="60"/>
      <c r="N16" s="60">
        <v>563491</v>
      </c>
      <c r="O16" s="60"/>
      <c r="P16" s="60"/>
      <c r="Q16" s="60"/>
      <c r="R16" s="60"/>
      <c r="S16" s="60"/>
      <c r="T16" s="60"/>
      <c r="U16" s="60"/>
      <c r="V16" s="60"/>
      <c r="W16" s="60">
        <v>563491</v>
      </c>
      <c r="X16" s="60"/>
      <c r="Y16" s="60">
        <v>563491</v>
      </c>
      <c r="Z16" s="140"/>
      <c r="AA16" s="62"/>
    </row>
    <row r="17" spans="1:27" ht="13.5">
      <c r="A17" s="138" t="s">
        <v>86</v>
      </c>
      <c r="B17" s="136"/>
      <c r="C17" s="155">
        <v>24170208</v>
      </c>
      <c r="D17" s="155"/>
      <c r="E17" s="156">
        <v>41169335</v>
      </c>
      <c r="F17" s="60">
        <v>41169335</v>
      </c>
      <c r="G17" s="60"/>
      <c r="H17" s="60">
        <v>861863</v>
      </c>
      <c r="I17" s="60"/>
      <c r="J17" s="60">
        <v>861863</v>
      </c>
      <c r="K17" s="60">
        <v>2217966</v>
      </c>
      <c r="L17" s="60">
        <v>901917</v>
      </c>
      <c r="M17" s="60">
        <v>457003</v>
      </c>
      <c r="N17" s="60">
        <v>3576886</v>
      </c>
      <c r="O17" s="60"/>
      <c r="P17" s="60"/>
      <c r="Q17" s="60"/>
      <c r="R17" s="60"/>
      <c r="S17" s="60"/>
      <c r="T17" s="60"/>
      <c r="U17" s="60"/>
      <c r="V17" s="60"/>
      <c r="W17" s="60">
        <v>4438749</v>
      </c>
      <c r="X17" s="60">
        <v>20584668</v>
      </c>
      <c r="Y17" s="60">
        <v>-16145919</v>
      </c>
      <c r="Z17" s="140">
        <v>-78.44</v>
      </c>
      <c r="AA17" s="62">
        <v>41169335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9416910</v>
      </c>
      <c r="D19" s="153">
        <f>SUM(D20:D23)</f>
        <v>0</v>
      </c>
      <c r="E19" s="154">
        <f t="shared" si="3"/>
        <v>13650000</v>
      </c>
      <c r="F19" s="100">
        <f t="shared" si="3"/>
        <v>13650000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6825000</v>
      </c>
      <c r="Y19" s="100">
        <f t="shared" si="3"/>
        <v>-6825000</v>
      </c>
      <c r="Z19" s="137">
        <f>+IF(X19&lt;&gt;0,+(Y19/X19)*100,0)</f>
        <v>-100</v>
      </c>
      <c r="AA19" s="102">
        <f>SUM(AA20:AA23)</f>
        <v>13650000</v>
      </c>
    </row>
    <row r="20" spans="1:27" ht="13.5">
      <c r="A20" s="138" t="s">
        <v>89</v>
      </c>
      <c r="B20" s="136"/>
      <c r="C20" s="155">
        <v>8366060</v>
      </c>
      <c r="D20" s="155"/>
      <c r="E20" s="156">
        <v>6150000</v>
      </c>
      <c r="F20" s="60">
        <v>6150000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3075000</v>
      </c>
      <c r="Y20" s="60">
        <v>-3075000</v>
      </c>
      <c r="Z20" s="140">
        <v>-100</v>
      </c>
      <c r="AA20" s="62">
        <v>6150000</v>
      </c>
    </row>
    <row r="21" spans="1:27" ht="13.5">
      <c r="A21" s="138" t="s">
        <v>90</v>
      </c>
      <c r="B21" s="136"/>
      <c r="C21" s="155"/>
      <c r="D21" s="155"/>
      <c r="E21" s="156">
        <v>3500000</v>
      </c>
      <c r="F21" s="60">
        <v>3500000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1750000</v>
      </c>
      <c r="Y21" s="60">
        <v>-1750000</v>
      </c>
      <c r="Z21" s="140">
        <v>-100</v>
      </c>
      <c r="AA21" s="62">
        <v>3500000</v>
      </c>
    </row>
    <row r="22" spans="1:27" ht="13.5">
      <c r="A22" s="138" t="s">
        <v>91</v>
      </c>
      <c r="B22" s="136"/>
      <c r="C22" s="157">
        <v>1050850</v>
      </c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4000000</v>
      </c>
      <c r="F23" s="60">
        <v>4000000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2000000</v>
      </c>
      <c r="Y23" s="60">
        <v>-2000000</v>
      </c>
      <c r="Z23" s="140">
        <v>-100</v>
      </c>
      <c r="AA23" s="62">
        <v>4000000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36364754</v>
      </c>
      <c r="D25" s="217">
        <f>+D5+D9+D15+D19+D24</f>
        <v>0</v>
      </c>
      <c r="E25" s="230">
        <f t="shared" si="4"/>
        <v>62493371</v>
      </c>
      <c r="F25" s="219">
        <f t="shared" si="4"/>
        <v>62493371</v>
      </c>
      <c r="G25" s="219">
        <f t="shared" si="4"/>
        <v>0</v>
      </c>
      <c r="H25" s="219">
        <f t="shared" si="4"/>
        <v>868745</v>
      </c>
      <c r="I25" s="219">
        <f t="shared" si="4"/>
        <v>7200</v>
      </c>
      <c r="J25" s="219">
        <f t="shared" si="4"/>
        <v>875945</v>
      </c>
      <c r="K25" s="219">
        <f t="shared" si="4"/>
        <v>2808255</v>
      </c>
      <c r="L25" s="219">
        <f t="shared" si="4"/>
        <v>901917</v>
      </c>
      <c r="M25" s="219">
        <f t="shared" si="4"/>
        <v>457003</v>
      </c>
      <c r="N25" s="219">
        <f t="shared" si="4"/>
        <v>4167175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5043120</v>
      </c>
      <c r="X25" s="219">
        <f t="shared" si="4"/>
        <v>31246686</v>
      </c>
      <c r="Y25" s="219">
        <f t="shared" si="4"/>
        <v>-26203566</v>
      </c>
      <c r="Z25" s="231">
        <f>+IF(X25&lt;&gt;0,+(Y25/X25)*100,0)</f>
        <v>-83.86030441756287</v>
      </c>
      <c r="AA25" s="232">
        <f>+AA5+AA9+AA15+AA19+AA24</f>
        <v>62493371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19045068</v>
      </c>
      <c r="D28" s="155"/>
      <c r="E28" s="156">
        <v>42799000</v>
      </c>
      <c r="F28" s="60">
        <v>42799000</v>
      </c>
      <c r="G28" s="60"/>
      <c r="H28" s="60">
        <v>861863</v>
      </c>
      <c r="I28" s="60"/>
      <c r="J28" s="60">
        <v>861863</v>
      </c>
      <c r="K28" s="60">
        <v>2217966</v>
      </c>
      <c r="L28" s="60">
        <v>901917</v>
      </c>
      <c r="M28" s="60">
        <v>457003</v>
      </c>
      <c r="N28" s="60">
        <v>3576886</v>
      </c>
      <c r="O28" s="60"/>
      <c r="P28" s="60"/>
      <c r="Q28" s="60"/>
      <c r="R28" s="60"/>
      <c r="S28" s="60"/>
      <c r="T28" s="60"/>
      <c r="U28" s="60"/>
      <c r="V28" s="60"/>
      <c r="W28" s="60">
        <v>4438749</v>
      </c>
      <c r="X28" s="60">
        <v>21399500</v>
      </c>
      <c r="Y28" s="60">
        <v>-16960751</v>
      </c>
      <c r="Z28" s="140">
        <v>-79.26</v>
      </c>
      <c r="AA28" s="155">
        <v>42799000</v>
      </c>
    </row>
    <row r="29" spans="1:27" ht="13.5">
      <c r="A29" s="234" t="s">
        <v>134</v>
      </c>
      <c r="B29" s="136"/>
      <c r="C29" s="155">
        <v>1284124</v>
      </c>
      <c r="D29" s="155"/>
      <c r="E29" s="156">
        <v>1194036</v>
      </c>
      <c r="F29" s="60">
        <v>1194036</v>
      </c>
      <c r="G29" s="60"/>
      <c r="H29" s="60">
        <v>6882</v>
      </c>
      <c r="I29" s="60">
        <v>7200</v>
      </c>
      <c r="J29" s="60">
        <v>14082</v>
      </c>
      <c r="K29" s="60">
        <v>26798</v>
      </c>
      <c r="L29" s="60"/>
      <c r="M29" s="60"/>
      <c r="N29" s="60">
        <v>26798</v>
      </c>
      <c r="O29" s="60"/>
      <c r="P29" s="60"/>
      <c r="Q29" s="60"/>
      <c r="R29" s="60"/>
      <c r="S29" s="60"/>
      <c r="T29" s="60"/>
      <c r="U29" s="60"/>
      <c r="V29" s="60"/>
      <c r="W29" s="60">
        <v>40880</v>
      </c>
      <c r="X29" s="60">
        <v>597018</v>
      </c>
      <c r="Y29" s="60">
        <v>-556138</v>
      </c>
      <c r="Z29" s="140">
        <v>-93.15</v>
      </c>
      <c r="AA29" s="62">
        <v>1194036</v>
      </c>
    </row>
    <row r="30" spans="1:27" ht="13.5">
      <c r="A30" s="234" t="s">
        <v>135</v>
      </c>
      <c r="B30" s="136"/>
      <c r="C30" s="157">
        <v>54077</v>
      </c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20383269</v>
      </c>
      <c r="D32" s="210">
        <f>SUM(D28:D31)</f>
        <v>0</v>
      </c>
      <c r="E32" s="211">
        <f t="shared" si="5"/>
        <v>43993036</v>
      </c>
      <c r="F32" s="77">
        <f t="shared" si="5"/>
        <v>43993036</v>
      </c>
      <c r="G32" s="77">
        <f t="shared" si="5"/>
        <v>0</v>
      </c>
      <c r="H32" s="77">
        <f t="shared" si="5"/>
        <v>868745</v>
      </c>
      <c r="I32" s="77">
        <f t="shared" si="5"/>
        <v>7200</v>
      </c>
      <c r="J32" s="77">
        <f t="shared" si="5"/>
        <v>875945</v>
      </c>
      <c r="K32" s="77">
        <f t="shared" si="5"/>
        <v>2244764</v>
      </c>
      <c r="L32" s="77">
        <f t="shared" si="5"/>
        <v>901917</v>
      </c>
      <c r="M32" s="77">
        <f t="shared" si="5"/>
        <v>457003</v>
      </c>
      <c r="N32" s="77">
        <f t="shared" si="5"/>
        <v>3603684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4479629</v>
      </c>
      <c r="X32" s="77">
        <f t="shared" si="5"/>
        <v>21996518</v>
      </c>
      <c r="Y32" s="77">
        <f t="shared" si="5"/>
        <v>-17516889</v>
      </c>
      <c r="Z32" s="212">
        <f>+IF(X32&lt;&gt;0,+(Y32/X32)*100,0)</f>
        <v>-79.6348267484881</v>
      </c>
      <c r="AA32" s="79">
        <f>SUM(AA28:AA31)</f>
        <v>43993036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15981485</v>
      </c>
      <c r="D35" s="155"/>
      <c r="E35" s="156">
        <v>18500335</v>
      </c>
      <c r="F35" s="60">
        <v>18500335</v>
      </c>
      <c r="G35" s="60"/>
      <c r="H35" s="60"/>
      <c r="I35" s="60"/>
      <c r="J35" s="60"/>
      <c r="K35" s="60">
        <v>563491</v>
      </c>
      <c r="L35" s="60"/>
      <c r="M35" s="60"/>
      <c r="N35" s="60">
        <v>563491</v>
      </c>
      <c r="O35" s="60"/>
      <c r="P35" s="60"/>
      <c r="Q35" s="60"/>
      <c r="R35" s="60"/>
      <c r="S35" s="60"/>
      <c r="T35" s="60"/>
      <c r="U35" s="60"/>
      <c r="V35" s="60"/>
      <c r="W35" s="60">
        <v>563491</v>
      </c>
      <c r="X35" s="60">
        <v>9250168</v>
      </c>
      <c r="Y35" s="60">
        <v>-8686677</v>
      </c>
      <c r="Z35" s="140">
        <v>-93.91</v>
      </c>
      <c r="AA35" s="62">
        <v>18500335</v>
      </c>
    </row>
    <row r="36" spans="1:27" ht="13.5">
      <c r="A36" s="238" t="s">
        <v>139</v>
      </c>
      <c r="B36" s="149"/>
      <c r="C36" s="222">
        <f aca="true" t="shared" si="6" ref="C36:Y36">SUM(C32:C35)</f>
        <v>36364754</v>
      </c>
      <c r="D36" s="222">
        <f>SUM(D32:D35)</f>
        <v>0</v>
      </c>
      <c r="E36" s="218">
        <f t="shared" si="6"/>
        <v>62493371</v>
      </c>
      <c r="F36" s="220">
        <f t="shared" si="6"/>
        <v>62493371</v>
      </c>
      <c r="G36" s="220">
        <f t="shared" si="6"/>
        <v>0</v>
      </c>
      <c r="H36" s="220">
        <f t="shared" si="6"/>
        <v>868745</v>
      </c>
      <c r="I36" s="220">
        <f t="shared" si="6"/>
        <v>7200</v>
      </c>
      <c r="J36" s="220">
        <f t="shared" si="6"/>
        <v>875945</v>
      </c>
      <c r="K36" s="220">
        <f t="shared" si="6"/>
        <v>2808255</v>
      </c>
      <c r="L36" s="220">
        <f t="shared" si="6"/>
        <v>901917</v>
      </c>
      <c r="M36" s="220">
        <f t="shared" si="6"/>
        <v>457003</v>
      </c>
      <c r="N36" s="220">
        <f t="shared" si="6"/>
        <v>4167175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5043120</v>
      </c>
      <c r="X36" s="220">
        <f t="shared" si="6"/>
        <v>31246686</v>
      </c>
      <c r="Y36" s="220">
        <f t="shared" si="6"/>
        <v>-26203566</v>
      </c>
      <c r="Z36" s="221">
        <f>+IF(X36&lt;&gt;0,+(Y36/X36)*100,0)</f>
        <v>-83.86030441756287</v>
      </c>
      <c r="AA36" s="239">
        <f>SUM(AA32:AA35)</f>
        <v>62493371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14431901</v>
      </c>
      <c r="D6" s="155"/>
      <c r="E6" s="59">
        <v>15429269</v>
      </c>
      <c r="F6" s="60">
        <v>15429269</v>
      </c>
      <c r="G6" s="60">
        <v>24276619</v>
      </c>
      <c r="H6" s="60">
        <v>26072382</v>
      </c>
      <c r="I6" s="60">
        <v>26072382</v>
      </c>
      <c r="J6" s="60">
        <v>26072382</v>
      </c>
      <c r="K6" s="60">
        <v>26072382</v>
      </c>
      <c r="L6" s="60">
        <v>30772382</v>
      </c>
      <c r="M6" s="60">
        <v>30772382</v>
      </c>
      <c r="N6" s="60">
        <v>30772382</v>
      </c>
      <c r="O6" s="60"/>
      <c r="P6" s="60"/>
      <c r="Q6" s="60"/>
      <c r="R6" s="60"/>
      <c r="S6" s="60"/>
      <c r="T6" s="60"/>
      <c r="U6" s="60"/>
      <c r="V6" s="60"/>
      <c r="W6" s="60">
        <v>30772382</v>
      </c>
      <c r="X6" s="60">
        <v>7714635</v>
      </c>
      <c r="Y6" s="60">
        <v>23057747</v>
      </c>
      <c r="Z6" s="140">
        <v>298.88</v>
      </c>
      <c r="AA6" s="62">
        <v>15429269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42707265</v>
      </c>
      <c r="D8" s="155"/>
      <c r="E8" s="59">
        <v>90987550</v>
      </c>
      <c r="F8" s="60">
        <v>90987550</v>
      </c>
      <c r="G8" s="60">
        <v>45704595</v>
      </c>
      <c r="H8" s="60">
        <v>52321626</v>
      </c>
      <c r="I8" s="60">
        <v>59081573</v>
      </c>
      <c r="J8" s="60">
        <v>59081573</v>
      </c>
      <c r="K8" s="60">
        <v>65058849</v>
      </c>
      <c r="L8" s="60">
        <v>70872230</v>
      </c>
      <c r="M8" s="60">
        <v>75194348</v>
      </c>
      <c r="N8" s="60">
        <v>75194348</v>
      </c>
      <c r="O8" s="60"/>
      <c r="P8" s="60"/>
      <c r="Q8" s="60"/>
      <c r="R8" s="60"/>
      <c r="S8" s="60"/>
      <c r="T8" s="60"/>
      <c r="U8" s="60"/>
      <c r="V8" s="60"/>
      <c r="W8" s="60">
        <v>75194348</v>
      </c>
      <c r="X8" s="60">
        <v>45493775</v>
      </c>
      <c r="Y8" s="60">
        <v>29700573</v>
      </c>
      <c r="Z8" s="140">
        <v>65.28</v>
      </c>
      <c r="AA8" s="62">
        <v>90987550</v>
      </c>
    </row>
    <row r="9" spans="1:27" ht="13.5">
      <c r="A9" s="249" t="s">
        <v>146</v>
      </c>
      <c r="B9" s="182"/>
      <c r="C9" s="155">
        <v>3575024</v>
      </c>
      <c r="D9" s="155"/>
      <c r="E9" s="59">
        <v>10832646</v>
      </c>
      <c r="F9" s="60">
        <v>10832646</v>
      </c>
      <c r="G9" s="60">
        <v>5332689</v>
      </c>
      <c r="H9" s="60">
        <v>5212041</v>
      </c>
      <c r="I9" s="60">
        <v>5056048</v>
      </c>
      <c r="J9" s="60">
        <v>5056048</v>
      </c>
      <c r="K9" s="60">
        <v>5056048</v>
      </c>
      <c r="L9" s="60">
        <v>5056048</v>
      </c>
      <c r="M9" s="60">
        <v>5056104</v>
      </c>
      <c r="N9" s="60">
        <v>5056104</v>
      </c>
      <c r="O9" s="60"/>
      <c r="P9" s="60"/>
      <c r="Q9" s="60"/>
      <c r="R9" s="60"/>
      <c r="S9" s="60"/>
      <c r="T9" s="60"/>
      <c r="U9" s="60"/>
      <c r="V9" s="60"/>
      <c r="W9" s="60">
        <v>5056104</v>
      </c>
      <c r="X9" s="60">
        <v>5416323</v>
      </c>
      <c r="Y9" s="60">
        <v>-360219</v>
      </c>
      <c r="Z9" s="140">
        <v>-6.65</v>
      </c>
      <c r="AA9" s="62">
        <v>10832646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3977176</v>
      </c>
      <c r="D11" s="155"/>
      <c r="E11" s="59">
        <v>4381871</v>
      </c>
      <c r="F11" s="60">
        <v>4381871</v>
      </c>
      <c r="G11" s="60">
        <v>3688310</v>
      </c>
      <c r="H11" s="60">
        <v>4097941</v>
      </c>
      <c r="I11" s="60">
        <v>3797444</v>
      </c>
      <c r="J11" s="60">
        <v>3797444</v>
      </c>
      <c r="K11" s="60">
        <v>3991272</v>
      </c>
      <c r="L11" s="60">
        <v>3359335</v>
      </c>
      <c r="M11" s="60">
        <v>3764016</v>
      </c>
      <c r="N11" s="60">
        <v>3764016</v>
      </c>
      <c r="O11" s="60"/>
      <c r="P11" s="60"/>
      <c r="Q11" s="60"/>
      <c r="R11" s="60"/>
      <c r="S11" s="60"/>
      <c r="T11" s="60"/>
      <c r="U11" s="60"/>
      <c r="V11" s="60"/>
      <c r="W11" s="60">
        <v>3764016</v>
      </c>
      <c r="X11" s="60">
        <v>2190936</v>
      </c>
      <c r="Y11" s="60">
        <v>1573080</v>
      </c>
      <c r="Z11" s="140">
        <v>71.8</v>
      </c>
      <c r="AA11" s="62">
        <v>4381871</v>
      </c>
    </row>
    <row r="12" spans="1:27" ht="13.5">
      <c r="A12" s="250" t="s">
        <v>56</v>
      </c>
      <c r="B12" s="251"/>
      <c r="C12" s="168">
        <f aca="true" t="shared" si="0" ref="C12:Y12">SUM(C6:C11)</f>
        <v>64691366</v>
      </c>
      <c r="D12" s="168">
        <f>SUM(D6:D11)</f>
        <v>0</v>
      </c>
      <c r="E12" s="72">
        <f t="shared" si="0"/>
        <v>121631336</v>
      </c>
      <c r="F12" s="73">
        <f t="shared" si="0"/>
        <v>121631336</v>
      </c>
      <c r="G12" s="73">
        <f t="shared" si="0"/>
        <v>79002213</v>
      </c>
      <c r="H12" s="73">
        <f t="shared" si="0"/>
        <v>87703990</v>
      </c>
      <c r="I12" s="73">
        <f t="shared" si="0"/>
        <v>94007447</v>
      </c>
      <c r="J12" s="73">
        <f t="shared" si="0"/>
        <v>94007447</v>
      </c>
      <c r="K12" s="73">
        <f t="shared" si="0"/>
        <v>100178551</v>
      </c>
      <c r="L12" s="73">
        <f t="shared" si="0"/>
        <v>110059995</v>
      </c>
      <c r="M12" s="73">
        <f t="shared" si="0"/>
        <v>114786850</v>
      </c>
      <c r="N12" s="73">
        <f t="shared" si="0"/>
        <v>114786850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114786850</v>
      </c>
      <c r="X12" s="73">
        <f t="shared" si="0"/>
        <v>60815669</v>
      </c>
      <c r="Y12" s="73">
        <f t="shared" si="0"/>
        <v>53971181</v>
      </c>
      <c r="Z12" s="170">
        <f>+IF(X12&lt;&gt;0,+(Y12/X12)*100,0)</f>
        <v>88.7455188563329</v>
      </c>
      <c r="AA12" s="74">
        <f>SUM(AA6:AA11)</f>
        <v>121631336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>
        <v>-393385</v>
      </c>
      <c r="H15" s="60">
        <v>925880</v>
      </c>
      <c r="I15" s="60">
        <v>1038063</v>
      </c>
      <c r="J15" s="60">
        <v>1038063</v>
      </c>
      <c r="K15" s="60">
        <v>1081906</v>
      </c>
      <c r="L15" s="60">
        <v>1028594</v>
      </c>
      <c r="M15" s="60">
        <v>1061123</v>
      </c>
      <c r="N15" s="60">
        <v>1061123</v>
      </c>
      <c r="O15" s="60"/>
      <c r="P15" s="60"/>
      <c r="Q15" s="60"/>
      <c r="R15" s="60"/>
      <c r="S15" s="60"/>
      <c r="T15" s="60"/>
      <c r="U15" s="60"/>
      <c r="V15" s="60"/>
      <c r="W15" s="60">
        <v>1061123</v>
      </c>
      <c r="X15" s="60"/>
      <c r="Y15" s="60">
        <v>1061123</v>
      </c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422810862</v>
      </c>
      <c r="D17" s="155"/>
      <c r="E17" s="59">
        <v>414293369</v>
      </c>
      <c r="F17" s="60">
        <v>414293369</v>
      </c>
      <c r="G17" s="60">
        <v>423362684</v>
      </c>
      <c r="H17" s="60">
        <v>423362684</v>
      </c>
      <c r="I17" s="60">
        <v>423362684</v>
      </c>
      <c r="J17" s="60">
        <v>423362684</v>
      </c>
      <c r="K17" s="60">
        <v>423362684</v>
      </c>
      <c r="L17" s="60">
        <v>423362684</v>
      </c>
      <c r="M17" s="60">
        <v>423362684</v>
      </c>
      <c r="N17" s="60">
        <v>423362684</v>
      </c>
      <c r="O17" s="60"/>
      <c r="P17" s="60"/>
      <c r="Q17" s="60"/>
      <c r="R17" s="60"/>
      <c r="S17" s="60"/>
      <c r="T17" s="60"/>
      <c r="U17" s="60"/>
      <c r="V17" s="60"/>
      <c r="W17" s="60">
        <v>423362684</v>
      </c>
      <c r="X17" s="60">
        <v>207146685</v>
      </c>
      <c r="Y17" s="60">
        <v>216215999</v>
      </c>
      <c r="Z17" s="140">
        <v>104.38</v>
      </c>
      <c r="AA17" s="62">
        <v>414293369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522478504</v>
      </c>
      <c r="D19" s="155"/>
      <c r="E19" s="59">
        <v>552971915</v>
      </c>
      <c r="F19" s="60">
        <v>552971915</v>
      </c>
      <c r="G19" s="60">
        <v>522380133</v>
      </c>
      <c r="H19" s="60">
        <v>523248878</v>
      </c>
      <c r="I19" s="60">
        <v>523256078</v>
      </c>
      <c r="J19" s="60">
        <v>523256078</v>
      </c>
      <c r="K19" s="60">
        <v>526064333</v>
      </c>
      <c r="L19" s="60">
        <v>525466249</v>
      </c>
      <c r="M19" s="60">
        <v>527423253</v>
      </c>
      <c r="N19" s="60">
        <v>527423253</v>
      </c>
      <c r="O19" s="60"/>
      <c r="P19" s="60"/>
      <c r="Q19" s="60"/>
      <c r="R19" s="60"/>
      <c r="S19" s="60"/>
      <c r="T19" s="60"/>
      <c r="U19" s="60"/>
      <c r="V19" s="60"/>
      <c r="W19" s="60">
        <v>527423253</v>
      </c>
      <c r="X19" s="60">
        <v>276485958</v>
      </c>
      <c r="Y19" s="60">
        <v>250937295</v>
      </c>
      <c r="Z19" s="140">
        <v>90.76</v>
      </c>
      <c r="AA19" s="62">
        <v>552971915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531850</v>
      </c>
      <c r="D22" s="155"/>
      <c r="E22" s="59"/>
      <c r="F22" s="60"/>
      <c r="G22" s="60">
        <v>733458</v>
      </c>
      <c r="H22" s="60">
        <v>733458</v>
      </c>
      <c r="I22" s="60">
        <v>733458</v>
      </c>
      <c r="J22" s="60">
        <v>733458</v>
      </c>
      <c r="K22" s="60">
        <v>733458</v>
      </c>
      <c r="L22" s="60">
        <v>733458</v>
      </c>
      <c r="M22" s="60">
        <v>733458</v>
      </c>
      <c r="N22" s="60">
        <v>733458</v>
      </c>
      <c r="O22" s="60"/>
      <c r="P22" s="60"/>
      <c r="Q22" s="60"/>
      <c r="R22" s="60"/>
      <c r="S22" s="60"/>
      <c r="T22" s="60"/>
      <c r="U22" s="60"/>
      <c r="V22" s="60"/>
      <c r="W22" s="60">
        <v>733458</v>
      </c>
      <c r="X22" s="60"/>
      <c r="Y22" s="60">
        <v>733458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945821216</v>
      </c>
      <c r="D24" s="168">
        <f>SUM(D15:D23)</f>
        <v>0</v>
      </c>
      <c r="E24" s="76">
        <f t="shared" si="1"/>
        <v>967265284</v>
      </c>
      <c r="F24" s="77">
        <f t="shared" si="1"/>
        <v>967265284</v>
      </c>
      <c r="G24" s="77">
        <f t="shared" si="1"/>
        <v>946082890</v>
      </c>
      <c r="H24" s="77">
        <f t="shared" si="1"/>
        <v>948270900</v>
      </c>
      <c r="I24" s="77">
        <f t="shared" si="1"/>
        <v>948390283</v>
      </c>
      <c r="J24" s="77">
        <f t="shared" si="1"/>
        <v>948390283</v>
      </c>
      <c r="K24" s="77">
        <f t="shared" si="1"/>
        <v>951242381</v>
      </c>
      <c r="L24" s="77">
        <f t="shared" si="1"/>
        <v>950590985</v>
      </c>
      <c r="M24" s="77">
        <f t="shared" si="1"/>
        <v>952580518</v>
      </c>
      <c r="N24" s="77">
        <f t="shared" si="1"/>
        <v>952580518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952580518</v>
      </c>
      <c r="X24" s="77">
        <f t="shared" si="1"/>
        <v>483632643</v>
      </c>
      <c r="Y24" s="77">
        <f t="shared" si="1"/>
        <v>468947875</v>
      </c>
      <c r="Z24" s="212">
        <f>+IF(X24&lt;&gt;0,+(Y24/X24)*100,0)</f>
        <v>96.96365243071486</v>
      </c>
      <c r="AA24" s="79">
        <f>SUM(AA15:AA23)</f>
        <v>967265284</v>
      </c>
    </row>
    <row r="25" spans="1:27" ht="13.5">
      <c r="A25" s="250" t="s">
        <v>159</v>
      </c>
      <c r="B25" s="251"/>
      <c r="C25" s="168">
        <f aca="true" t="shared" si="2" ref="C25:Y25">+C12+C24</f>
        <v>1010512582</v>
      </c>
      <c r="D25" s="168">
        <f>+D12+D24</f>
        <v>0</v>
      </c>
      <c r="E25" s="72">
        <f t="shared" si="2"/>
        <v>1088896620</v>
      </c>
      <c r="F25" s="73">
        <f t="shared" si="2"/>
        <v>1088896620</v>
      </c>
      <c r="G25" s="73">
        <f t="shared" si="2"/>
        <v>1025085103</v>
      </c>
      <c r="H25" s="73">
        <f t="shared" si="2"/>
        <v>1035974890</v>
      </c>
      <c r="I25" s="73">
        <f t="shared" si="2"/>
        <v>1042397730</v>
      </c>
      <c r="J25" s="73">
        <f t="shared" si="2"/>
        <v>1042397730</v>
      </c>
      <c r="K25" s="73">
        <f t="shared" si="2"/>
        <v>1051420932</v>
      </c>
      <c r="L25" s="73">
        <f t="shared" si="2"/>
        <v>1060650980</v>
      </c>
      <c r="M25" s="73">
        <f t="shared" si="2"/>
        <v>1067367368</v>
      </c>
      <c r="N25" s="73">
        <f t="shared" si="2"/>
        <v>1067367368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1067367368</v>
      </c>
      <c r="X25" s="73">
        <f t="shared" si="2"/>
        <v>544448312</v>
      </c>
      <c r="Y25" s="73">
        <f t="shared" si="2"/>
        <v>522919056</v>
      </c>
      <c r="Z25" s="170">
        <f>+IF(X25&lt;&gt;0,+(Y25/X25)*100,0)</f>
        <v>96.04567494737682</v>
      </c>
      <c r="AA25" s="74">
        <f>+AA12+AA24</f>
        <v>1088896620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>
        <v>16781717</v>
      </c>
      <c r="I29" s="60">
        <v>25364511</v>
      </c>
      <c r="J29" s="60">
        <v>25364511</v>
      </c>
      <c r="K29" s="60">
        <v>26757272</v>
      </c>
      <c r="L29" s="60">
        <v>4496003</v>
      </c>
      <c r="M29" s="60">
        <v>14701961</v>
      </c>
      <c r="N29" s="60">
        <v>14701961</v>
      </c>
      <c r="O29" s="60"/>
      <c r="P29" s="60"/>
      <c r="Q29" s="60"/>
      <c r="R29" s="60"/>
      <c r="S29" s="60"/>
      <c r="T29" s="60"/>
      <c r="U29" s="60"/>
      <c r="V29" s="60"/>
      <c r="W29" s="60">
        <v>14701961</v>
      </c>
      <c r="X29" s="60"/>
      <c r="Y29" s="60">
        <v>14701961</v>
      </c>
      <c r="Z29" s="140"/>
      <c r="AA29" s="62"/>
    </row>
    <row r="30" spans="1:27" ht="13.5">
      <c r="A30" s="249" t="s">
        <v>52</v>
      </c>
      <c r="B30" s="182"/>
      <c r="C30" s="155">
        <v>2596150</v>
      </c>
      <c r="D30" s="155"/>
      <c r="E30" s="59"/>
      <c r="F30" s="60"/>
      <c r="G30" s="60">
        <v>5192301</v>
      </c>
      <c r="H30" s="60">
        <v>5192301</v>
      </c>
      <c r="I30" s="60">
        <v>5192301</v>
      </c>
      <c r="J30" s="60">
        <v>5192301</v>
      </c>
      <c r="K30" s="60">
        <v>5192301</v>
      </c>
      <c r="L30" s="60">
        <v>5192301</v>
      </c>
      <c r="M30" s="60">
        <v>5192301</v>
      </c>
      <c r="N30" s="60">
        <v>5192301</v>
      </c>
      <c r="O30" s="60"/>
      <c r="P30" s="60"/>
      <c r="Q30" s="60"/>
      <c r="R30" s="60"/>
      <c r="S30" s="60"/>
      <c r="T30" s="60"/>
      <c r="U30" s="60"/>
      <c r="V30" s="60"/>
      <c r="W30" s="60">
        <v>5192301</v>
      </c>
      <c r="X30" s="60"/>
      <c r="Y30" s="60">
        <v>5192301</v>
      </c>
      <c r="Z30" s="140"/>
      <c r="AA30" s="62"/>
    </row>
    <row r="31" spans="1:27" ht="13.5">
      <c r="A31" s="249" t="s">
        <v>163</v>
      </c>
      <c r="B31" s="182"/>
      <c r="C31" s="155">
        <v>7452052</v>
      </c>
      <c r="D31" s="155"/>
      <c r="E31" s="59">
        <v>7389791</v>
      </c>
      <c r="F31" s="60">
        <v>7389791</v>
      </c>
      <c r="G31" s="60">
        <v>7469607</v>
      </c>
      <c r="H31" s="60">
        <v>7485462</v>
      </c>
      <c r="I31" s="60">
        <v>7534882</v>
      </c>
      <c r="J31" s="60">
        <v>7534882</v>
      </c>
      <c r="K31" s="60">
        <v>7575118</v>
      </c>
      <c r="L31" s="60">
        <v>7602180</v>
      </c>
      <c r="M31" s="60">
        <v>7596586</v>
      </c>
      <c r="N31" s="60">
        <v>7596586</v>
      </c>
      <c r="O31" s="60"/>
      <c r="P31" s="60"/>
      <c r="Q31" s="60"/>
      <c r="R31" s="60"/>
      <c r="S31" s="60"/>
      <c r="T31" s="60"/>
      <c r="U31" s="60"/>
      <c r="V31" s="60"/>
      <c r="W31" s="60">
        <v>7596586</v>
      </c>
      <c r="X31" s="60">
        <v>3694896</v>
      </c>
      <c r="Y31" s="60">
        <v>3901690</v>
      </c>
      <c r="Z31" s="140">
        <v>105.6</v>
      </c>
      <c r="AA31" s="62">
        <v>7389791</v>
      </c>
    </row>
    <row r="32" spans="1:27" ht="13.5">
      <c r="A32" s="249" t="s">
        <v>164</v>
      </c>
      <c r="B32" s="182"/>
      <c r="C32" s="155">
        <v>87572193</v>
      </c>
      <c r="D32" s="155"/>
      <c r="E32" s="59">
        <v>63528974</v>
      </c>
      <c r="F32" s="60">
        <v>63528974</v>
      </c>
      <c r="G32" s="60">
        <v>78492231</v>
      </c>
      <c r="H32" s="60">
        <v>90454592</v>
      </c>
      <c r="I32" s="60">
        <v>78996270</v>
      </c>
      <c r="J32" s="60">
        <v>78996270</v>
      </c>
      <c r="K32" s="60">
        <v>83876492</v>
      </c>
      <c r="L32" s="60">
        <v>107171614</v>
      </c>
      <c r="M32" s="60">
        <v>98794869</v>
      </c>
      <c r="N32" s="60">
        <v>98794869</v>
      </c>
      <c r="O32" s="60"/>
      <c r="P32" s="60"/>
      <c r="Q32" s="60"/>
      <c r="R32" s="60"/>
      <c r="S32" s="60"/>
      <c r="T32" s="60"/>
      <c r="U32" s="60"/>
      <c r="V32" s="60"/>
      <c r="W32" s="60">
        <v>98794869</v>
      </c>
      <c r="X32" s="60">
        <v>31764487</v>
      </c>
      <c r="Y32" s="60">
        <v>67030382</v>
      </c>
      <c r="Z32" s="140">
        <v>211.02</v>
      </c>
      <c r="AA32" s="62">
        <v>63528974</v>
      </c>
    </row>
    <row r="33" spans="1:27" ht="13.5">
      <c r="A33" s="249" t="s">
        <v>165</v>
      </c>
      <c r="B33" s="182"/>
      <c r="C33" s="155">
        <v>9443189</v>
      </c>
      <c r="D33" s="155"/>
      <c r="E33" s="59">
        <v>9501424</v>
      </c>
      <c r="F33" s="60">
        <v>9501424</v>
      </c>
      <c r="G33" s="60">
        <v>9305379</v>
      </c>
      <c r="H33" s="60">
        <v>9290783</v>
      </c>
      <c r="I33" s="60">
        <v>9262930</v>
      </c>
      <c r="J33" s="60">
        <v>9262930</v>
      </c>
      <c r="K33" s="60">
        <v>9262458</v>
      </c>
      <c r="L33" s="60">
        <v>9096574</v>
      </c>
      <c r="M33" s="60">
        <v>9094974</v>
      </c>
      <c r="N33" s="60">
        <v>9094974</v>
      </c>
      <c r="O33" s="60"/>
      <c r="P33" s="60"/>
      <c r="Q33" s="60"/>
      <c r="R33" s="60"/>
      <c r="S33" s="60"/>
      <c r="T33" s="60"/>
      <c r="U33" s="60"/>
      <c r="V33" s="60"/>
      <c r="W33" s="60">
        <v>9094974</v>
      </c>
      <c r="X33" s="60">
        <v>4750712</v>
      </c>
      <c r="Y33" s="60">
        <v>4344262</v>
      </c>
      <c r="Z33" s="140">
        <v>91.44</v>
      </c>
      <c r="AA33" s="62">
        <v>9501424</v>
      </c>
    </row>
    <row r="34" spans="1:27" ht="13.5">
      <c r="A34" s="250" t="s">
        <v>58</v>
      </c>
      <c r="B34" s="251"/>
      <c r="C34" s="168">
        <f aca="true" t="shared" si="3" ref="C34:Y34">SUM(C29:C33)</f>
        <v>107063584</v>
      </c>
      <c r="D34" s="168">
        <f>SUM(D29:D33)</f>
        <v>0</v>
      </c>
      <c r="E34" s="72">
        <f t="shared" si="3"/>
        <v>80420189</v>
      </c>
      <c r="F34" s="73">
        <f t="shared" si="3"/>
        <v>80420189</v>
      </c>
      <c r="G34" s="73">
        <f t="shared" si="3"/>
        <v>100459518</v>
      </c>
      <c r="H34" s="73">
        <f t="shared" si="3"/>
        <v>129204855</v>
      </c>
      <c r="I34" s="73">
        <f t="shared" si="3"/>
        <v>126350894</v>
      </c>
      <c r="J34" s="73">
        <f t="shared" si="3"/>
        <v>126350894</v>
      </c>
      <c r="K34" s="73">
        <f t="shared" si="3"/>
        <v>132663641</v>
      </c>
      <c r="L34" s="73">
        <f t="shared" si="3"/>
        <v>133558672</v>
      </c>
      <c r="M34" s="73">
        <f t="shared" si="3"/>
        <v>135380691</v>
      </c>
      <c r="N34" s="73">
        <f t="shared" si="3"/>
        <v>135380691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135380691</v>
      </c>
      <c r="X34" s="73">
        <f t="shared" si="3"/>
        <v>40210095</v>
      </c>
      <c r="Y34" s="73">
        <f t="shared" si="3"/>
        <v>95170596</v>
      </c>
      <c r="Z34" s="170">
        <f>+IF(X34&lt;&gt;0,+(Y34/X34)*100,0)</f>
        <v>236.6833403402802</v>
      </c>
      <c r="AA34" s="74">
        <f>SUM(AA29:AA33)</f>
        <v>80420189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67880561</v>
      </c>
      <c r="D37" s="155"/>
      <c r="E37" s="59">
        <v>67877824</v>
      </c>
      <c r="F37" s="60">
        <v>67877824</v>
      </c>
      <c r="G37" s="60">
        <v>65284411</v>
      </c>
      <c r="H37" s="60">
        <v>65284411</v>
      </c>
      <c r="I37" s="60">
        <v>65284411</v>
      </c>
      <c r="J37" s="60">
        <v>65284411</v>
      </c>
      <c r="K37" s="60">
        <v>65284411</v>
      </c>
      <c r="L37" s="60">
        <v>65284411</v>
      </c>
      <c r="M37" s="60">
        <v>64046180</v>
      </c>
      <c r="N37" s="60">
        <v>64046180</v>
      </c>
      <c r="O37" s="60"/>
      <c r="P37" s="60"/>
      <c r="Q37" s="60"/>
      <c r="R37" s="60"/>
      <c r="S37" s="60"/>
      <c r="T37" s="60"/>
      <c r="U37" s="60"/>
      <c r="V37" s="60"/>
      <c r="W37" s="60">
        <v>64046180</v>
      </c>
      <c r="X37" s="60">
        <v>33938912</v>
      </c>
      <c r="Y37" s="60">
        <v>30107268</v>
      </c>
      <c r="Z37" s="140">
        <v>88.71</v>
      </c>
      <c r="AA37" s="62">
        <v>67877824</v>
      </c>
    </row>
    <row r="38" spans="1:27" ht="13.5">
      <c r="A38" s="249" t="s">
        <v>165</v>
      </c>
      <c r="B38" s="182"/>
      <c r="C38" s="155">
        <v>2512344</v>
      </c>
      <c r="D38" s="155"/>
      <c r="E38" s="59">
        <v>2234396</v>
      </c>
      <c r="F38" s="60">
        <v>2234396</v>
      </c>
      <c r="G38" s="60">
        <v>2512345</v>
      </c>
      <c r="H38" s="60">
        <v>2512345</v>
      </c>
      <c r="I38" s="60">
        <v>2512345</v>
      </c>
      <c r="J38" s="60">
        <v>2512345</v>
      </c>
      <c r="K38" s="60">
        <v>2512345</v>
      </c>
      <c r="L38" s="60">
        <v>2512345</v>
      </c>
      <c r="M38" s="60">
        <v>2512345</v>
      </c>
      <c r="N38" s="60">
        <v>2512345</v>
      </c>
      <c r="O38" s="60"/>
      <c r="P38" s="60"/>
      <c r="Q38" s="60"/>
      <c r="R38" s="60"/>
      <c r="S38" s="60"/>
      <c r="T38" s="60"/>
      <c r="U38" s="60"/>
      <c r="V38" s="60"/>
      <c r="W38" s="60">
        <v>2512345</v>
      </c>
      <c r="X38" s="60">
        <v>1117198</v>
      </c>
      <c r="Y38" s="60">
        <v>1395147</v>
      </c>
      <c r="Z38" s="140">
        <v>124.88</v>
      </c>
      <c r="AA38" s="62">
        <v>2234396</v>
      </c>
    </row>
    <row r="39" spans="1:27" ht="13.5">
      <c r="A39" s="250" t="s">
        <v>59</v>
      </c>
      <c r="B39" s="253"/>
      <c r="C39" s="168">
        <f aca="true" t="shared" si="4" ref="C39:Y39">SUM(C37:C38)</f>
        <v>70392905</v>
      </c>
      <c r="D39" s="168">
        <f>SUM(D37:D38)</f>
        <v>0</v>
      </c>
      <c r="E39" s="76">
        <f t="shared" si="4"/>
        <v>70112220</v>
      </c>
      <c r="F39" s="77">
        <f t="shared" si="4"/>
        <v>70112220</v>
      </c>
      <c r="G39" s="77">
        <f t="shared" si="4"/>
        <v>67796756</v>
      </c>
      <c r="H39" s="77">
        <f t="shared" si="4"/>
        <v>67796756</v>
      </c>
      <c r="I39" s="77">
        <f t="shared" si="4"/>
        <v>67796756</v>
      </c>
      <c r="J39" s="77">
        <f t="shared" si="4"/>
        <v>67796756</v>
      </c>
      <c r="K39" s="77">
        <f t="shared" si="4"/>
        <v>67796756</v>
      </c>
      <c r="L39" s="77">
        <f t="shared" si="4"/>
        <v>67796756</v>
      </c>
      <c r="M39" s="77">
        <f t="shared" si="4"/>
        <v>66558525</v>
      </c>
      <c r="N39" s="77">
        <f t="shared" si="4"/>
        <v>66558525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66558525</v>
      </c>
      <c r="X39" s="77">
        <f t="shared" si="4"/>
        <v>35056110</v>
      </c>
      <c r="Y39" s="77">
        <f t="shared" si="4"/>
        <v>31502415</v>
      </c>
      <c r="Z39" s="212">
        <f>+IF(X39&lt;&gt;0,+(Y39/X39)*100,0)</f>
        <v>89.86283703468526</v>
      </c>
      <c r="AA39" s="79">
        <f>SUM(AA37:AA38)</f>
        <v>70112220</v>
      </c>
    </row>
    <row r="40" spans="1:27" ht="13.5">
      <c r="A40" s="250" t="s">
        <v>167</v>
      </c>
      <c r="B40" s="251"/>
      <c r="C40" s="168">
        <f aca="true" t="shared" si="5" ref="C40:Y40">+C34+C39</f>
        <v>177456489</v>
      </c>
      <c r="D40" s="168">
        <f>+D34+D39</f>
        <v>0</v>
      </c>
      <c r="E40" s="72">
        <f t="shared" si="5"/>
        <v>150532409</v>
      </c>
      <c r="F40" s="73">
        <f t="shared" si="5"/>
        <v>150532409</v>
      </c>
      <c r="G40" s="73">
        <f t="shared" si="5"/>
        <v>168256274</v>
      </c>
      <c r="H40" s="73">
        <f t="shared" si="5"/>
        <v>197001611</v>
      </c>
      <c r="I40" s="73">
        <f t="shared" si="5"/>
        <v>194147650</v>
      </c>
      <c r="J40" s="73">
        <f t="shared" si="5"/>
        <v>194147650</v>
      </c>
      <c r="K40" s="73">
        <f t="shared" si="5"/>
        <v>200460397</v>
      </c>
      <c r="L40" s="73">
        <f t="shared" si="5"/>
        <v>201355428</v>
      </c>
      <c r="M40" s="73">
        <f t="shared" si="5"/>
        <v>201939216</v>
      </c>
      <c r="N40" s="73">
        <f t="shared" si="5"/>
        <v>201939216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201939216</v>
      </c>
      <c r="X40" s="73">
        <f t="shared" si="5"/>
        <v>75266205</v>
      </c>
      <c r="Y40" s="73">
        <f t="shared" si="5"/>
        <v>126673011</v>
      </c>
      <c r="Z40" s="170">
        <f>+IF(X40&lt;&gt;0,+(Y40/X40)*100,0)</f>
        <v>168.29998403666028</v>
      </c>
      <c r="AA40" s="74">
        <f>+AA34+AA39</f>
        <v>150532409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833056093</v>
      </c>
      <c r="D42" s="257">
        <f>+D25-D40</f>
        <v>0</v>
      </c>
      <c r="E42" s="258">
        <f t="shared" si="6"/>
        <v>938364211</v>
      </c>
      <c r="F42" s="259">
        <f t="shared" si="6"/>
        <v>938364211</v>
      </c>
      <c r="G42" s="259">
        <f t="shared" si="6"/>
        <v>856828829</v>
      </c>
      <c r="H42" s="259">
        <f t="shared" si="6"/>
        <v>838973279</v>
      </c>
      <c r="I42" s="259">
        <f t="shared" si="6"/>
        <v>848250080</v>
      </c>
      <c r="J42" s="259">
        <f t="shared" si="6"/>
        <v>848250080</v>
      </c>
      <c r="K42" s="259">
        <f t="shared" si="6"/>
        <v>850960535</v>
      </c>
      <c r="L42" s="259">
        <f t="shared" si="6"/>
        <v>859295552</v>
      </c>
      <c r="M42" s="259">
        <f t="shared" si="6"/>
        <v>865428152</v>
      </c>
      <c r="N42" s="259">
        <f t="shared" si="6"/>
        <v>865428152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865428152</v>
      </c>
      <c r="X42" s="259">
        <f t="shared" si="6"/>
        <v>469182107</v>
      </c>
      <c r="Y42" s="259">
        <f t="shared" si="6"/>
        <v>396246045</v>
      </c>
      <c r="Z42" s="260">
        <f>+IF(X42&lt;&gt;0,+(Y42/X42)*100,0)</f>
        <v>84.4546369284283</v>
      </c>
      <c r="AA42" s="261">
        <f>+AA25-AA40</f>
        <v>938364211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833056093</v>
      </c>
      <c r="D45" s="155"/>
      <c r="E45" s="59">
        <v>938364210</v>
      </c>
      <c r="F45" s="60">
        <v>938364210</v>
      </c>
      <c r="G45" s="60">
        <v>856828829</v>
      </c>
      <c r="H45" s="60">
        <v>838973279</v>
      </c>
      <c r="I45" s="60">
        <v>848250080</v>
      </c>
      <c r="J45" s="60">
        <v>848250080</v>
      </c>
      <c r="K45" s="60">
        <v>850960535</v>
      </c>
      <c r="L45" s="60">
        <v>859295552</v>
      </c>
      <c r="M45" s="60">
        <v>865428152</v>
      </c>
      <c r="N45" s="60">
        <v>865428152</v>
      </c>
      <c r="O45" s="60"/>
      <c r="P45" s="60"/>
      <c r="Q45" s="60"/>
      <c r="R45" s="60"/>
      <c r="S45" s="60"/>
      <c r="T45" s="60"/>
      <c r="U45" s="60"/>
      <c r="V45" s="60"/>
      <c r="W45" s="60">
        <v>865428152</v>
      </c>
      <c r="X45" s="60">
        <v>469182105</v>
      </c>
      <c r="Y45" s="60">
        <v>396246047</v>
      </c>
      <c r="Z45" s="139">
        <v>84.45</v>
      </c>
      <c r="AA45" s="62">
        <v>938364210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833056093</v>
      </c>
      <c r="D48" s="217">
        <f>SUM(D45:D47)</f>
        <v>0</v>
      </c>
      <c r="E48" s="264">
        <f t="shared" si="7"/>
        <v>938364210</v>
      </c>
      <c r="F48" s="219">
        <f t="shared" si="7"/>
        <v>938364210</v>
      </c>
      <c r="G48" s="219">
        <f t="shared" si="7"/>
        <v>856828829</v>
      </c>
      <c r="H48" s="219">
        <f t="shared" si="7"/>
        <v>838973279</v>
      </c>
      <c r="I48" s="219">
        <f t="shared" si="7"/>
        <v>848250080</v>
      </c>
      <c r="J48" s="219">
        <f t="shared" si="7"/>
        <v>848250080</v>
      </c>
      <c r="K48" s="219">
        <f t="shared" si="7"/>
        <v>850960535</v>
      </c>
      <c r="L48" s="219">
        <f t="shared" si="7"/>
        <v>859295552</v>
      </c>
      <c r="M48" s="219">
        <f t="shared" si="7"/>
        <v>865428152</v>
      </c>
      <c r="N48" s="219">
        <f t="shared" si="7"/>
        <v>865428152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865428152</v>
      </c>
      <c r="X48" s="219">
        <f t="shared" si="7"/>
        <v>469182105</v>
      </c>
      <c r="Y48" s="219">
        <f t="shared" si="7"/>
        <v>396246047</v>
      </c>
      <c r="Z48" s="265">
        <f>+IF(X48&lt;&gt;0,+(Y48/X48)*100,0)</f>
        <v>84.45463771470995</v>
      </c>
      <c r="AA48" s="232">
        <f>SUM(AA45:AA47)</f>
        <v>938364210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350304052</v>
      </c>
      <c r="D6" s="155"/>
      <c r="E6" s="59">
        <v>338294554</v>
      </c>
      <c r="F6" s="60">
        <v>338294554</v>
      </c>
      <c r="G6" s="60">
        <v>30815432</v>
      </c>
      <c r="H6" s="60">
        <v>29258785</v>
      </c>
      <c r="I6" s="60">
        <v>30793617</v>
      </c>
      <c r="J6" s="60">
        <v>90867834</v>
      </c>
      <c r="K6" s="60">
        <v>33323530</v>
      </c>
      <c r="L6" s="60">
        <v>30117561</v>
      </c>
      <c r="M6" s="60">
        <v>28625039</v>
      </c>
      <c r="N6" s="60">
        <v>92066130</v>
      </c>
      <c r="O6" s="60"/>
      <c r="P6" s="60"/>
      <c r="Q6" s="60"/>
      <c r="R6" s="60"/>
      <c r="S6" s="60"/>
      <c r="T6" s="60"/>
      <c r="U6" s="60"/>
      <c r="V6" s="60"/>
      <c r="W6" s="60">
        <v>182933964</v>
      </c>
      <c r="X6" s="60">
        <v>166151410</v>
      </c>
      <c r="Y6" s="60">
        <v>16782554</v>
      </c>
      <c r="Z6" s="140">
        <v>10.1</v>
      </c>
      <c r="AA6" s="62">
        <v>338294554</v>
      </c>
    </row>
    <row r="7" spans="1:27" ht="13.5">
      <c r="A7" s="249" t="s">
        <v>178</v>
      </c>
      <c r="B7" s="182"/>
      <c r="C7" s="155">
        <v>80736716</v>
      </c>
      <c r="D7" s="155"/>
      <c r="E7" s="59">
        <v>81804720</v>
      </c>
      <c r="F7" s="60">
        <v>81804720</v>
      </c>
      <c r="G7" s="60">
        <v>28615181</v>
      </c>
      <c r="H7" s="60">
        <v>6875318</v>
      </c>
      <c r="I7" s="60">
        <v>790471</v>
      </c>
      <c r="J7" s="60">
        <v>36280970</v>
      </c>
      <c r="K7" s="60">
        <v>403960</v>
      </c>
      <c r="L7" s="60">
        <v>28221634</v>
      </c>
      <c r="M7" s="60"/>
      <c r="N7" s="60">
        <v>28625594</v>
      </c>
      <c r="O7" s="60"/>
      <c r="P7" s="60"/>
      <c r="Q7" s="60"/>
      <c r="R7" s="60"/>
      <c r="S7" s="60"/>
      <c r="T7" s="60"/>
      <c r="U7" s="60"/>
      <c r="V7" s="60"/>
      <c r="W7" s="60">
        <v>64906564</v>
      </c>
      <c r="X7" s="60">
        <v>66860608</v>
      </c>
      <c r="Y7" s="60">
        <v>-1954044</v>
      </c>
      <c r="Z7" s="140">
        <v>-2.92</v>
      </c>
      <c r="AA7" s="62">
        <v>81804720</v>
      </c>
    </row>
    <row r="8" spans="1:27" ht="13.5">
      <c r="A8" s="249" t="s">
        <v>179</v>
      </c>
      <c r="B8" s="182"/>
      <c r="C8" s="155">
        <v>20316562</v>
      </c>
      <c r="D8" s="155"/>
      <c r="E8" s="59">
        <v>33993036</v>
      </c>
      <c r="F8" s="60">
        <v>33993036</v>
      </c>
      <c r="G8" s="60">
        <v>7000000</v>
      </c>
      <c r="H8" s="60">
        <v>1202855</v>
      </c>
      <c r="I8" s="60">
        <v>800000</v>
      </c>
      <c r="J8" s="60">
        <v>9002855</v>
      </c>
      <c r="K8" s="60">
        <v>1900000</v>
      </c>
      <c r="L8" s="60"/>
      <c r="M8" s="60">
        <v>2500000</v>
      </c>
      <c r="N8" s="60">
        <v>4400000</v>
      </c>
      <c r="O8" s="60"/>
      <c r="P8" s="60"/>
      <c r="Q8" s="60"/>
      <c r="R8" s="60"/>
      <c r="S8" s="60"/>
      <c r="T8" s="60"/>
      <c r="U8" s="60"/>
      <c r="V8" s="60"/>
      <c r="W8" s="60">
        <v>13402855</v>
      </c>
      <c r="X8" s="60">
        <v>32310473</v>
      </c>
      <c r="Y8" s="60">
        <v>-18907618</v>
      </c>
      <c r="Z8" s="140">
        <v>-58.52</v>
      </c>
      <c r="AA8" s="62">
        <v>33993036</v>
      </c>
    </row>
    <row r="9" spans="1:27" ht="13.5">
      <c r="A9" s="249" t="s">
        <v>180</v>
      </c>
      <c r="B9" s="182"/>
      <c r="C9" s="155">
        <v>5720299</v>
      </c>
      <c r="D9" s="155"/>
      <c r="E9" s="59">
        <v>4023839</v>
      </c>
      <c r="F9" s="60">
        <v>4023839</v>
      </c>
      <c r="G9" s="60">
        <v>343977</v>
      </c>
      <c r="H9" s="60">
        <v>81027</v>
      </c>
      <c r="I9" s="60">
        <v>63540</v>
      </c>
      <c r="J9" s="60">
        <v>488544</v>
      </c>
      <c r="K9" s="60">
        <v>45060</v>
      </c>
      <c r="L9" s="60">
        <v>112498</v>
      </c>
      <c r="M9" s="60">
        <v>91126</v>
      </c>
      <c r="N9" s="60">
        <v>248684</v>
      </c>
      <c r="O9" s="60"/>
      <c r="P9" s="60"/>
      <c r="Q9" s="60"/>
      <c r="R9" s="60"/>
      <c r="S9" s="60"/>
      <c r="T9" s="60"/>
      <c r="U9" s="60"/>
      <c r="V9" s="60"/>
      <c r="W9" s="60">
        <v>737228</v>
      </c>
      <c r="X9" s="60">
        <v>2493292</v>
      </c>
      <c r="Y9" s="60">
        <v>-1756064</v>
      </c>
      <c r="Z9" s="140">
        <v>-70.43</v>
      </c>
      <c r="AA9" s="62">
        <v>4023839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-399225232</v>
      </c>
      <c r="D12" s="155"/>
      <c r="E12" s="59">
        <v>-374409401</v>
      </c>
      <c r="F12" s="60">
        <v>-374409401</v>
      </c>
      <c r="G12" s="60">
        <v>-55575685</v>
      </c>
      <c r="H12" s="60">
        <v>-50440265</v>
      </c>
      <c r="I12" s="60">
        <v>-41109854</v>
      </c>
      <c r="J12" s="60">
        <v>-147125804</v>
      </c>
      <c r="K12" s="60">
        <v>-33890663</v>
      </c>
      <c r="L12" s="60">
        <v>-33630969</v>
      </c>
      <c r="M12" s="60">
        <v>-35169237</v>
      </c>
      <c r="N12" s="60">
        <v>-102690869</v>
      </c>
      <c r="O12" s="60"/>
      <c r="P12" s="60"/>
      <c r="Q12" s="60"/>
      <c r="R12" s="60"/>
      <c r="S12" s="60"/>
      <c r="T12" s="60"/>
      <c r="U12" s="60"/>
      <c r="V12" s="60"/>
      <c r="W12" s="60">
        <v>-249816673</v>
      </c>
      <c r="X12" s="60">
        <v>-186029861</v>
      </c>
      <c r="Y12" s="60">
        <v>-63786812</v>
      </c>
      <c r="Z12" s="140">
        <v>34.29</v>
      </c>
      <c r="AA12" s="62">
        <v>-374409401</v>
      </c>
    </row>
    <row r="13" spans="1:27" ht="13.5">
      <c r="A13" s="249" t="s">
        <v>40</v>
      </c>
      <c r="B13" s="182"/>
      <c r="C13" s="155">
        <v>-6982598</v>
      </c>
      <c r="D13" s="155"/>
      <c r="E13" s="59">
        <v>-6373148</v>
      </c>
      <c r="F13" s="60">
        <v>-6373148</v>
      </c>
      <c r="G13" s="60"/>
      <c r="H13" s="60"/>
      <c r="I13" s="60"/>
      <c r="J13" s="60"/>
      <c r="K13" s="60"/>
      <c r="L13" s="60"/>
      <c r="M13" s="60">
        <v>-3225704</v>
      </c>
      <c r="N13" s="60">
        <v>-3225704</v>
      </c>
      <c r="O13" s="60"/>
      <c r="P13" s="60"/>
      <c r="Q13" s="60"/>
      <c r="R13" s="60"/>
      <c r="S13" s="60"/>
      <c r="T13" s="60"/>
      <c r="U13" s="60"/>
      <c r="V13" s="60"/>
      <c r="W13" s="60">
        <v>-3225704</v>
      </c>
      <c r="X13" s="60">
        <v>-3102542</v>
      </c>
      <c r="Y13" s="60">
        <v>-123162</v>
      </c>
      <c r="Z13" s="140">
        <v>3.97</v>
      </c>
      <c r="AA13" s="62">
        <v>-6373148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50869799</v>
      </c>
      <c r="D15" s="168">
        <f>SUM(D6:D14)</f>
        <v>0</v>
      </c>
      <c r="E15" s="72">
        <f t="shared" si="0"/>
        <v>77333600</v>
      </c>
      <c r="F15" s="73">
        <f t="shared" si="0"/>
        <v>77333600</v>
      </c>
      <c r="G15" s="73">
        <f t="shared" si="0"/>
        <v>11198905</v>
      </c>
      <c r="H15" s="73">
        <f t="shared" si="0"/>
        <v>-13022280</v>
      </c>
      <c r="I15" s="73">
        <f t="shared" si="0"/>
        <v>-8662226</v>
      </c>
      <c r="J15" s="73">
        <f t="shared" si="0"/>
        <v>-10485601</v>
      </c>
      <c r="K15" s="73">
        <f t="shared" si="0"/>
        <v>1781887</v>
      </c>
      <c r="L15" s="73">
        <f t="shared" si="0"/>
        <v>24820724</v>
      </c>
      <c r="M15" s="73">
        <f t="shared" si="0"/>
        <v>-7178776</v>
      </c>
      <c r="N15" s="73">
        <f t="shared" si="0"/>
        <v>19423835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8938234</v>
      </c>
      <c r="X15" s="73">
        <f t="shared" si="0"/>
        <v>78683380</v>
      </c>
      <c r="Y15" s="73">
        <f t="shared" si="0"/>
        <v>-69745146</v>
      </c>
      <c r="Z15" s="170">
        <f>+IF(X15&lt;&gt;0,+(Y15/X15)*100,0)</f>
        <v>-88.64025160078278</v>
      </c>
      <c r="AA15" s="74">
        <f>SUM(AA6:AA14)</f>
        <v>77333600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2095</v>
      </c>
      <c r="D19" s="155"/>
      <c r="E19" s="59"/>
      <c r="F19" s="60"/>
      <c r="G19" s="159"/>
      <c r="H19" s="159"/>
      <c r="I19" s="159">
        <v>12966</v>
      </c>
      <c r="J19" s="60">
        <v>12966</v>
      </c>
      <c r="K19" s="159">
        <v>12966</v>
      </c>
      <c r="L19" s="159">
        <v>38897</v>
      </c>
      <c r="M19" s="60">
        <v>25931</v>
      </c>
      <c r="N19" s="159">
        <v>77794</v>
      </c>
      <c r="O19" s="159"/>
      <c r="P19" s="159"/>
      <c r="Q19" s="60"/>
      <c r="R19" s="159"/>
      <c r="S19" s="159"/>
      <c r="T19" s="60"/>
      <c r="U19" s="159"/>
      <c r="V19" s="159"/>
      <c r="W19" s="159">
        <v>90760</v>
      </c>
      <c r="X19" s="60"/>
      <c r="Y19" s="159">
        <v>90760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-36519503</v>
      </c>
      <c r="D24" s="155"/>
      <c r="E24" s="59">
        <v>-62493391</v>
      </c>
      <c r="F24" s="60">
        <v>-62493391</v>
      </c>
      <c r="G24" s="60"/>
      <c r="H24" s="60">
        <v>-868744</v>
      </c>
      <c r="I24" s="60">
        <v>-7200</v>
      </c>
      <c r="J24" s="60">
        <v>-875944</v>
      </c>
      <c r="K24" s="60">
        <v>-2781457</v>
      </c>
      <c r="L24" s="60">
        <v>-901917</v>
      </c>
      <c r="M24" s="60">
        <v>-457003</v>
      </c>
      <c r="N24" s="60">
        <v>-4140377</v>
      </c>
      <c r="O24" s="60"/>
      <c r="P24" s="60"/>
      <c r="Q24" s="60"/>
      <c r="R24" s="60"/>
      <c r="S24" s="60"/>
      <c r="T24" s="60"/>
      <c r="U24" s="60"/>
      <c r="V24" s="60"/>
      <c r="W24" s="60">
        <v>-5016321</v>
      </c>
      <c r="X24" s="60">
        <v>-26076400</v>
      </c>
      <c r="Y24" s="60">
        <v>21060079</v>
      </c>
      <c r="Z24" s="140">
        <v>-80.76</v>
      </c>
      <c r="AA24" s="62">
        <v>-62493391</v>
      </c>
    </row>
    <row r="25" spans="1:27" ht="13.5">
      <c r="A25" s="250" t="s">
        <v>191</v>
      </c>
      <c r="B25" s="251"/>
      <c r="C25" s="168">
        <f aca="true" t="shared" si="1" ref="C25:Y25">SUM(C19:C24)</f>
        <v>-36517408</v>
      </c>
      <c r="D25" s="168">
        <f>SUM(D19:D24)</f>
        <v>0</v>
      </c>
      <c r="E25" s="72">
        <f t="shared" si="1"/>
        <v>-62493391</v>
      </c>
      <c r="F25" s="73">
        <f t="shared" si="1"/>
        <v>-62493391</v>
      </c>
      <c r="G25" s="73">
        <f t="shared" si="1"/>
        <v>0</v>
      </c>
      <c r="H25" s="73">
        <f t="shared" si="1"/>
        <v>-868744</v>
      </c>
      <c r="I25" s="73">
        <f t="shared" si="1"/>
        <v>5766</v>
      </c>
      <c r="J25" s="73">
        <f t="shared" si="1"/>
        <v>-862978</v>
      </c>
      <c r="K25" s="73">
        <f t="shared" si="1"/>
        <v>-2768491</v>
      </c>
      <c r="L25" s="73">
        <f t="shared" si="1"/>
        <v>-863020</v>
      </c>
      <c r="M25" s="73">
        <f t="shared" si="1"/>
        <v>-431072</v>
      </c>
      <c r="N25" s="73">
        <f t="shared" si="1"/>
        <v>-4062583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-4925561</v>
      </c>
      <c r="X25" s="73">
        <f t="shared" si="1"/>
        <v>-26076400</v>
      </c>
      <c r="Y25" s="73">
        <f t="shared" si="1"/>
        <v>21150839</v>
      </c>
      <c r="Z25" s="170">
        <f>+IF(X25&lt;&gt;0,+(Y25/X25)*100,0)</f>
        <v>-81.11103910048934</v>
      </c>
      <c r="AA25" s="74">
        <f>SUM(AA19:AA24)</f>
        <v>-62493391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>
        <v>73666</v>
      </c>
      <c r="J31" s="159">
        <v>73666</v>
      </c>
      <c r="K31" s="60">
        <v>87696</v>
      </c>
      <c r="L31" s="60">
        <v>60599</v>
      </c>
      <c r="M31" s="60">
        <v>30789</v>
      </c>
      <c r="N31" s="60">
        <v>179084</v>
      </c>
      <c r="O31" s="159"/>
      <c r="P31" s="159"/>
      <c r="Q31" s="159"/>
      <c r="R31" s="60"/>
      <c r="S31" s="60"/>
      <c r="T31" s="60"/>
      <c r="U31" s="60"/>
      <c r="V31" s="159"/>
      <c r="W31" s="159">
        <v>252750</v>
      </c>
      <c r="X31" s="159"/>
      <c r="Y31" s="60">
        <v>252750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-6512097</v>
      </c>
      <c r="D33" s="155"/>
      <c r="E33" s="59">
        <v>-2698273</v>
      </c>
      <c r="F33" s="60">
        <v>-2698273</v>
      </c>
      <c r="G33" s="60"/>
      <c r="H33" s="60"/>
      <c r="I33" s="60"/>
      <c r="J33" s="60"/>
      <c r="K33" s="60"/>
      <c r="L33" s="60"/>
      <c r="M33" s="60">
        <v>-1238231</v>
      </c>
      <c r="N33" s="60">
        <v>-1238231</v>
      </c>
      <c r="O33" s="60"/>
      <c r="P33" s="60"/>
      <c r="Q33" s="60"/>
      <c r="R33" s="60"/>
      <c r="S33" s="60"/>
      <c r="T33" s="60"/>
      <c r="U33" s="60"/>
      <c r="V33" s="60"/>
      <c r="W33" s="60">
        <v>-1238231</v>
      </c>
      <c r="X33" s="60">
        <v>-1505025</v>
      </c>
      <c r="Y33" s="60">
        <v>266794</v>
      </c>
      <c r="Z33" s="140">
        <v>-17.73</v>
      </c>
      <c r="AA33" s="62">
        <v>-2698273</v>
      </c>
    </row>
    <row r="34" spans="1:27" ht="13.5">
      <c r="A34" s="250" t="s">
        <v>197</v>
      </c>
      <c r="B34" s="251"/>
      <c r="C34" s="168">
        <f aca="true" t="shared" si="2" ref="C34:Y34">SUM(C29:C33)</f>
        <v>-6512097</v>
      </c>
      <c r="D34" s="168">
        <f>SUM(D29:D33)</f>
        <v>0</v>
      </c>
      <c r="E34" s="72">
        <f t="shared" si="2"/>
        <v>-2698273</v>
      </c>
      <c r="F34" s="73">
        <f t="shared" si="2"/>
        <v>-2698273</v>
      </c>
      <c r="G34" s="73">
        <f t="shared" si="2"/>
        <v>0</v>
      </c>
      <c r="H34" s="73">
        <f t="shared" si="2"/>
        <v>0</v>
      </c>
      <c r="I34" s="73">
        <f t="shared" si="2"/>
        <v>73666</v>
      </c>
      <c r="J34" s="73">
        <f t="shared" si="2"/>
        <v>73666</v>
      </c>
      <c r="K34" s="73">
        <f t="shared" si="2"/>
        <v>87696</v>
      </c>
      <c r="L34" s="73">
        <f t="shared" si="2"/>
        <v>60599</v>
      </c>
      <c r="M34" s="73">
        <f t="shared" si="2"/>
        <v>-1207442</v>
      </c>
      <c r="N34" s="73">
        <f t="shared" si="2"/>
        <v>-1059147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-985481</v>
      </c>
      <c r="X34" s="73">
        <f t="shared" si="2"/>
        <v>-1505025</v>
      </c>
      <c r="Y34" s="73">
        <f t="shared" si="2"/>
        <v>519544</v>
      </c>
      <c r="Z34" s="170">
        <f>+IF(X34&lt;&gt;0,+(Y34/X34)*100,0)</f>
        <v>-34.52062258102025</v>
      </c>
      <c r="AA34" s="74">
        <f>SUM(AA29:AA33)</f>
        <v>-2698273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7840294</v>
      </c>
      <c r="D36" s="153">
        <f>+D15+D25+D34</f>
        <v>0</v>
      </c>
      <c r="E36" s="99">
        <f t="shared" si="3"/>
        <v>12141936</v>
      </c>
      <c r="F36" s="100">
        <f t="shared" si="3"/>
        <v>12141936</v>
      </c>
      <c r="G36" s="100">
        <f t="shared" si="3"/>
        <v>11198905</v>
      </c>
      <c r="H36" s="100">
        <f t="shared" si="3"/>
        <v>-13891024</v>
      </c>
      <c r="I36" s="100">
        <f t="shared" si="3"/>
        <v>-8582794</v>
      </c>
      <c r="J36" s="100">
        <f t="shared" si="3"/>
        <v>-11274913</v>
      </c>
      <c r="K36" s="100">
        <f t="shared" si="3"/>
        <v>-898908</v>
      </c>
      <c r="L36" s="100">
        <f t="shared" si="3"/>
        <v>24018303</v>
      </c>
      <c r="M36" s="100">
        <f t="shared" si="3"/>
        <v>-8817290</v>
      </c>
      <c r="N36" s="100">
        <f t="shared" si="3"/>
        <v>14302105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3027192</v>
      </c>
      <c r="X36" s="100">
        <f t="shared" si="3"/>
        <v>51101955</v>
      </c>
      <c r="Y36" s="100">
        <f t="shared" si="3"/>
        <v>-48074763</v>
      </c>
      <c r="Z36" s="137">
        <f>+IF(X36&lt;&gt;0,+(Y36/X36)*100,0)</f>
        <v>-94.07617184117515</v>
      </c>
      <c r="AA36" s="102">
        <f>+AA15+AA25+AA34</f>
        <v>12141936</v>
      </c>
    </row>
    <row r="37" spans="1:27" ht="13.5">
      <c r="A37" s="249" t="s">
        <v>199</v>
      </c>
      <c r="B37" s="182"/>
      <c r="C37" s="153">
        <v>6591603</v>
      </c>
      <c r="D37" s="153"/>
      <c r="E37" s="99">
        <v>3287029</v>
      </c>
      <c r="F37" s="100">
        <v>3287029</v>
      </c>
      <c r="G37" s="100">
        <v>14431897</v>
      </c>
      <c r="H37" s="100">
        <v>25630802</v>
      </c>
      <c r="I37" s="100">
        <v>11739778</v>
      </c>
      <c r="J37" s="100">
        <v>14431897</v>
      </c>
      <c r="K37" s="100">
        <v>3156984</v>
      </c>
      <c r="L37" s="100">
        <v>2258076</v>
      </c>
      <c r="M37" s="100">
        <v>26276379</v>
      </c>
      <c r="N37" s="100">
        <v>3156984</v>
      </c>
      <c r="O37" s="100"/>
      <c r="P37" s="100"/>
      <c r="Q37" s="100"/>
      <c r="R37" s="100"/>
      <c r="S37" s="100"/>
      <c r="T37" s="100"/>
      <c r="U37" s="100"/>
      <c r="V37" s="100"/>
      <c r="W37" s="100">
        <v>14431897</v>
      </c>
      <c r="X37" s="100">
        <v>3287029</v>
      </c>
      <c r="Y37" s="100">
        <v>11144868</v>
      </c>
      <c r="Z37" s="137">
        <v>339.06</v>
      </c>
      <c r="AA37" s="102">
        <v>3287029</v>
      </c>
    </row>
    <row r="38" spans="1:27" ht="13.5">
      <c r="A38" s="269" t="s">
        <v>200</v>
      </c>
      <c r="B38" s="256"/>
      <c r="C38" s="257">
        <v>14431897</v>
      </c>
      <c r="D38" s="257"/>
      <c r="E38" s="258">
        <v>15428964</v>
      </c>
      <c r="F38" s="259">
        <v>15428964</v>
      </c>
      <c r="G38" s="259">
        <v>25630802</v>
      </c>
      <c r="H38" s="259">
        <v>11739778</v>
      </c>
      <c r="I38" s="259">
        <v>3156984</v>
      </c>
      <c r="J38" s="259">
        <v>3156984</v>
      </c>
      <c r="K38" s="259">
        <v>2258076</v>
      </c>
      <c r="L38" s="259">
        <v>26276379</v>
      </c>
      <c r="M38" s="259">
        <v>17459089</v>
      </c>
      <c r="N38" s="259">
        <v>17459089</v>
      </c>
      <c r="O38" s="259"/>
      <c r="P38" s="259"/>
      <c r="Q38" s="259"/>
      <c r="R38" s="259"/>
      <c r="S38" s="259"/>
      <c r="T38" s="259"/>
      <c r="U38" s="259"/>
      <c r="V38" s="259"/>
      <c r="W38" s="259">
        <v>17459089</v>
      </c>
      <c r="X38" s="259">
        <v>54388983</v>
      </c>
      <c r="Y38" s="259">
        <v>-36929894</v>
      </c>
      <c r="Z38" s="260">
        <v>-67.9</v>
      </c>
      <c r="AA38" s="261">
        <v>15428964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36364754</v>
      </c>
      <c r="D5" s="200">
        <f t="shared" si="0"/>
        <v>0</v>
      </c>
      <c r="E5" s="106">
        <f t="shared" si="0"/>
        <v>51283036</v>
      </c>
      <c r="F5" s="106">
        <f t="shared" si="0"/>
        <v>51283036</v>
      </c>
      <c r="G5" s="106">
        <f t="shared" si="0"/>
        <v>0</v>
      </c>
      <c r="H5" s="106">
        <f t="shared" si="0"/>
        <v>868745</v>
      </c>
      <c r="I5" s="106">
        <f t="shared" si="0"/>
        <v>7200</v>
      </c>
      <c r="J5" s="106">
        <f t="shared" si="0"/>
        <v>875945</v>
      </c>
      <c r="K5" s="106">
        <f t="shared" si="0"/>
        <v>2808255</v>
      </c>
      <c r="L5" s="106">
        <f t="shared" si="0"/>
        <v>901917</v>
      </c>
      <c r="M5" s="106">
        <f t="shared" si="0"/>
        <v>457003</v>
      </c>
      <c r="N5" s="106">
        <f t="shared" si="0"/>
        <v>4167175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5043120</v>
      </c>
      <c r="X5" s="106">
        <f t="shared" si="0"/>
        <v>25641518</v>
      </c>
      <c r="Y5" s="106">
        <f t="shared" si="0"/>
        <v>-20598398</v>
      </c>
      <c r="Z5" s="201">
        <f>+IF(X5&lt;&gt;0,+(Y5/X5)*100,0)</f>
        <v>-80.3322096609101</v>
      </c>
      <c r="AA5" s="199">
        <f>SUM(AA11:AA18)</f>
        <v>51283036</v>
      </c>
    </row>
    <row r="6" spans="1:27" ht="13.5">
      <c r="A6" s="291" t="s">
        <v>204</v>
      </c>
      <c r="B6" s="142"/>
      <c r="C6" s="62">
        <v>24170208</v>
      </c>
      <c r="D6" s="156"/>
      <c r="E6" s="60">
        <v>36649000</v>
      </c>
      <c r="F6" s="60">
        <v>36649000</v>
      </c>
      <c r="G6" s="60"/>
      <c r="H6" s="60">
        <v>861863</v>
      </c>
      <c r="I6" s="60"/>
      <c r="J6" s="60">
        <v>861863</v>
      </c>
      <c r="K6" s="60">
        <v>2217966</v>
      </c>
      <c r="L6" s="60">
        <v>901917</v>
      </c>
      <c r="M6" s="60">
        <v>457003</v>
      </c>
      <c r="N6" s="60">
        <v>3576886</v>
      </c>
      <c r="O6" s="60"/>
      <c r="P6" s="60"/>
      <c r="Q6" s="60"/>
      <c r="R6" s="60"/>
      <c r="S6" s="60"/>
      <c r="T6" s="60"/>
      <c r="U6" s="60"/>
      <c r="V6" s="60"/>
      <c r="W6" s="60">
        <v>4438749</v>
      </c>
      <c r="X6" s="60">
        <v>18324500</v>
      </c>
      <c r="Y6" s="60">
        <v>-13885751</v>
      </c>
      <c r="Z6" s="140">
        <v>-75.78</v>
      </c>
      <c r="AA6" s="155">
        <v>36649000</v>
      </c>
    </row>
    <row r="7" spans="1:27" ht="13.5">
      <c r="A7" s="291" t="s">
        <v>205</v>
      </c>
      <c r="B7" s="142"/>
      <c r="C7" s="62">
        <v>8366060</v>
      </c>
      <c r="D7" s="156"/>
      <c r="E7" s="60">
        <v>6150000</v>
      </c>
      <c r="F7" s="60">
        <v>6150000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3075000</v>
      </c>
      <c r="Y7" s="60">
        <v>-3075000</v>
      </c>
      <c r="Z7" s="140">
        <v>-100</v>
      </c>
      <c r="AA7" s="155">
        <v>6150000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>
        <v>1050850</v>
      </c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4000000</v>
      </c>
      <c r="F10" s="60">
        <v>4000000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2000000</v>
      </c>
      <c r="Y10" s="60">
        <v>-2000000</v>
      </c>
      <c r="Z10" s="140">
        <v>-100</v>
      </c>
      <c r="AA10" s="155">
        <v>4000000</v>
      </c>
    </row>
    <row r="11" spans="1:27" ht="13.5">
      <c r="A11" s="292" t="s">
        <v>209</v>
      </c>
      <c r="B11" s="142"/>
      <c r="C11" s="293">
        <f aca="true" t="shared" si="1" ref="C11:Y11">SUM(C6:C10)</f>
        <v>33587118</v>
      </c>
      <c r="D11" s="294">
        <f t="shared" si="1"/>
        <v>0</v>
      </c>
      <c r="E11" s="295">
        <f t="shared" si="1"/>
        <v>46799000</v>
      </c>
      <c r="F11" s="295">
        <f t="shared" si="1"/>
        <v>46799000</v>
      </c>
      <c r="G11" s="295">
        <f t="shared" si="1"/>
        <v>0</v>
      </c>
      <c r="H11" s="295">
        <f t="shared" si="1"/>
        <v>861863</v>
      </c>
      <c r="I11" s="295">
        <f t="shared" si="1"/>
        <v>0</v>
      </c>
      <c r="J11" s="295">
        <f t="shared" si="1"/>
        <v>861863</v>
      </c>
      <c r="K11" s="295">
        <f t="shared" si="1"/>
        <v>2217966</v>
      </c>
      <c r="L11" s="295">
        <f t="shared" si="1"/>
        <v>901917</v>
      </c>
      <c r="M11" s="295">
        <f t="shared" si="1"/>
        <v>457003</v>
      </c>
      <c r="N11" s="295">
        <f t="shared" si="1"/>
        <v>3576886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4438749</v>
      </c>
      <c r="X11" s="295">
        <f t="shared" si="1"/>
        <v>23399500</v>
      </c>
      <c r="Y11" s="295">
        <f t="shared" si="1"/>
        <v>-18960751</v>
      </c>
      <c r="Z11" s="296">
        <f>+IF(X11&lt;&gt;0,+(Y11/X11)*100,0)</f>
        <v>-81.03058185003952</v>
      </c>
      <c r="AA11" s="297">
        <f>SUM(AA6:AA10)</f>
        <v>46799000</v>
      </c>
    </row>
    <row r="12" spans="1:27" ht="13.5">
      <c r="A12" s="298" t="s">
        <v>210</v>
      </c>
      <c r="B12" s="136"/>
      <c r="C12" s="62">
        <v>2569522</v>
      </c>
      <c r="D12" s="156"/>
      <c r="E12" s="60">
        <v>2684036</v>
      </c>
      <c r="F12" s="60">
        <v>2684036</v>
      </c>
      <c r="G12" s="60"/>
      <c r="H12" s="60"/>
      <c r="I12" s="60">
        <v>7200</v>
      </c>
      <c r="J12" s="60">
        <v>7200</v>
      </c>
      <c r="K12" s="60">
        <v>590289</v>
      </c>
      <c r="L12" s="60"/>
      <c r="M12" s="60"/>
      <c r="N12" s="60">
        <v>590289</v>
      </c>
      <c r="O12" s="60"/>
      <c r="P12" s="60"/>
      <c r="Q12" s="60"/>
      <c r="R12" s="60"/>
      <c r="S12" s="60"/>
      <c r="T12" s="60"/>
      <c r="U12" s="60"/>
      <c r="V12" s="60"/>
      <c r="W12" s="60">
        <v>597489</v>
      </c>
      <c r="X12" s="60">
        <v>1342018</v>
      </c>
      <c r="Y12" s="60">
        <v>-744529</v>
      </c>
      <c r="Z12" s="140">
        <v>-55.48</v>
      </c>
      <c r="AA12" s="155">
        <v>2684036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195484</v>
      </c>
      <c r="D15" s="156"/>
      <c r="E15" s="60">
        <v>1800000</v>
      </c>
      <c r="F15" s="60">
        <v>1800000</v>
      </c>
      <c r="G15" s="60"/>
      <c r="H15" s="60">
        <v>6882</v>
      </c>
      <c r="I15" s="60"/>
      <c r="J15" s="60">
        <v>6882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6882</v>
      </c>
      <c r="X15" s="60">
        <v>900000</v>
      </c>
      <c r="Y15" s="60">
        <v>-893118</v>
      </c>
      <c r="Z15" s="140">
        <v>-99.24</v>
      </c>
      <c r="AA15" s="155">
        <v>1800000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12630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11210335</v>
      </c>
      <c r="F20" s="100">
        <f t="shared" si="2"/>
        <v>11210335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5605168</v>
      </c>
      <c r="Y20" s="100">
        <f t="shared" si="2"/>
        <v>-5605168</v>
      </c>
      <c r="Z20" s="137">
        <f>+IF(X20&lt;&gt;0,+(Y20/X20)*100,0)</f>
        <v>-100</v>
      </c>
      <c r="AA20" s="153">
        <f>SUM(AA26:AA33)</f>
        <v>11210335</v>
      </c>
    </row>
    <row r="21" spans="1:27" ht="13.5">
      <c r="A21" s="291" t="s">
        <v>204</v>
      </c>
      <c r="B21" s="142"/>
      <c r="C21" s="62"/>
      <c r="D21" s="156"/>
      <c r="E21" s="60">
        <v>4520335</v>
      </c>
      <c r="F21" s="60">
        <v>4520335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2260168</v>
      </c>
      <c r="Y21" s="60">
        <v>-2260168</v>
      </c>
      <c r="Z21" s="140">
        <v>-100</v>
      </c>
      <c r="AA21" s="155">
        <v>4520335</v>
      </c>
    </row>
    <row r="22" spans="1:27" ht="13.5">
      <c r="A22" s="291" t="s">
        <v>205</v>
      </c>
      <c r="B22" s="142"/>
      <c r="C22" s="62"/>
      <c r="D22" s="156"/>
      <c r="E22" s="60">
        <v>3500000</v>
      </c>
      <c r="F22" s="60">
        <v>3500000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1750000</v>
      </c>
      <c r="Y22" s="60">
        <v>-1750000</v>
      </c>
      <c r="Z22" s="140">
        <v>-100</v>
      </c>
      <c r="AA22" s="155">
        <v>3500000</v>
      </c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8020335</v>
      </c>
      <c r="F26" s="295">
        <f t="shared" si="3"/>
        <v>8020335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4010168</v>
      </c>
      <c r="Y26" s="295">
        <f t="shared" si="3"/>
        <v>-4010168</v>
      </c>
      <c r="Z26" s="296">
        <f>+IF(X26&lt;&gt;0,+(Y26/X26)*100,0)</f>
        <v>-100</v>
      </c>
      <c r="AA26" s="297">
        <f>SUM(AA21:AA25)</f>
        <v>8020335</v>
      </c>
    </row>
    <row r="27" spans="1:27" ht="13.5">
      <c r="A27" s="298" t="s">
        <v>210</v>
      </c>
      <c r="B27" s="147"/>
      <c r="C27" s="62"/>
      <c r="D27" s="156"/>
      <c r="E27" s="60">
        <v>3190000</v>
      </c>
      <c r="F27" s="60">
        <v>3190000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1595000</v>
      </c>
      <c r="Y27" s="60">
        <v>-1595000</v>
      </c>
      <c r="Z27" s="140">
        <v>-100</v>
      </c>
      <c r="AA27" s="155">
        <v>3190000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24170208</v>
      </c>
      <c r="D36" s="156">
        <f t="shared" si="4"/>
        <v>0</v>
      </c>
      <c r="E36" s="60">
        <f t="shared" si="4"/>
        <v>41169335</v>
      </c>
      <c r="F36" s="60">
        <f t="shared" si="4"/>
        <v>41169335</v>
      </c>
      <c r="G36" s="60">
        <f t="shared" si="4"/>
        <v>0</v>
      </c>
      <c r="H36" s="60">
        <f t="shared" si="4"/>
        <v>861863</v>
      </c>
      <c r="I36" s="60">
        <f t="shared" si="4"/>
        <v>0</v>
      </c>
      <c r="J36" s="60">
        <f t="shared" si="4"/>
        <v>861863</v>
      </c>
      <c r="K36" s="60">
        <f t="shared" si="4"/>
        <v>2217966</v>
      </c>
      <c r="L36" s="60">
        <f t="shared" si="4"/>
        <v>901917</v>
      </c>
      <c r="M36" s="60">
        <f t="shared" si="4"/>
        <v>457003</v>
      </c>
      <c r="N36" s="60">
        <f t="shared" si="4"/>
        <v>3576886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4438749</v>
      </c>
      <c r="X36" s="60">
        <f t="shared" si="4"/>
        <v>20584668</v>
      </c>
      <c r="Y36" s="60">
        <f t="shared" si="4"/>
        <v>-16145919</v>
      </c>
      <c r="Z36" s="140">
        <f aca="true" t="shared" si="5" ref="Z36:Z49">+IF(X36&lt;&gt;0,+(Y36/X36)*100,0)</f>
        <v>-78.43662574494765</v>
      </c>
      <c r="AA36" s="155">
        <f>AA6+AA21</f>
        <v>41169335</v>
      </c>
    </row>
    <row r="37" spans="1:27" ht="13.5">
      <c r="A37" s="291" t="s">
        <v>205</v>
      </c>
      <c r="B37" s="142"/>
      <c r="C37" s="62">
        <f t="shared" si="4"/>
        <v>8366060</v>
      </c>
      <c r="D37" s="156">
        <f t="shared" si="4"/>
        <v>0</v>
      </c>
      <c r="E37" s="60">
        <f t="shared" si="4"/>
        <v>9650000</v>
      </c>
      <c r="F37" s="60">
        <f t="shared" si="4"/>
        <v>9650000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4825000</v>
      </c>
      <c r="Y37" s="60">
        <f t="shared" si="4"/>
        <v>-4825000</v>
      </c>
      <c r="Z37" s="140">
        <f t="shared" si="5"/>
        <v>-100</v>
      </c>
      <c r="AA37" s="155">
        <f>AA7+AA22</f>
        <v>9650000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1050850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4000000</v>
      </c>
      <c r="F40" s="60">
        <f t="shared" si="4"/>
        <v>4000000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2000000</v>
      </c>
      <c r="Y40" s="60">
        <f t="shared" si="4"/>
        <v>-2000000</v>
      </c>
      <c r="Z40" s="140">
        <f t="shared" si="5"/>
        <v>-100</v>
      </c>
      <c r="AA40" s="155">
        <f>AA10+AA25</f>
        <v>4000000</v>
      </c>
    </row>
    <row r="41" spans="1:27" ht="13.5">
      <c r="A41" s="292" t="s">
        <v>209</v>
      </c>
      <c r="B41" s="142"/>
      <c r="C41" s="293">
        <f aca="true" t="shared" si="6" ref="C41:Y41">SUM(C36:C40)</f>
        <v>33587118</v>
      </c>
      <c r="D41" s="294">
        <f t="shared" si="6"/>
        <v>0</v>
      </c>
      <c r="E41" s="295">
        <f t="shared" si="6"/>
        <v>54819335</v>
      </c>
      <c r="F41" s="295">
        <f t="shared" si="6"/>
        <v>54819335</v>
      </c>
      <c r="G41" s="295">
        <f t="shared" si="6"/>
        <v>0</v>
      </c>
      <c r="H41" s="295">
        <f t="shared" si="6"/>
        <v>861863</v>
      </c>
      <c r="I41" s="295">
        <f t="shared" si="6"/>
        <v>0</v>
      </c>
      <c r="J41" s="295">
        <f t="shared" si="6"/>
        <v>861863</v>
      </c>
      <c r="K41" s="295">
        <f t="shared" si="6"/>
        <v>2217966</v>
      </c>
      <c r="L41" s="295">
        <f t="shared" si="6"/>
        <v>901917</v>
      </c>
      <c r="M41" s="295">
        <f t="shared" si="6"/>
        <v>457003</v>
      </c>
      <c r="N41" s="295">
        <f t="shared" si="6"/>
        <v>3576886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4438749</v>
      </c>
      <c r="X41" s="295">
        <f t="shared" si="6"/>
        <v>27409668</v>
      </c>
      <c r="Y41" s="295">
        <f t="shared" si="6"/>
        <v>-22970919</v>
      </c>
      <c r="Z41" s="296">
        <f t="shared" si="5"/>
        <v>-83.80590016632088</v>
      </c>
      <c r="AA41" s="297">
        <f>SUM(AA36:AA40)</f>
        <v>54819335</v>
      </c>
    </row>
    <row r="42" spans="1:27" ht="13.5">
      <c r="A42" s="298" t="s">
        <v>210</v>
      </c>
      <c r="B42" s="136"/>
      <c r="C42" s="95">
        <f aca="true" t="shared" si="7" ref="C42:Y48">C12+C27</f>
        <v>2569522</v>
      </c>
      <c r="D42" s="129">
        <f t="shared" si="7"/>
        <v>0</v>
      </c>
      <c r="E42" s="54">
        <f t="shared" si="7"/>
        <v>5874036</v>
      </c>
      <c r="F42" s="54">
        <f t="shared" si="7"/>
        <v>5874036</v>
      </c>
      <c r="G42" s="54">
        <f t="shared" si="7"/>
        <v>0</v>
      </c>
      <c r="H42" s="54">
        <f t="shared" si="7"/>
        <v>0</v>
      </c>
      <c r="I42" s="54">
        <f t="shared" si="7"/>
        <v>7200</v>
      </c>
      <c r="J42" s="54">
        <f t="shared" si="7"/>
        <v>7200</v>
      </c>
      <c r="K42" s="54">
        <f t="shared" si="7"/>
        <v>590289</v>
      </c>
      <c r="L42" s="54">
        <f t="shared" si="7"/>
        <v>0</v>
      </c>
      <c r="M42" s="54">
        <f t="shared" si="7"/>
        <v>0</v>
      </c>
      <c r="N42" s="54">
        <f t="shared" si="7"/>
        <v>590289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597489</v>
      </c>
      <c r="X42" s="54">
        <f t="shared" si="7"/>
        <v>2937018</v>
      </c>
      <c r="Y42" s="54">
        <f t="shared" si="7"/>
        <v>-2339529</v>
      </c>
      <c r="Z42" s="184">
        <f t="shared" si="5"/>
        <v>-79.65661088900374</v>
      </c>
      <c r="AA42" s="130">
        <f aca="true" t="shared" si="8" ref="AA42:AA48">AA12+AA27</f>
        <v>5874036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195484</v>
      </c>
      <c r="D45" s="129">
        <f t="shared" si="7"/>
        <v>0</v>
      </c>
      <c r="E45" s="54">
        <f t="shared" si="7"/>
        <v>1800000</v>
      </c>
      <c r="F45" s="54">
        <f t="shared" si="7"/>
        <v>1800000</v>
      </c>
      <c r="G45" s="54">
        <f t="shared" si="7"/>
        <v>0</v>
      </c>
      <c r="H45" s="54">
        <f t="shared" si="7"/>
        <v>6882</v>
      </c>
      <c r="I45" s="54">
        <f t="shared" si="7"/>
        <v>0</v>
      </c>
      <c r="J45" s="54">
        <f t="shared" si="7"/>
        <v>6882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6882</v>
      </c>
      <c r="X45" s="54">
        <f t="shared" si="7"/>
        <v>900000</v>
      </c>
      <c r="Y45" s="54">
        <f t="shared" si="7"/>
        <v>-893118</v>
      </c>
      <c r="Z45" s="184">
        <f t="shared" si="5"/>
        <v>-99.23533333333333</v>
      </c>
      <c r="AA45" s="130">
        <f t="shared" si="8"/>
        <v>1800000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12630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36364754</v>
      </c>
      <c r="D49" s="218">
        <f t="shared" si="9"/>
        <v>0</v>
      </c>
      <c r="E49" s="220">
        <f t="shared" si="9"/>
        <v>62493371</v>
      </c>
      <c r="F49" s="220">
        <f t="shared" si="9"/>
        <v>62493371</v>
      </c>
      <c r="G49" s="220">
        <f t="shared" si="9"/>
        <v>0</v>
      </c>
      <c r="H49" s="220">
        <f t="shared" si="9"/>
        <v>868745</v>
      </c>
      <c r="I49" s="220">
        <f t="shared" si="9"/>
        <v>7200</v>
      </c>
      <c r="J49" s="220">
        <f t="shared" si="9"/>
        <v>875945</v>
      </c>
      <c r="K49" s="220">
        <f t="shared" si="9"/>
        <v>2808255</v>
      </c>
      <c r="L49" s="220">
        <f t="shared" si="9"/>
        <v>901917</v>
      </c>
      <c r="M49" s="220">
        <f t="shared" si="9"/>
        <v>457003</v>
      </c>
      <c r="N49" s="220">
        <f t="shared" si="9"/>
        <v>4167175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5043120</v>
      </c>
      <c r="X49" s="220">
        <f t="shared" si="9"/>
        <v>31246686</v>
      </c>
      <c r="Y49" s="220">
        <f t="shared" si="9"/>
        <v>-26203566</v>
      </c>
      <c r="Z49" s="221">
        <f t="shared" si="5"/>
        <v>-83.86030441756287</v>
      </c>
      <c r="AA49" s="222">
        <f>SUM(AA41:AA48)</f>
        <v>62493371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37034553</v>
      </c>
      <c r="F51" s="54">
        <f t="shared" si="10"/>
        <v>37034553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18517279</v>
      </c>
      <c r="Y51" s="54">
        <f t="shared" si="10"/>
        <v>-18517279</v>
      </c>
      <c r="Z51" s="184">
        <f>+IF(X51&lt;&gt;0,+(Y51/X51)*100,0)</f>
        <v>-100</v>
      </c>
      <c r="AA51" s="130">
        <f>SUM(AA57:AA61)</f>
        <v>37034553</v>
      </c>
    </row>
    <row r="52" spans="1:27" ht="13.5">
      <c r="A52" s="310" t="s">
        <v>204</v>
      </c>
      <c r="B52" s="142"/>
      <c r="C52" s="62"/>
      <c r="D52" s="156"/>
      <c r="E52" s="60">
        <v>3330341</v>
      </c>
      <c r="F52" s="60">
        <v>3330341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1665171</v>
      </c>
      <c r="Y52" s="60">
        <v>-1665171</v>
      </c>
      <c r="Z52" s="140">
        <v>-100</v>
      </c>
      <c r="AA52" s="155">
        <v>3330341</v>
      </c>
    </row>
    <row r="53" spans="1:27" ht="13.5">
      <c r="A53" s="310" t="s">
        <v>205</v>
      </c>
      <c r="B53" s="142"/>
      <c r="C53" s="62"/>
      <c r="D53" s="156"/>
      <c r="E53" s="60">
        <v>18047719</v>
      </c>
      <c r="F53" s="60">
        <v>18047719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9023860</v>
      </c>
      <c r="Y53" s="60">
        <v>-9023860</v>
      </c>
      <c r="Z53" s="140">
        <v>-100</v>
      </c>
      <c r="AA53" s="155">
        <v>18047719</v>
      </c>
    </row>
    <row r="54" spans="1:27" ht="13.5">
      <c r="A54" s="310" t="s">
        <v>206</v>
      </c>
      <c r="B54" s="142"/>
      <c r="C54" s="62"/>
      <c r="D54" s="156"/>
      <c r="E54" s="60">
        <v>2617665</v>
      </c>
      <c r="F54" s="60">
        <v>2617665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1308833</v>
      </c>
      <c r="Y54" s="60">
        <v>-1308833</v>
      </c>
      <c r="Z54" s="140">
        <v>-100</v>
      </c>
      <c r="AA54" s="155">
        <v>2617665</v>
      </c>
    </row>
    <row r="55" spans="1:27" ht="13.5">
      <c r="A55" s="310" t="s">
        <v>207</v>
      </c>
      <c r="B55" s="142"/>
      <c r="C55" s="62"/>
      <c r="D55" s="156"/>
      <c r="E55" s="60">
        <v>2512637</v>
      </c>
      <c r="F55" s="60">
        <v>2512637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1256319</v>
      </c>
      <c r="Y55" s="60">
        <v>-1256319</v>
      </c>
      <c r="Z55" s="140">
        <v>-100</v>
      </c>
      <c r="AA55" s="155">
        <v>2512637</v>
      </c>
    </row>
    <row r="56" spans="1:27" ht="13.5">
      <c r="A56" s="310" t="s">
        <v>208</v>
      </c>
      <c r="B56" s="142"/>
      <c r="C56" s="62"/>
      <c r="D56" s="156"/>
      <c r="E56" s="60">
        <v>44222</v>
      </c>
      <c r="F56" s="60">
        <v>44222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22111</v>
      </c>
      <c r="Y56" s="60">
        <v>-22111</v>
      </c>
      <c r="Z56" s="140">
        <v>-100</v>
      </c>
      <c r="AA56" s="155">
        <v>44222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26552584</v>
      </c>
      <c r="F57" s="295">
        <f t="shared" si="11"/>
        <v>26552584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13276294</v>
      </c>
      <c r="Y57" s="295">
        <f t="shared" si="11"/>
        <v>-13276294</v>
      </c>
      <c r="Z57" s="296">
        <f>+IF(X57&lt;&gt;0,+(Y57/X57)*100,0)</f>
        <v>-100</v>
      </c>
      <c r="AA57" s="297">
        <f>SUM(AA52:AA56)</f>
        <v>26552584</v>
      </c>
    </row>
    <row r="58" spans="1:27" ht="13.5">
      <c r="A58" s="311" t="s">
        <v>210</v>
      </c>
      <c r="B58" s="136"/>
      <c r="C58" s="62"/>
      <c r="D58" s="156"/>
      <c r="E58" s="60">
        <v>522176</v>
      </c>
      <c r="F58" s="60">
        <v>522176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261088</v>
      </c>
      <c r="Y58" s="60">
        <v>-261088</v>
      </c>
      <c r="Z58" s="140">
        <v>-100</v>
      </c>
      <c r="AA58" s="155">
        <v>522176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9959793</v>
      </c>
      <c r="F61" s="60">
        <v>9959793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4979897</v>
      </c>
      <c r="Y61" s="60">
        <v>-4979897</v>
      </c>
      <c r="Z61" s="140">
        <v>-100</v>
      </c>
      <c r="AA61" s="155">
        <v>9959793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292167</v>
      </c>
      <c r="H65" s="60">
        <v>303127</v>
      </c>
      <c r="I65" s="60">
        <v>265943</v>
      </c>
      <c r="J65" s="60">
        <v>861237</v>
      </c>
      <c r="K65" s="60">
        <v>285160</v>
      </c>
      <c r="L65" s="60">
        <v>345902</v>
      </c>
      <c r="M65" s="60">
        <v>240378</v>
      </c>
      <c r="N65" s="60">
        <v>871440</v>
      </c>
      <c r="O65" s="60"/>
      <c r="P65" s="60"/>
      <c r="Q65" s="60"/>
      <c r="R65" s="60"/>
      <c r="S65" s="60"/>
      <c r="T65" s="60"/>
      <c r="U65" s="60"/>
      <c r="V65" s="60"/>
      <c r="W65" s="60">
        <v>1732677</v>
      </c>
      <c r="X65" s="60"/>
      <c r="Y65" s="60">
        <v>1732677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37034554</v>
      </c>
      <c r="F66" s="275"/>
      <c r="G66" s="275">
        <v>444757</v>
      </c>
      <c r="H66" s="275">
        <v>1349453</v>
      </c>
      <c r="I66" s="275">
        <v>1091323</v>
      </c>
      <c r="J66" s="275">
        <v>2885533</v>
      </c>
      <c r="K66" s="275">
        <v>1530026</v>
      </c>
      <c r="L66" s="275">
        <v>1608868</v>
      </c>
      <c r="M66" s="275">
        <v>1172210</v>
      </c>
      <c r="N66" s="275">
        <v>4311104</v>
      </c>
      <c r="O66" s="275"/>
      <c r="P66" s="275"/>
      <c r="Q66" s="275"/>
      <c r="R66" s="275"/>
      <c r="S66" s="275"/>
      <c r="T66" s="275"/>
      <c r="U66" s="275"/>
      <c r="V66" s="275"/>
      <c r="W66" s="275">
        <v>7196637</v>
      </c>
      <c r="X66" s="275"/>
      <c r="Y66" s="275">
        <v>7196637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189384</v>
      </c>
      <c r="H68" s="60">
        <v>290930</v>
      </c>
      <c r="I68" s="60">
        <v>245250</v>
      </c>
      <c r="J68" s="60">
        <v>725564</v>
      </c>
      <c r="K68" s="60">
        <v>186634</v>
      </c>
      <c r="L68" s="60">
        <v>269875</v>
      </c>
      <c r="M68" s="60">
        <v>344957</v>
      </c>
      <c r="N68" s="60">
        <v>801466</v>
      </c>
      <c r="O68" s="60"/>
      <c r="P68" s="60"/>
      <c r="Q68" s="60"/>
      <c r="R68" s="60"/>
      <c r="S68" s="60"/>
      <c r="T68" s="60"/>
      <c r="U68" s="60"/>
      <c r="V68" s="60"/>
      <c r="W68" s="60">
        <v>1527030</v>
      </c>
      <c r="X68" s="60"/>
      <c r="Y68" s="60">
        <v>1527030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37034554</v>
      </c>
      <c r="F69" s="220">
        <f t="shared" si="12"/>
        <v>0</v>
      </c>
      <c r="G69" s="220">
        <f t="shared" si="12"/>
        <v>926308</v>
      </c>
      <c r="H69" s="220">
        <f t="shared" si="12"/>
        <v>1943510</v>
      </c>
      <c r="I69" s="220">
        <f t="shared" si="12"/>
        <v>1602516</v>
      </c>
      <c r="J69" s="220">
        <f t="shared" si="12"/>
        <v>4472334</v>
      </c>
      <c r="K69" s="220">
        <f t="shared" si="12"/>
        <v>2001820</v>
      </c>
      <c r="L69" s="220">
        <f t="shared" si="12"/>
        <v>2224645</v>
      </c>
      <c r="M69" s="220">
        <f t="shared" si="12"/>
        <v>1757545</v>
      </c>
      <c r="N69" s="220">
        <f t="shared" si="12"/>
        <v>5984010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10456344</v>
      </c>
      <c r="X69" s="220">
        <f t="shared" si="12"/>
        <v>0</v>
      </c>
      <c r="Y69" s="220">
        <f t="shared" si="12"/>
        <v>10456344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33587118</v>
      </c>
      <c r="D5" s="357">
        <f t="shared" si="0"/>
        <v>0</v>
      </c>
      <c r="E5" s="356">
        <f t="shared" si="0"/>
        <v>46799000</v>
      </c>
      <c r="F5" s="358">
        <f t="shared" si="0"/>
        <v>46799000</v>
      </c>
      <c r="G5" s="358">
        <f t="shared" si="0"/>
        <v>0</v>
      </c>
      <c r="H5" s="356">
        <f t="shared" si="0"/>
        <v>861863</v>
      </c>
      <c r="I5" s="356">
        <f t="shared" si="0"/>
        <v>0</v>
      </c>
      <c r="J5" s="358">
        <f t="shared" si="0"/>
        <v>861863</v>
      </c>
      <c r="K5" s="358">
        <f t="shared" si="0"/>
        <v>2217966</v>
      </c>
      <c r="L5" s="356">
        <f t="shared" si="0"/>
        <v>901917</v>
      </c>
      <c r="M5" s="356">
        <f t="shared" si="0"/>
        <v>457003</v>
      </c>
      <c r="N5" s="358">
        <f t="shared" si="0"/>
        <v>3576886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4438749</v>
      </c>
      <c r="X5" s="356">
        <f t="shared" si="0"/>
        <v>23399500</v>
      </c>
      <c r="Y5" s="358">
        <f t="shared" si="0"/>
        <v>-18960751</v>
      </c>
      <c r="Z5" s="359">
        <f>+IF(X5&lt;&gt;0,+(Y5/X5)*100,0)</f>
        <v>-81.03058185003952</v>
      </c>
      <c r="AA5" s="360">
        <f>+AA6+AA8+AA11+AA13+AA15</f>
        <v>46799000</v>
      </c>
    </row>
    <row r="6" spans="1:27" ht="13.5">
      <c r="A6" s="361" t="s">
        <v>204</v>
      </c>
      <c r="B6" s="142"/>
      <c r="C6" s="60">
        <f>+C7</f>
        <v>24170208</v>
      </c>
      <c r="D6" s="340">
        <f aca="true" t="shared" si="1" ref="D6:AA6">+D7</f>
        <v>0</v>
      </c>
      <c r="E6" s="60">
        <f t="shared" si="1"/>
        <v>36649000</v>
      </c>
      <c r="F6" s="59">
        <f t="shared" si="1"/>
        <v>36649000</v>
      </c>
      <c r="G6" s="59">
        <f t="shared" si="1"/>
        <v>0</v>
      </c>
      <c r="H6" s="60">
        <f t="shared" si="1"/>
        <v>861863</v>
      </c>
      <c r="I6" s="60">
        <f t="shared" si="1"/>
        <v>0</v>
      </c>
      <c r="J6" s="59">
        <f t="shared" si="1"/>
        <v>861863</v>
      </c>
      <c r="K6" s="59">
        <f t="shared" si="1"/>
        <v>2217966</v>
      </c>
      <c r="L6" s="60">
        <f t="shared" si="1"/>
        <v>901917</v>
      </c>
      <c r="M6" s="60">
        <f t="shared" si="1"/>
        <v>457003</v>
      </c>
      <c r="N6" s="59">
        <f t="shared" si="1"/>
        <v>3576886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4438749</v>
      </c>
      <c r="X6" s="60">
        <f t="shared" si="1"/>
        <v>18324500</v>
      </c>
      <c r="Y6" s="59">
        <f t="shared" si="1"/>
        <v>-13885751</v>
      </c>
      <c r="Z6" s="61">
        <f>+IF(X6&lt;&gt;0,+(Y6/X6)*100,0)</f>
        <v>-75.77697072225709</v>
      </c>
      <c r="AA6" s="62">
        <f t="shared" si="1"/>
        <v>36649000</v>
      </c>
    </row>
    <row r="7" spans="1:27" ht="13.5">
      <c r="A7" s="291" t="s">
        <v>228</v>
      </c>
      <c r="B7" s="142"/>
      <c r="C7" s="60">
        <v>24170208</v>
      </c>
      <c r="D7" s="340"/>
      <c r="E7" s="60">
        <v>36649000</v>
      </c>
      <c r="F7" s="59">
        <v>36649000</v>
      </c>
      <c r="G7" s="59"/>
      <c r="H7" s="60">
        <v>861863</v>
      </c>
      <c r="I7" s="60"/>
      <c r="J7" s="59">
        <v>861863</v>
      </c>
      <c r="K7" s="59">
        <v>2217966</v>
      </c>
      <c r="L7" s="60">
        <v>901917</v>
      </c>
      <c r="M7" s="60">
        <v>457003</v>
      </c>
      <c r="N7" s="59">
        <v>3576886</v>
      </c>
      <c r="O7" s="59"/>
      <c r="P7" s="60"/>
      <c r="Q7" s="60"/>
      <c r="R7" s="59"/>
      <c r="S7" s="59"/>
      <c r="T7" s="60"/>
      <c r="U7" s="60"/>
      <c r="V7" s="59"/>
      <c r="W7" s="59">
        <v>4438749</v>
      </c>
      <c r="X7" s="60">
        <v>18324500</v>
      </c>
      <c r="Y7" s="59">
        <v>-13885751</v>
      </c>
      <c r="Z7" s="61">
        <v>-75.78</v>
      </c>
      <c r="AA7" s="62">
        <v>36649000</v>
      </c>
    </row>
    <row r="8" spans="1:27" ht="13.5">
      <c r="A8" s="361" t="s">
        <v>205</v>
      </c>
      <c r="B8" s="142"/>
      <c r="C8" s="60">
        <f aca="true" t="shared" si="2" ref="C8:Y8">SUM(C9:C10)</f>
        <v>8366060</v>
      </c>
      <c r="D8" s="340">
        <f t="shared" si="2"/>
        <v>0</v>
      </c>
      <c r="E8" s="60">
        <f t="shared" si="2"/>
        <v>6150000</v>
      </c>
      <c r="F8" s="59">
        <f t="shared" si="2"/>
        <v>6150000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3075000</v>
      </c>
      <c r="Y8" s="59">
        <f t="shared" si="2"/>
        <v>-3075000</v>
      </c>
      <c r="Z8" s="61">
        <f>+IF(X8&lt;&gt;0,+(Y8/X8)*100,0)</f>
        <v>-100</v>
      </c>
      <c r="AA8" s="62">
        <f>SUM(AA9:AA10)</f>
        <v>6150000</v>
      </c>
    </row>
    <row r="9" spans="1:27" ht="13.5">
      <c r="A9" s="291" t="s">
        <v>229</v>
      </c>
      <c r="B9" s="142"/>
      <c r="C9" s="60">
        <v>8366060</v>
      </c>
      <c r="D9" s="340"/>
      <c r="E9" s="60">
        <v>6150000</v>
      </c>
      <c r="F9" s="59">
        <v>6150000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3075000</v>
      </c>
      <c r="Y9" s="59">
        <v>-3075000</v>
      </c>
      <c r="Z9" s="61">
        <v>-100</v>
      </c>
      <c r="AA9" s="62">
        <v>6150000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1050850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>
        <v>1050850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4000000</v>
      </c>
      <c r="F15" s="59">
        <f t="shared" si="5"/>
        <v>4000000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2000000</v>
      </c>
      <c r="Y15" s="59">
        <f t="shared" si="5"/>
        <v>-2000000</v>
      </c>
      <c r="Z15" s="61">
        <f>+IF(X15&lt;&gt;0,+(Y15/X15)*100,0)</f>
        <v>-100</v>
      </c>
      <c r="AA15" s="62">
        <f>SUM(AA16:AA20)</f>
        <v>4000000</v>
      </c>
    </row>
    <row r="16" spans="1:27" ht="13.5">
      <c r="A16" s="291" t="s">
        <v>233</v>
      </c>
      <c r="B16" s="300"/>
      <c r="C16" s="60"/>
      <c r="D16" s="340"/>
      <c r="E16" s="60">
        <v>4000000</v>
      </c>
      <c r="F16" s="59">
        <v>4000000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2000000</v>
      </c>
      <c r="Y16" s="59">
        <v>-2000000</v>
      </c>
      <c r="Z16" s="61">
        <v>-100</v>
      </c>
      <c r="AA16" s="62">
        <v>4000000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2569522</v>
      </c>
      <c r="D22" s="344">
        <f t="shared" si="6"/>
        <v>0</v>
      </c>
      <c r="E22" s="343">
        <f t="shared" si="6"/>
        <v>2684036</v>
      </c>
      <c r="F22" s="345">
        <f t="shared" si="6"/>
        <v>2684036</v>
      </c>
      <c r="G22" s="345">
        <f t="shared" si="6"/>
        <v>0</v>
      </c>
      <c r="H22" s="343">
        <f t="shared" si="6"/>
        <v>0</v>
      </c>
      <c r="I22" s="343">
        <f t="shared" si="6"/>
        <v>7200</v>
      </c>
      <c r="J22" s="345">
        <f t="shared" si="6"/>
        <v>7200</v>
      </c>
      <c r="K22" s="345">
        <f t="shared" si="6"/>
        <v>590289</v>
      </c>
      <c r="L22" s="343">
        <f t="shared" si="6"/>
        <v>0</v>
      </c>
      <c r="M22" s="343">
        <f t="shared" si="6"/>
        <v>0</v>
      </c>
      <c r="N22" s="345">
        <f t="shared" si="6"/>
        <v>590289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597489</v>
      </c>
      <c r="X22" s="343">
        <f t="shared" si="6"/>
        <v>1342018</v>
      </c>
      <c r="Y22" s="345">
        <f t="shared" si="6"/>
        <v>-744529</v>
      </c>
      <c r="Z22" s="336">
        <f>+IF(X22&lt;&gt;0,+(Y22/X22)*100,0)</f>
        <v>-55.47831698233556</v>
      </c>
      <c r="AA22" s="350">
        <f>SUM(AA23:AA32)</f>
        <v>2684036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>
        <v>1271494</v>
      </c>
      <c r="D26" s="363"/>
      <c r="E26" s="362">
        <v>744036</v>
      </c>
      <c r="F26" s="364">
        <v>744036</v>
      </c>
      <c r="G26" s="364"/>
      <c r="H26" s="362"/>
      <c r="I26" s="362">
        <v>7200</v>
      </c>
      <c r="J26" s="364">
        <v>7200</v>
      </c>
      <c r="K26" s="364">
        <v>26798</v>
      </c>
      <c r="L26" s="362"/>
      <c r="M26" s="362"/>
      <c r="N26" s="364">
        <v>26798</v>
      </c>
      <c r="O26" s="364"/>
      <c r="P26" s="362"/>
      <c r="Q26" s="362"/>
      <c r="R26" s="364"/>
      <c r="S26" s="364"/>
      <c r="T26" s="362"/>
      <c r="U26" s="362"/>
      <c r="V26" s="364"/>
      <c r="W26" s="364">
        <v>33998</v>
      </c>
      <c r="X26" s="362">
        <v>372018</v>
      </c>
      <c r="Y26" s="364">
        <v>-338020</v>
      </c>
      <c r="Z26" s="365">
        <v>-90.86</v>
      </c>
      <c r="AA26" s="366">
        <v>744036</v>
      </c>
    </row>
    <row r="27" spans="1:27" ht="13.5">
      <c r="A27" s="361" t="s">
        <v>240</v>
      </c>
      <c r="B27" s="147"/>
      <c r="C27" s="60">
        <v>343277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>
        <v>1190000</v>
      </c>
      <c r="F30" s="59">
        <v>1190000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595000</v>
      </c>
      <c r="Y30" s="59">
        <v>-595000</v>
      </c>
      <c r="Z30" s="61">
        <v>-100</v>
      </c>
      <c r="AA30" s="62">
        <v>1190000</v>
      </c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954751</v>
      </c>
      <c r="D32" s="340"/>
      <c r="E32" s="60">
        <v>750000</v>
      </c>
      <c r="F32" s="59">
        <v>750000</v>
      </c>
      <c r="G32" s="59"/>
      <c r="H32" s="60"/>
      <c r="I32" s="60"/>
      <c r="J32" s="59"/>
      <c r="K32" s="59">
        <v>563491</v>
      </c>
      <c r="L32" s="60"/>
      <c r="M32" s="60"/>
      <c r="N32" s="59">
        <v>563491</v>
      </c>
      <c r="O32" s="59"/>
      <c r="P32" s="60"/>
      <c r="Q32" s="60"/>
      <c r="R32" s="59"/>
      <c r="S32" s="59"/>
      <c r="T32" s="60"/>
      <c r="U32" s="60"/>
      <c r="V32" s="59"/>
      <c r="W32" s="59">
        <v>563491</v>
      </c>
      <c r="X32" s="60">
        <v>375000</v>
      </c>
      <c r="Y32" s="59">
        <v>188491</v>
      </c>
      <c r="Z32" s="61">
        <v>50.26</v>
      </c>
      <c r="AA32" s="62">
        <v>750000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195484</v>
      </c>
      <c r="D40" s="344">
        <f t="shared" si="9"/>
        <v>0</v>
      </c>
      <c r="E40" s="343">
        <f t="shared" si="9"/>
        <v>1800000</v>
      </c>
      <c r="F40" s="345">
        <f t="shared" si="9"/>
        <v>1800000</v>
      </c>
      <c r="G40" s="345">
        <f t="shared" si="9"/>
        <v>0</v>
      </c>
      <c r="H40" s="343">
        <f t="shared" si="9"/>
        <v>6882</v>
      </c>
      <c r="I40" s="343">
        <f t="shared" si="9"/>
        <v>0</v>
      </c>
      <c r="J40" s="345">
        <f t="shared" si="9"/>
        <v>6882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6882</v>
      </c>
      <c r="X40" s="343">
        <f t="shared" si="9"/>
        <v>900000</v>
      </c>
      <c r="Y40" s="345">
        <f t="shared" si="9"/>
        <v>-893118</v>
      </c>
      <c r="Z40" s="336">
        <f>+IF(X40&lt;&gt;0,+(Y40/X40)*100,0)</f>
        <v>-99.23533333333333</v>
      </c>
      <c r="AA40" s="350">
        <f>SUM(AA41:AA49)</f>
        <v>1800000</v>
      </c>
    </row>
    <row r="41" spans="1:27" ht="13.5">
      <c r="A41" s="361" t="s">
        <v>247</v>
      </c>
      <c r="B41" s="142"/>
      <c r="C41" s="362"/>
      <c r="D41" s="363"/>
      <c r="E41" s="362">
        <v>300000</v>
      </c>
      <c r="F41" s="364">
        <v>300000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150000</v>
      </c>
      <c r="Y41" s="364">
        <v>-150000</v>
      </c>
      <c r="Z41" s="365">
        <v>-100</v>
      </c>
      <c r="AA41" s="366">
        <v>300000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85107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110377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1500000</v>
      </c>
      <c r="F47" s="53">
        <v>1500000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750000</v>
      </c>
      <c r="Y47" s="53">
        <v>-750000</v>
      </c>
      <c r="Z47" s="94">
        <v>-100</v>
      </c>
      <c r="AA47" s="95">
        <v>1500000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>
        <v>6882</v>
      </c>
      <c r="I49" s="54"/>
      <c r="J49" s="53">
        <v>6882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6882</v>
      </c>
      <c r="X49" s="54"/>
      <c r="Y49" s="53">
        <v>6882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12630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12630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36364754</v>
      </c>
      <c r="D60" s="346">
        <f t="shared" si="14"/>
        <v>0</v>
      </c>
      <c r="E60" s="219">
        <f t="shared" si="14"/>
        <v>51283036</v>
      </c>
      <c r="F60" s="264">
        <f t="shared" si="14"/>
        <v>51283036</v>
      </c>
      <c r="G60" s="264">
        <f t="shared" si="14"/>
        <v>0</v>
      </c>
      <c r="H60" s="219">
        <f t="shared" si="14"/>
        <v>868745</v>
      </c>
      <c r="I60" s="219">
        <f t="shared" si="14"/>
        <v>7200</v>
      </c>
      <c r="J60" s="264">
        <f t="shared" si="14"/>
        <v>875945</v>
      </c>
      <c r="K60" s="264">
        <f t="shared" si="14"/>
        <v>2808255</v>
      </c>
      <c r="L60" s="219">
        <f t="shared" si="14"/>
        <v>901917</v>
      </c>
      <c r="M60" s="219">
        <f t="shared" si="14"/>
        <v>457003</v>
      </c>
      <c r="N60" s="264">
        <f t="shared" si="14"/>
        <v>4167175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5043120</v>
      </c>
      <c r="X60" s="219">
        <f t="shared" si="14"/>
        <v>25641518</v>
      </c>
      <c r="Y60" s="264">
        <f t="shared" si="14"/>
        <v>-20598398</v>
      </c>
      <c r="Z60" s="337">
        <f>+IF(X60&lt;&gt;0,+(Y60/X60)*100,0)</f>
        <v>-80.3322096609101</v>
      </c>
      <c r="AA60" s="232">
        <f>+AA57+AA54+AA51+AA40+AA37+AA34+AA22+AA5</f>
        <v>51283036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8020335</v>
      </c>
      <c r="F5" s="358">
        <f t="shared" si="0"/>
        <v>8020335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4010168</v>
      </c>
      <c r="Y5" s="358">
        <f t="shared" si="0"/>
        <v>-4010168</v>
      </c>
      <c r="Z5" s="359">
        <f>+IF(X5&lt;&gt;0,+(Y5/X5)*100,0)</f>
        <v>-100</v>
      </c>
      <c r="AA5" s="360">
        <f>+AA6+AA8+AA11+AA13+AA15</f>
        <v>8020335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4520335</v>
      </c>
      <c r="F6" s="59">
        <f t="shared" si="1"/>
        <v>4520335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2260168</v>
      </c>
      <c r="Y6" s="59">
        <f t="shared" si="1"/>
        <v>-2260168</v>
      </c>
      <c r="Z6" s="61">
        <f>+IF(X6&lt;&gt;0,+(Y6/X6)*100,0)</f>
        <v>-100</v>
      </c>
      <c r="AA6" s="62">
        <f t="shared" si="1"/>
        <v>4520335</v>
      </c>
    </row>
    <row r="7" spans="1:27" ht="13.5">
      <c r="A7" s="291" t="s">
        <v>228</v>
      </c>
      <c r="B7" s="142"/>
      <c r="C7" s="60"/>
      <c r="D7" s="340"/>
      <c r="E7" s="60">
        <v>4520335</v>
      </c>
      <c r="F7" s="59">
        <v>4520335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2260168</v>
      </c>
      <c r="Y7" s="59">
        <v>-2260168</v>
      </c>
      <c r="Z7" s="61">
        <v>-100</v>
      </c>
      <c r="AA7" s="62">
        <v>4520335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3500000</v>
      </c>
      <c r="F8" s="59">
        <f t="shared" si="2"/>
        <v>3500000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1750000</v>
      </c>
      <c r="Y8" s="59">
        <f t="shared" si="2"/>
        <v>-1750000</v>
      </c>
      <c r="Z8" s="61">
        <f>+IF(X8&lt;&gt;0,+(Y8/X8)*100,0)</f>
        <v>-100</v>
      </c>
      <c r="AA8" s="62">
        <f>SUM(AA9:AA10)</f>
        <v>3500000</v>
      </c>
    </row>
    <row r="9" spans="1:27" ht="13.5">
      <c r="A9" s="291" t="s">
        <v>229</v>
      </c>
      <c r="B9" s="142"/>
      <c r="C9" s="60"/>
      <c r="D9" s="340"/>
      <c r="E9" s="60">
        <v>3500000</v>
      </c>
      <c r="F9" s="59">
        <v>3500000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1750000</v>
      </c>
      <c r="Y9" s="59">
        <v>-1750000</v>
      </c>
      <c r="Z9" s="61">
        <v>-100</v>
      </c>
      <c r="AA9" s="62">
        <v>3500000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3190000</v>
      </c>
      <c r="F22" s="345">
        <f t="shared" si="6"/>
        <v>3190000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1595000</v>
      </c>
      <c r="Y22" s="345">
        <f t="shared" si="6"/>
        <v>-1595000</v>
      </c>
      <c r="Z22" s="336">
        <f>+IF(X22&lt;&gt;0,+(Y22/X22)*100,0)</f>
        <v>-100</v>
      </c>
      <c r="AA22" s="350">
        <f>SUM(AA23:AA32)</f>
        <v>3190000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>
        <v>3190000</v>
      </c>
      <c r="F30" s="59">
        <v>3190000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1595000</v>
      </c>
      <c r="Y30" s="59">
        <v>-1595000</v>
      </c>
      <c r="Z30" s="61">
        <v>-100</v>
      </c>
      <c r="AA30" s="62">
        <v>3190000</v>
      </c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11210335</v>
      </c>
      <c r="F60" s="264">
        <f t="shared" si="14"/>
        <v>11210335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5605168</v>
      </c>
      <c r="Y60" s="264">
        <f t="shared" si="14"/>
        <v>-5605168</v>
      </c>
      <c r="Z60" s="337">
        <f>+IF(X60&lt;&gt;0,+(Y60/X60)*100,0)</f>
        <v>-100</v>
      </c>
      <c r="AA60" s="232">
        <f>+AA57+AA54+AA51+AA40+AA37+AA34+AA22+AA5</f>
        <v>11210335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2014-02-03T13:31:14Z</dcterms:created>
  <dcterms:modified xsi:type="dcterms:W3CDTF">2014-02-03T13:31:17Z</dcterms:modified>
  <cp:category/>
  <cp:version/>
  <cp:contentType/>
  <cp:contentStatus/>
</cp:coreProperties>
</file>