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<sst xmlns="http://schemas.openxmlformats.org/spreadsheetml/2006/main" count="855" uniqueCount="302">
  <si>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Mogale City(GT481)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</si>
  <si>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</si>
  <si>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</si>
  <si>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</si>
  <si>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</si>
  <si>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</si>
  <si>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</si>
  <si>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</si>
  <si>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</si>
  <si>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</si>
  <si>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</si>
  <si>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</si>
  <si>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</si>
  <si>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</si>
  <si>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</si>
  <si>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</si>
  <si>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</si>
  <si>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</si>
  <si>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</si>
  <si>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</si>
  <si>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</si>
  <si>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</si>
  <si>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</si>
  <si>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</si>
  <si>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</si>
  <si>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</si>
  <si>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</si>
  <si>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</si>
  <si>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</si>
  <si>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</si>
  <si>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</si>
  <si>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</si>
  <si>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</si>
  <si>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</si>
  <si>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</si>
  <si>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</si>
  <si>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</si>
  <si>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</si>
  <si>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</si>
  <si>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</si>
  <si>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</si>
  <si>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</si>
  <si>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</si>
  <si>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</si>
  <si>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</si>
  <si>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</si>
  <si>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</si>
  <si>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</si>
  <si>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</si>
  <si>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</si>
  <si>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</si>
  <si>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</si>
  <si>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</si>
  <si>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</si>
  <si>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</si>
  <si>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</si>
  <si>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</si>
  <si>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</si>
  <si>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</si>
  <si>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</si>
  <si>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</si>
  <si>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</si>
  <si>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</si>
  <si>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</si>
  <si>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</si>
  <si>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</si>
  <si>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</si>
  <si>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</si>
  <si>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</si>
  <si>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</si>
  <si>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Mogale City(GT481)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</si>
  <si>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</si>
  <si>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</si>
  <si>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</si>
  <si>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</si>
  <si>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</si>
  <si>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</si>
  <si>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</si>
  <si>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</si>
  <si>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</si>
  <si>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</si>
  <si>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</si>
  <si>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</si>
  <si>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</si>
  <si>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</si>
  <si>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</si>
  <si>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</si>
  <si>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</si>
  <si>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</si>
  <si>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</si>
  <si>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</si>
  <si>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</si>
  <si>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</si>
  <si>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</si>
  <si>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</si>
  <si>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</si>
  <si>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</si>
  <si>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</si>
  <si>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</si>
  <si>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</si>
  <si>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Mogale City(GT481)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</si>
  <si>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</si>
  <si>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</si>
  <si>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</si>
  <si>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</si>
  <si>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</si>
  <si>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</si>
  <si>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</si>
  <si>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</si>
  <si>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</si>
  <si>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</si>
  <si>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</si>
  <si>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</si>
  <si>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</si>
  <si>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</si>
  <si>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</si>
  <si>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</si>
  <si>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</si>
  <si>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</si>
  <si>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</si>
  <si>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</si>
  <si>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</si>
  <si>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</si>
  <si>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</si>
  <si>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</si>
  <si>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</si>
  <si>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</si>
  <si>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</si>
  <si>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</si>
  <si>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Mogale City(GT481)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</si>
  <si>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</si>
  <si>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</si>
  <si>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</si>
  <si>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</si>
  <si>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</si>
  <si>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</si>
  <si>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</si>
  <si>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</si>
  <si>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</si>
  <si>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</si>
  <si>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Mogale City(GT481)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</si>
  <si>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</si>
  <si>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</si>
  <si>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</si>
  <si>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</si>
  <si>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</si>
  <si>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</si>
  <si>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</si>
  <si>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</si>
  <si>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</si>
  <si>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</si>
  <si>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</si>
  <si>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</si>
  <si>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</si>
  <si>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</si>
  <si>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</si>
  <si>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</si>
  <si>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</si>
  <si>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</si>
  <si>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</si>
  <si>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</si>
  <si>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</si>
  <si>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</si>
  <si>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</si>
  <si>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</si>
  <si>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</si>
  <si>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</si>
  <si>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</si>
  <si>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</si>
  <si>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</si>
  <si>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</si>
  <si>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</si>
  <si>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</si>
  <si>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</si>
  <si>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Mogale City(GT481)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</si>
  <si>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</si>
  <si>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</si>
  <si>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</si>
  <si>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</si>
  <si>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</si>
  <si>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</si>
  <si>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</si>
  <si>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</si>
  <si>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</si>
  <si>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</si>
  <si>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</si>
  <si>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</si>
  <si>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</si>
  <si>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</si>
  <si>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</si>
  <si>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</si>
  <si>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</si>
  <si>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</si>
  <si>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</si>
  <si>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</si>
  <si>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</si>
  <si>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</si>
  <si>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</si>
  <si>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</si>
  <si>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</si>
  <si>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</si>
  <si>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Mogale City(GT481)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</si>
  <si>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</si>
  <si>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</si>
  <si>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</si>
  <si>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</si>
  <si>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</si>
  <si>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</si>
  <si>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</si>
  <si>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</si>
  <si>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</si>
  <si>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</si>
  <si>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</si>
  <si>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</si>
  <si>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</si>
  <si>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</si>
  <si>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</si>
  <si>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</si>
  <si>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</si>
  <si>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</si>
  <si>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</si>
  <si>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</si>
  <si>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</si>
  <si>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</si>
  <si>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</si>
  <si>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</si>
  <si>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Mogale City(GT481)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</si>
  <si>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</si>
  <si>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</si>
  <si>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</si>
  <si>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</si>
  <si>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</si>
  <si>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</si>
  <si>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</si>
  <si>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</si>
  <si>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</si>
  <si>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</si>
  <si>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</si>
  <si>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</si>
  <si>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</si>
  <si>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</si>
  <si>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</si>
  <si>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</si>
  <si>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</si>
  <si>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</si>
  <si>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</si>
  <si>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</si>
  <si>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</si>
  <si>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</si>
  <si>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</si>
  <si>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</si>
  <si>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</si>
  <si>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</si>
  <si>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</si>
  <si>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</si>
  <si>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</si>
  <si>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</si>
  <si>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</si>
  <si>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</si>
  <si>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</si>
  <si>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</si>
  <si>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</si>
  <si>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Mogale City(GT481)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</si>
  <si>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</si>
  <si>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</si>
  <si>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Gauteng: Mogale City(GT481)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</si>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</sst>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272542224</v>
      </c>
      <c r="C5" s="19">
        <v>0</v>
      </c>
      <c r="D5" s="59">
        <v>305109133</v>
      </c>
      <c r="E5" s="60">
        <v>305109133</v>
      </c>
      <c r="F5" s="60">
        <v>24326807</v>
      </c>
      <c r="G5" s="60">
        <v>24449266</v>
      </c>
      <c r="H5" s="60">
        <v>24284942</v>
      </c>
      <c r="I5" s="60">
        <v>73061015</v>
      </c>
      <c r="J5" s="60">
        <v>24165024</v>
      </c>
      <c r="K5" s="60">
        <v>23861353</v>
      </c>
      <c r="L5" s="60">
        <v>23866598</v>
      </c>
      <c r="M5" s="60">
        <v>71892975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144953990</v>
      </c>
      <c r="W5" s="60">
        <v>152554567</v>
      </c>
      <c r="X5" s="60">
        <v>-7600577</v>
      </c>
      <c r="Y5" s="61">
        <v>-4.98</v>
      </c>
      <c r="Z5" s="62">
        <v>305109133</v>
      </c>
    </row>
    <row r="6" spans="1:26" ht="13.5">
      <c r="A6" s="58" t="s">
        <v>32</v>
      </c>
      <c r="B6" s="19">
        <v>1088449882</v>
      </c>
      <c r="C6" s="19">
        <v>0</v>
      </c>
      <c r="D6" s="59">
        <v>1226997625</v>
      </c>
      <c r="E6" s="60">
        <v>1226997625</v>
      </c>
      <c r="F6" s="60">
        <v>96985537</v>
      </c>
      <c r="G6" s="60">
        <v>101780664</v>
      </c>
      <c r="H6" s="60">
        <v>102325706</v>
      </c>
      <c r="I6" s="60">
        <v>301091907</v>
      </c>
      <c r="J6" s="60">
        <v>95245646</v>
      </c>
      <c r="K6" s="60">
        <v>105242394</v>
      </c>
      <c r="L6" s="60">
        <v>97571728</v>
      </c>
      <c r="M6" s="60">
        <v>298059768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599151675</v>
      </c>
      <c r="W6" s="60">
        <v>613498813</v>
      </c>
      <c r="X6" s="60">
        <v>-14347138</v>
      </c>
      <c r="Y6" s="61">
        <v>-2.34</v>
      </c>
      <c r="Z6" s="62">
        <v>1226997625</v>
      </c>
    </row>
    <row r="7" spans="1:26" ht="13.5">
      <c r="A7" s="58" t="s">
        <v>33</v>
      </c>
      <c r="B7" s="19">
        <v>13598049</v>
      </c>
      <c r="C7" s="19">
        <v>0</v>
      </c>
      <c r="D7" s="59">
        <v>1000000</v>
      </c>
      <c r="E7" s="60">
        <v>1000000</v>
      </c>
      <c r="F7" s="60">
        <v>0</v>
      </c>
      <c r="G7" s="60">
        <v>265773</v>
      </c>
      <c r="H7" s="60">
        <v>269645</v>
      </c>
      <c r="I7" s="60">
        <v>535418</v>
      </c>
      <c r="J7" s="60">
        <v>741569</v>
      </c>
      <c r="K7" s="60">
        <v>0</v>
      </c>
      <c r="L7" s="60">
        <v>242632</v>
      </c>
      <c r="M7" s="60">
        <v>984201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1519619</v>
      </c>
      <c r="W7" s="60">
        <v>500000</v>
      </c>
      <c r="X7" s="60">
        <v>1019619</v>
      </c>
      <c r="Y7" s="61">
        <v>203.92</v>
      </c>
      <c r="Z7" s="62">
        <v>1000000</v>
      </c>
    </row>
    <row r="8" spans="1:26" ht="13.5">
      <c r="A8" s="58" t="s">
        <v>34</v>
      </c>
      <c r="B8" s="19">
        <v>227488369</v>
      </c>
      <c r="C8" s="19">
        <v>0</v>
      </c>
      <c r="D8" s="59">
        <v>234461334</v>
      </c>
      <c r="E8" s="60">
        <v>234461334</v>
      </c>
      <c r="F8" s="60">
        <v>92621000</v>
      </c>
      <c r="G8" s="60">
        <v>1661847</v>
      </c>
      <c r="H8" s="60">
        <v>25080</v>
      </c>
      <c r="I8" s="60">
        <v>94307927</v>
      </c>
      <c r="J8" s="60">
        <v>923661</v>
      </c>
      <c r="K8" s="60">
        <v>76156005</v>
      </c>
      <c r="L8" s="60">
        <v>1129360</v>
      </c>
      <c r="M8" s="60">
        <v>78209026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172516953</v>
      </c>
      <c r="W8" s="60">
        <v>117230667</v>
      </c>
      <c r="X8" s="60">
        <v>55286286</v>
      </c>
      <c r="Y8" s="61">
        <v>47.16</v>
      </c>
      <c r="Z8" s="62">
        <v>234461334</v>
      </c>
    </row>
    <row r="9" spans="1:26" ht="13.5">
      <c r="A9" s="58" t="s">
        <v>35</v>
      </c>
      <c r="B9" s="19">
        <v>124680063</v>
      </c>
      <c r="C9" s="19">
        <v>0</v>
      </c>
      <c r="D9" s="59">
        <v>90495550</v>
      </c>
      <c r="E9" s="60">
        <v>90495550</v>
      </c>
      <c r="F9" s="60">
        <v>14013607</v>
      </c>
      <c r="G9" s="60">
        <v>3460879</v>
      </c>
      <c r="H9" s="60">
        <v>6709958</v>
      </c>
      <c r="I9" s="60">
        <v>24184444</v>
      </c>
      <c r="J9" s="60">
        <v>-900894</v>
      </c>
      <c r="K9" s="60">
        <v>18200285</v>
      </c>
      <c r="L9" s="60">
        <v>1705892</v>
      </c>
      <c r="M9" s="60">
        <v>19005283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43189727</v>
      </c>
      <c r="W9" s="60">
        <v>45247775</v>
      </c>
      <c r="X9" s="60">
        <v>-2058048</v>
      </c>
      <c r="Y9" s="61">
        <v>-4.55</v>
      </c>
      <c r="Z9" s="62">
        <v>90495550</v>
      </c>
    </row>
    <row r="10" spans="1:26" ht="25.5">
      <c r="A10" s="63" t="s">
        <v>277</v>
      </c>
      <c r="B10" s="64">
        <f>SUM(B5:B9)</f>
        <v>1726758587</v>
      </c>
      <c r="C10" s="64">
        <f>SUM(C5:C9)</f>
        <v>0</v>
      </c>
      <c r="D10" s="65">
        <f aca="true" t="shared" si="0" ref="D10:Z10">SUM(D5:D9)</f>
        <v>1858063642</v>
      </c>
      <c r="E10" s="66">
        <f t="shared" si="0"/>
        <v>1858063642</v>
      </c>
      <c r="F10" s="66">
        <f t="shared" si="0"/>
        <v>227946951</v>
      </c>
      <c r="G10" s="66">
        <f t="shared" si="0"/>
        <v>131618429</v>
      </c>
      <c r="H10" s="66">
        <f t="shared" si="0"/>
        <v>133615331</v>
      </c>
      <c r="I10" s="66">
        <f t="shared" si="0"/>
        <v>493180711</v>
      </c>
      <c r="J10" s="66">
        <f t="shared" si="0"/>
        <v>120175006</v>
      </c>
      <c r="K10" s="66">
        <f t="shared" si="0"/>
        <v>223460037</v>
      </c>
      <c r="L10" s="66">
        <f t="shared" si="0"/>
        <v>124516210</v>
      </c>
      <c r="M10" s="66">
        <f t="shared" si="0"/>
        <v>468151253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961331964</v>
      </c>
      <c r="W10" s="66">
        <f t="shared" si="0"/>
        <v>929031822</v>
      </c>
      <c r="X10" s="66">
        <f t="shared" si="0"/>
        <v>32300142</v>
      </c>
      <c r="Y10" s="67">
        <f>+IF(W10&lt;&gt;0,(X10/W10)*100,0)</f>
        <v>3.4767530277342855</v>
      </c>
      <c r="Z10" s="68">
        <f t="shared" si="0"/>
        <v>1858063642</v>
      </c>
    </row>
    <row r="11" spans="1:26" ht="13.5">
      <c r="A11" s="58" t="s">
        <v>37</v>
      </c>
      <c r="B11" s="19">
        <v>437997092</v>
      </c>
      <c r="C11" s="19">
        <v>0</v>
      </c>
      <c r="D11" s="59">
        <v>512967798</v>
      </c>
      <c r="E11" s="60">
        <v>512967798</v>
      </c>
      <c r="F11" s="60">
        <v>38297841</v>
      </c>
      <c r="G11" s="60">
        <v>39685517</v>
      </c>
      <c r="H11" s="60">
        <v>40570421</v>
      </c>
      <c r="I11" s="60">
        <v>118553779</v>
      </c>
      <c r="J11" s="60">
        <v>40517982</v>
      </c>
      <c r="K11" s="60">
        <v>44857903</v>
      </c>
      <c r="L11" s="60">
        <v>41944471</v>
      </c>
      <c r="M11" s="60">
        <v>127320356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245874135</v>
      </c>
      <c r="W11" s="60">
        <v>256483899</v>
      </c>
      <c r="X11" s="60">
        <v>-10609764</v>
      </c>
      <c r="Y11" s="61">
        <v>-4.14</v>
      </c>
      <c r="Z11" s="62">
        <v>512967798</v>
      </c>
    </row>
    <row r="12" spans="1:26" ht="13.5">
      <c r="A12" s="58" t="s">
        <v>38</v>
      </c>
      <c r="B12" s="19">
        <v>19019067</v>
      </c>
      <c r="C12" s="19">
        <v>0</v>
      </c>
      <c r="D12" s="59">
        <v>22056437</v>
      </c>
      <c r="E12" s="60">
        <v>22056437</v>
      </c>
      <c r="F12" s="60">
        <v>1580018</v>
      </c>
      <c r="G12" s="60">
        <v>1615921</v>
      </c>
      <c r="H12" s="60">
        <v>1597162</v>
      </c>
      <c r="I12" s="60">
        <v>4793101</v>
      </c>
      <c r="J12" s="60">
        <v>1599609</v>
      </c>
      <c r="K12" s="60">
        <v>1594691</v>
      </c>
      <c r="L12" s="60">
        <v>1597970</v>
      </c>
      <c r="M12" s="60">
        <v>4792270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9585371</v>
      </c>
      <c r="W12" s="60">
        <v>11028219</v>
      </c>
      <c r="X12" s="60">
        <v>-1442848</v>
      </c>
      <c r="Y12" s="61">
        <v>-13.08</v>
      </c>
      <c r="Z12" s="62">
        <v>22056437</v>
      </c>
    </row>
    <row r="13" spans="1:26" ht="13.5">
      <c r="A13" s="58" t="s">
        <v>278</v>
      </c>
      <c r="B13" s="19">
        <v>240680201</v>
      </c>
      <c r="C13" s="19">
        <v>0</v>
      </c>
      <c r="D13" s="59">
        <v>251615221</v>
      </c>
      <c r="E13" s="60">
        <v>251615221</v>
      </c>
      <c r="F13" s="60">
        <v>17531153</v>
      </c>
      <c r="G13" s="60">
        <v>57416278</v>
      </c>
      <c r="H13" s="60">
        <v>37337376</v>
      </c>
      <c r="I13" s="60">
        <v>112284807</v>
      </c>
      <c r="J13" s="60">
        <v>93515564</v>
      </c>
      <c r="K13" s="60">
        <v>-111072330</v>
      </c>
      <c r="L13" s="60">
        <v>19022832</v>
      </c>
      <c r="M13" s="60">
        <v>1466066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113750873</v>
      </c>
      <c r="W13" s="60">
        <v>125807611</v>
      </c>
      <c r="X13" s="60">
        <v>-12056738</v>
      </c>
      <c r="Y13" s="61">
        <v>-9.58</v>
      </c>
      <c r="Z13" s="62">
        <v>251615221</v>
      </c>
    </row>
    <row r="14" spans="1:26" ht="13.5">
      <c r="A14" s="58" t="s">
        <v>40</v>
      </c>
      <c r="B14" s="19">
        <v>45072281</v>
      </c>
      <c r="C14" s="19">
        <v>0</v>
      </c>
      <c r="D14" s="59">
        <v>39487588</v>
      </c>
      <c r="E14" s="60">
        <v>39487588</v>
      </c>
      <c r="F14" s="60">
        <v>2742701</v>
      </c>
      <c r="G14" s="60">
        <v>2159727</v>
      </c>
      <c r="H14" s="60">
        <v>8932548</v>
      </c>
      <c r="I14" s="60">
        <v>13834976</v>
      </c>
      <c r="J14" s="60">
        <v>2299312</v>
      </c>
      <c r="K14" s="60">
        <v>2385031</v>
      </c>
      <c r="L14" s="60">
        <v>2041352</v>
      </c>
      <c r="M14" s="60">
        <v>6725695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20560671</v>
      </c>
      <c r="W14" s="60">
        <v>19743794</v>
      </c>
      <c r="X14" s="60">
        <v>816877</v>
      </c>
      <c r="Y14" s="61">
        <v>4.14</v>
      </c>
      <c r="Z14" s="62">
        <v>39487588</v>
      </c>
    </row>
    <row r="15" spans="1:26" ht="13.5">
      <c r="A15" s="58" t="s">
        <v>41</v>
      </c>
      <c r="B15" s="19">
        <v>607052115</v>
      </c>
      <c r="C15" s="19">
        <v>0</v>
      </c>
      <c r="D15" s="59">
        <v>683805306</v>
      </c>
      <c r="E15" s="60">
        <v>683805306</v>
      </c>
      <c r="F15" s="60">
        <v>75491753</v>
      </c>
      <c r="G15" s="60">
        <v>74027089</v>
      </c>
      <c r="H15" s="60">
        <v>55062768</v>
      </c>
      <c r="I15" s="60">
        <v>204581610</v>
      </c>
      <c r="J15" s="60">
        <v>54548772</v>
      </c>
      <c r="K15" s="60">
        <v>46016070</v>
      </c>
      <c r="L15" s="60">
        <v>46559677</v>
      </c>
      <c r="M15" s="60">
        <v>147124519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351706129</v>
      </c>
      <c r="W15" s="60">
        <v>341902653</v>
      </c>
      <c r="X15" s="60">
        <v>9803476</v>
      </c>
      <c r="Y15" s="61">
        <v>2.87</v>
      </c>
      <c r="Z15" s="62">
        <v>683805306</v>
      </c>
    </row>
    <row r="16" spans="1:26" ht="13.5">
      <c r="A16" s="69" t="s">
        <v>42</v>
      </c>
      <c r="B16" s="19">
        <v>32509879</v>
      </c>
      <c r="C16" s="19">
        <v>0</v>
      </c>
      <c r="D16" s="59">
        <v>37052684</v>
      </c>
      <c r="E16" s="60">
        <v>37052684</v>
      </c>
      <c r="F16" s="60">
        <v>1539699</v>
      </c>
      <c r="G16" s="60">
        <v>2966267</v>
      </c>
      <c r="H16" s="60">
        <v>2568353</v>
      </c>
      <c r="I16" s="60">
        <v>7074319</v>
      </c>
      <c r="J16" s="60">
        <v>2474145</v>
      </c>
      <c r="K16" s="60">
        <v>2613794</v>
      </c>
      <c r="L16" s="60">
        <v>1436576</v>
      </c>
      <c r="M16" s="60">
        <v>6524515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13598834</v>
      </c>
      <c r="W16" s="60">
        <v>18526342</v>
      </c>
      <c r="X16" s="60">
        <v>-4927508</v>
      </c>
      <c r="Y16" s="61">
        <v>-26.6</v>
      </c>
      <c r="Z16" s="62">
        <v>37052684</v>
      </c>
    </row>
    <row r="17" spans="1:26" ht="13.5">
      <c r="A17" s="58" t="s">
        <v>43</v>
      </c>
      <c r="B17" s="19">
        <v>520738753</v>
      </c>
      <c r="C17" s="19">
        <v>0</v>
      </c>
      <c r="D17" s="59">
        <v>554648989</v>
      </c>
      <c r="E17" s="60">
        <v>554648989</v>
      </c>
      <c r="F17" s="60">
        <v>18332463</v>
      </c>
      <c r="G17" s="60">
        <v>29051188</v>
      </c>
      <c r="H17" s="60">
        <v>43592645</v>
      </c>
      <c r="I17" s="60">
        <v>90976296</v>
      </c>
      <c r="J17" s="60">
        <v>38259415</v>
      </c>
      <c r="K17" s="60">
        <v>49922270</v>
      </c>
      <c r="L17" s="60">
        <v>28043096</v>
      </c>
      <c r="M17" s="60">
        <v>116224781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207201077</v>
      </c>
      <c r="W17" s="60">
        <v>277324495</v>
      </c>
      <c r="X17" s="60">
        <v>-70123418</v>
      </c>
      <c r="Y17" s="61">
        <v>-25.29</v>
      </c>
      <c r="Z17" s="62">
        <v>554648989</v>
      </c>
    </row>
    <row r="18" spans="1:26" ht="13.5">
      <c r="A18" s="70" t="s">
        <v>44</v>
      </c>
      <c r="B18" s="71">
        <f>SUM(B11:B17)</f>
        <v>1903069388</v>
      </c>
      <c r="C18" s="71">
        <f>SUM(C11:C17)</f>
        <v>0</v>
      </c>
      <c r="D18" s="72">
        <f aca="true" t="shared" si="1" ref="D18:Z18">SUM(D11:D17)</f>
        <v>2101634023</v>
      </c>
      <c r="E18" s="73">
        <f t="shared" si="1"/>
        <v>2101634023</v>
      </c>
      <c r="F18" s="73">
        <f t="shared" si="1"/>
        <v>155515628</v>
      </c>
      <c r="G18" s="73">
        <f t="shared" si="1"/>
        <v>206921987</v>
      </c>
      <c r="H18" s="73">
        <f t="shared" si="1"/>
        <v>189661273</v>
      </c>
      <c r="I18" s="73">
        <f t="shared" si="1"/>
        <v>552098888</v>
      </c>
      <c r="J18" s="73">
        <f t="shared" si="1"/>
        <v>233214799</v>
      </c>
      <c r="K18" s="73">
        <f t="shared" si="1"/>
        <v>36317429</v>
      </c>
      <c r="L18" s="73">
        <f t="shared" si="1"/>
        <v>140645974</v>
      </c>
      <c r="M18" s="73">
        <f t="shared" si="1"/>
        <v>410178202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962277090</v>
      </c>
      <c r="W18" s="73">
        <f t="shared" si="1"/>
        <v>1050817013</v>
      </c>
      <c r="X18" s="73">
        <f t="shared" si="1"/>
        <v>-88539923</v>
      </c>
      <c r="Y18" s="67">
        <f>+IF(W18&lt;&gt;0,(X18/W18)*100,0)</f>
        <v>-8.425817426311502</v>
      </c>
      <c r="Z18" s="74">
        <f t="shared" si="1"/>
        <v>2101634023</v>
      </c>
    </row>
    <row r="19" spans="1:26" ht="13.5">
      <c r="A19" s="70" t="s">
        <v>45</v>
      </c>
      <c r="B19" s="75">
        <f>+B10-B18</f>
        <v>-176310801</v>
      </c>
      <c r="C19" s="75">
        <f>+C10-C18</f>
        <v>0</v>
      </c>
      <c r="D19" s="76">
        <f aca="true" t="shared" si="2" ref="D19:Z19">+D10-D18</f>
        <v>-243570381</v>
      </c>
      <c r="E19" s="77">
        <f t="shared" si="2"/>
        <v>-243570381</v>
      </c>
      <c r="F19" s="77">
        <f t="shared" si="2"/>
        <v>72431323</v>
      </c>
      <c r="G19" s="77">
        <f t="shared" si="2"/>
        <v>-75303558</v>
      </c>
      <c r="H19" s="77">
        <f t="shared" si="2"/>
        <v>-56045942</v>
      </c>
      <c r="I19" s="77">
        <f t="shared" si="2"/>
        <v>-58918177</v>
      </c>
      <c r="J19" s="77">
        <f t="shared" si="2"/>
        <v>-113039793</v>
      </c>
      <c r="K19" s="77">
        <f t="shared" si="2"/>
        <v>187142608</v>
      </c>
      <c r="L19" s="77">
        <f t="shared" si="2"/>
        <v>-16129764</v>
      </c>
      <c r="M19" s="77">
        <f t="shared" si="2"/>
        <v>57973051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-945126</v>
      </c>
      <c r="W19" s="77">
        <f>IF(E10=E18,0,W10-W18)</f>
        <v>-121785191</v>
      </c>
      <c r="X19" s="77">
        <f t="shared" si="2"/>
        <v>120840065</v>
      </c>
      <c r="Y19" s="78">
        <f>+IF(W19&lt;&gt;0,(X19/W19)*100,0)</f>
        <v>-99.22394012585652</v>
      </c>
      <c r="Z19" s="79">
        <f t="shared" si="2"/>
        <v>-243570381</v>
      </c>
    </row>
    <row r="20" spans="1:26" ht="13.5">
      <c r="A20" s="58" t="s">
        <v>46</v>
      </c>
      <c r="B20" s="19">
        <v>122698959</v>
      </c>
      <c r="C20" s="19">
        <v>0</v>
      </c>
      <c r="D20" s="59">
        <v>106717962</v>
      </c>
      <c r="E20" s="60">
        <v>106717962</v>
      </c>
      <c r="F20" s="60">
        <v>0</v>
      </c>
      <c r="G20" s="60">
        <v>9354646</v>
      </c>
      <c r="H20" s="60">
        <v>0</v>
      </c>
      <c r="I20" s="60">
        <v>9354646</v>
      </c>
      <c r="J20" s="60">
        <v>4275063</v>
      </c>
      <c r="K20" s="60">
        <v>21939927</v>
      </c>
      <c r="L20" s="60">
        <v>10025849</v>
      </c>
      <c r="M20" s="60">
        <v>36240839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45595485</v>
      </c>
      <c r="W20" s="60">
        <v>53358981</v>
      </c>
      <c r="X20" s="60">
        <v>-7763496</v>
      </c>
      <c r="Y20" s="61">
        <v>-14.55</v>
      </c>
      <c r="Z20" s="62">
        <v>106717962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-53611842</v>
      </c>
      <c r="C22" s="86">
        <f>SUM(C19:C21)</f>
        <v>0</v>
      </c>
      <c r="D22" s="87">
        <f aca="true" t="shared" si="3" ref="D22:Z22">SUM(D19:D21)</f>
        <v>-136852419</v>
      </c>
      <c r="E22" s="88">
        <f t="shared" si="3"/>
        <v>-136852419</v>
      </c>
      <c r="F22" s="88">
        <f t="shared" si="3"/>
        <v>72431323</v>
      </c>
      <c r="G22" s="88">
        <f t="shared" si="3"/>
        <v>-65948912</v>
      </c>
      <c r="H22" s="88">
        <f t="shared" si="3"/>
        <v>-56045942</v>
      </c>
      <c r="I22" s="88">
        <f t="shared" si="3"/>
        <v>-49563531</v>
      </c>
      <c r="J22" s="88">
        <f t="shared" si="3"/>
        <v>-108764730</v>
      </c>
      <c r="K22" s="88">
        <f t="shared" si="3"/>
        <v>209082535</v>
      </c>
      <c r="L22" s="88">
        <f t="shared" si="3"/>
        <v>-6103915</v>
      </c>
      <c r="M22" s="88">
        <f t="shared" si="3"/>
        <v>94213890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44650359</v>
      </c>
      <c r="W22" s="88">
        <f t="shared" si="3"/>
        <v>-68426210</v>
      </c>
      <c r="X22" s="88">
        <f t="shared" si="3"/>
        <v>113076569</v>
      </c>
      <c r="Y22" s="89">
        <f>+IF(W22&lt;&gt;0,(X22/W22)*100,0)</f>
        <v>-165.25329840714545</v>
      </c>
      <c r="Z22" s="90">
        <f t="shared" si="3"/>
        <v>-136852419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-53611842</v>
      </c>
      <c r="C24" s="75">
        <f>SUM(C22:C23)</f>
        <v>0</v>
      </c>
      <c r="D24" s="76">
        <f aca="true" t="shared" si="4" ref="D24:Z24">SUM(D22:D23)</f>
        <v>-136852419</v>
      </c>
      <c r="E24" s="77">
        <f t="shared" si="4"/>
        <v>-136852419</v>
      </c>
      <c r="F24" s="77">
        <f t="shared" si="4"/>
        <v>72431323</v>
      </c>
      <c r="G24" s="77">
        <f t="shared" si="4"/>
        <v>-65948912</v>
      </c>
      <c r="H24" s="77">
        <f t="shared" si="4"/>
        <v>-56045942</v>
      </c>
      <c r="I24" s="77">
        <f t="shared" si="4"/>
        <v>-49563531</v>
      </c>
      <c r="J24" s="77">
        <f t="shared" si="4"/>
        <v>-108764730</v>
      </c>
      <c r="K24" s="77">
        <f t="shared" si="4"/>
        <v>209082535</v>
      </c>
      <c r="L24" s="77">
        <f t="shared" si="4"/>
        <v>-6103915</v>
      </c>
      <c r="M24" s="77">
        <f t="shared" si="4"/>
        <v>94213890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44650359</v>
      </c>
      <c r="W24" s="77">
        <f t="shared" si="4"/>
        <v>-68426210</v>
      </c>
      <c r="X24" s="77">
        <f t="shared" si="4"/>
        <v>113076569</v>
      </c>
      <c r="Y24" s="78">
        <f>+IF(W24&lt;&gt;0,(X24/W24)*100,0)</f>
        <v>-165.25329840714545</v>
      </c>
      <c r="Z24" s="79">
        <f t="shared" si="4"/>
        <v>-136852419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331533135</v>
      </c>
      <c r="C27" s="22">
        <v>0</v>
      </c>
      <c r="D27" s="99">
        <v>220581836</v>
      </c>
      <c r="E27" s="100">
        <v>220581836</v>
      </c>
      <c r="F27" s="100">
        <v>0</v>
      </c>
      <c r="G27" s="100">
        <v>9558221</v>
      </c>
      <c r="H27" s="100">
        <v>14748331</v>
      </c>
      <c r="I27" s="100">
        <v>24306552</v>
      </c>
      <c r="J27" s="100">
        <v>24138642</v>
      </c>
      <c r="K27" s="100">
        <v>27825045</v>
      </c>
      <c r="L27" s="100">
        <v>15155579</v>
      </c>
      <c r="M27" s="100">
        <v>67119266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91425818</v>
      </c>
      <c r="W27" s="100">
        <v>110290918</v>
      </c>
      <c r="X27" s="100">
        <v>-18865100</v>
      </c>
      <c r="Y27" s="101">
        <v>-17.1</v>
      </c>
      <c r="Z27" s="102">
        <v>220581836</v>
      </c>
    </row>
    <row r="28" spans="1:26" ht="13.5">
      <c r="A28" s="103" t="s">
        <v>46</v>
      </c>
      <c r="B28" s="19">
        <v>129695360</v>
      </c>
      <c r="C28" s="19">
        <v>0</v>
      </c>
      <c r="D28" s="59">
        <v>106717962</v>
      </c>
      <c r="E28" s="60">
        <v>106717962</v>
      </c>
      <c r="F28" s="60">
        <v>0</v>
      </c>
      <c r="G28" s="60">
        <v>9354646</v>
      </c>
      <c r="H28" s="60">
        <v>4291347</v>
      </c>
      <c r="I28" s="60">
        <v>13645993</v>
      </c>
      <c r="J28" s="60">
        <v>9433252</v>
      </c>
      <c r="K28" s="60">
        <v>12520883</v>
      </c>
      <c r="L28" s="60">
        <v>10010137</v>
      </c>
      <c r="M28" s="60">
        <v>31964272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45610265</v>
      </c>
      <c r="W28" s="60">
        <v>53358981</v>
      </c>
      <c r="X28" s="60">
        <v>-7748716</v>
      </c>
      <c r="Y28" s="61">
        <v>-14.52</v>
      </c>
      <c r="Z28" s="62">
        <v>106717962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162712248</v>
      </c>
      <c r="C30" s="19">
        <v>0</v>
      </c>
      <c r="D30" s="59">
        <v>14731874</v>
      </c>
      <c r="E30" s="60">
        <v>14731874</v>
      </c>
      <c r="F30" s="60">
        <v>0</v>
      </c>
      <c r="G30" s="60">
        <v>0</v>
      </c>
      <c r="H30" s="60">
        <v>0</v>
      </c>
      <c r="I30" s="60">
        <v>0</v>
      </c>
      <c r="J30" s="60">
        <v>608794</v>
      </c>
      <c r="K30" s="60">
        <v>100026</v>
      </c>
      <c r="L30" s="60">
        <v>0</v>
      </c>
      <c r="M30" s="60">
        <v>708820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708820</v>
      </c>
      <c r="W30" s="60">
        <v>7365937</v>
      </c>
      <c r="X30" s="60">
        <v>-6657117</v>
      </c>
      <c r="Y30" s="61">
        <v>-90.38</v>
      </c>
      <c r="Z30" s="62">
        <v>14731874</v>
      </c>
    </row>
    <row r="31" spans="1:26" ht="13.5">
      <c r="A31" s="58" t="s">
        <v>53</v>
      </c>
      <c r="B31" s="19">
        <v>39125527</v>
      </c>
      <c r="C31" s="19">
        <v>0</v>
      </c>
      <c r="D31" s="59">
        <v>99132000</v>
      </c>
      <c r="E31" s="60">
        <v>99132000</v>
      </c>
      <c r="F31" s="60">
        <v>0</v>
      </c>
      <c r="G31" s="60">
        <v>203575</v>
      </c>
      <c r="H31" s="60">
        <v>10456984</v>
      </c>
      <c r="I31" s="60">
        <v>10660559</v>
      </c>
      <c r="J31" s="60">
        <v>14096596</v>
      </c>
      <c r="K31" s="60">
        <v>15204136</v>
      </c>
      <c r="L31" s="60">
        <v>5145442</v>
      </c>
      <c r="M31" s="60">
        <v>34446174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45106733</v>
      </c>
      <c r="W31" s="60">
        <v>49566000</v>
      </c>
      <c r="X31" s="60">
        <v>-4459267</v>
      </c>
      <c r="Y31" s="61">
        <v>-9</v>
      </c>
      <c r="Z31" s="62">
        <v>99132000</v>
      </c>
    </row>
    <row r="32" spans="1:26" ht="13.5">
      <c r="A32" s="70" t="s">
        <v>54</v>
      </c>
      <c r="B32" s="22">
        <f>SUM(B28:B31)</f>
        <v>331533135</v>
      </c>
      <c r="C32" s="22">
        <f>SUM(C28:C31)</f>
        <v>0</v>
      </c>
      <c r="D32" s="99">
        <f aca="true" t="shared" si="5" ref="D32:Z32">SUM(D28:D31)</f>
        <v>220581836</v>
      </c>
      <c r="E32" s="100">
        <f t="shared" si="5"/>
        <v>220581836</v>
      </c>
      <c r="F32" s="100">
        <f t="shared" si="5"/>
        <v>0</v>
      </c>
      <c r="G32" s="100">
        <f t="shared" si="5"/>
        <v>9558221</v>
      </c>
      <c r="H32" s="100">
        <f t="shared" si="5"/>
        <v>14748331</v>
      </c>
      <c r="I32" s="100">
        <f t="shared" si="5"/>
        <v>24306552</v>
      </c>
      <c r="J32" s="100">
        <f t="shared" si="5"/>
        <v>24138642</v>
      </c>
      <c r="K32" s="100">
        <f t="shared" si="5"/>
        <v>27825045</v>
      </c>
      <c r="L32" s="100">
        <f t="shared" si="5"/>
        <v>15155579</v>
      </c>
      <c r="M32" s="100">
        <f t="shared" si="5"/>
        <v>67119266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91425818</v>
      </c>
      <c r="W32" s="100">
        <f t="shared" si="5"/>
        <v>110290918</v>
      </c>
      <c r="X32" s="100">
        <f t="shared" si="5"/>
        <v>-18865100</v>
      </c>
      <c r="Y32" s="101">
        <f>+IF(W32&lt;&gt;0,(X32/W32)*100,0)</f>
        <v>-17.10485354741539</v>
      </c>
      <c r="Z32" s="102">
        <f t="shared" si="5"/>
        <v>220581836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540852199</v>
      </c>
      <c r="C35" s="19">
        <v>0</v>
      </c>
      <c r="D35" s="59">
        <v>404345155</v>
      </c>
      <c r="E35" s="60">
        <v>404345155</v>
      </c>
      <c r="F35" s="60">
        <v>223553085</v>
      </c>
      <c r="G35" s="60">
        <v>232088121</v>
      </c>
      <c r="H35" s="60">
        <v>110947346</v>
      </c>
      <c r="I35" s="60">
        <v>110947346</v>
      </c>
      <c r="J35" s="60">
        <v>129280030</v>
      </c>
      <c r="K35" s="60">
        <v>147945830</v>
      </c>
      <c r="L35" s="60">
        <v>167684617</v>
      </c>
      <c r="M35" s="60">
        <v>167684617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167684617</v>
      </c>
      <c r="W35" s="60">
        <v>202172578</v>
      </c>
      <c r="X35" s="60">
        <v>-34487961</v>
      </c>
      <c r="Y35" s="61">
        <v>-17.06</v>
      </c>
      <c r="Z35" s="62">
        <v>404345155</v>
      </c>
    </row>
    <row r="36" spans="1:26" ht="13.5">
      <c r="A36" s="58" t="s">
        <v>57</v>
      </c>
      <c r="B36" s="19">
        <v>5808545294</v>
      </c>
      <c r="C36" s="19">
        <v>0</v>
      </c>
      <c r="D36" s="59">
        <v>5942623786</v>
      </c>
      <c r="E36" s="60">
        <v>5942623786</v>
      </c>
      <c r="F36" s="60">
        <v>471447350</v>
      </c>
      <c r="G36" s="60">
        <v>496714075</v>
      </c>
      <c r="H36" s="60">
        <v>5832171081</v>
      </c>
      <c r="I36" s="60">
        <v>5832171081</v>
      </c>
      <c r="J36" s="60">
        <v>5832171135</v>
      </c>
      <c r="K36" s="60">
        <v>5774719930</v>
      </c>
      <c r="L36" s="60">
        <v>5770527798</v>
      </c>
      <c r="M36" s="60">
        <v>5770527798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5770527798</v>
      </c>
      <c r="W36" s="60">
        <v>2971311893</v>
      </c>
      <c r="X36" s="60">
        <v>2799215905</v>
      </c>
      <c r="Y36" s="61">
        <v>94.21</v>
      </c>
      <c r="Z36" s="62">
        <v>5942623786</v>
      </c>
    </row>
    <row r="37" spans="1:26" ht="13.5">
      <c r="A37" s="58" t="s">
        <v>58</v>
      </c>
      <c r="B37" s="19">
        <v>575614930</v>
      </c>
      <c r="C37" s="19">
        <v>0</v>
      </c>
      <c r="D37" s="59">
        <v>551019970</v>
      </c>
      <c r="E37" s="60">
        <v>551019970</v>
      </c>
      <c r="F37" s="60">
        <v>31837977</v>
      </c>
      <c r="G37" s="60">
        <v>48781705</v>
      </c>
      <c r="H37" s="60">
        <v>-2779599</v>
      </c>
      <c r="I37" s="60">
        <v>-2779599</v>
      </c>
      <c r="J37" s="60">
        <v>-508326</v>
      </c>
      <c r="K37" s="60">
        <v>3851878</v>
      </c>
      <c r="L37" s="60">
        <v>3802930</v>
      </c>
      <c r="M37" s="60">
        <v>3802930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3802930</v>
      </c>
      <c r="W37" s="60">
        <v>275509985</v>
      </c>
      <c r="X37" s="60">
        <v>-271707055</v>
      </c>
      <c r="Y37" s="61">
        <v>-98.62</v>
      </c>
      <c r="Z37" s="62">
        <v>551019970</v>
      </c>
    </row>
    <row r="38" spans="1:26" ht="13.5">
      <c r="A38" s="58" t="s">
        <v>59</v>
      </c>
      <c r="B38" s="19">
        <v>525131900</v>
      </c>
      <c r="C38" s="19">
        <v>0</v>
      </c>
      <c r="D38" s="59">
        <v>512075940</v>
      </c>
      <c r="E38" s="60">
        <v>512075940</v>
      </c>
      <c r="F38" s="60">
        <v>41011069</v>
      </c>
      <c r="G38" s="60">
        <v>42672995</v>
      </c>
      <c r="H38" s="60">
        <v>339149105</v>
      </c>
      <c r="I38" s="60">
        <v>339149105</v>
      </c>
      <c r="J38" s="60">
        <v>357537909</v>
      </c>
      <c r="K38" s="60">
        <v>356945914</v>
      </c>
      <c r="L38" s="60">
        <v>355110882</v>
      </c>
      <c r="M38" s="60">
        <v>355110882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355110882</v>
      </c>
      <c r="W38" s="60">
        <v>256037970</v>
      </c>
      <c r="X38" s="60">
        <v>99072912</v>
      </c>
      <c r="Y38" s="61">
        <v>38.69</v>
      </c>
      <c r="Z38" s="62">
        <v>512075940</v>
      </c>
    </row>
    <row r="39" spans="1:26" ht="13.5">
      <c r="A39" s="58" t="s">
        <v>60</v>
      </c>
      <c r="B39" s="19">
        <v>5248650663</v>
      </c>
      <c r="C39" s="19">
        <v>0</v>
      </c>
      <c r="D39" s="59">
        <v>5283873030</v>
      </c>
      <c r="E39" s="60">
        <v>5283873030</v>
      </c>
      <c r="F39" s="60">
        <v>622151387</v>
      </c>
      <c r="G39" s="60">
        <v>637347498</v>
      </c>
      <c r="H39" s="60">
        <v>5606748921</v>
      </c>
      <c r="I39" s="60">
        <v>5606748921</v>
      </c>
      <c r="J39" s="60">
        <v>5604421583</v>
      </c>
      <c r="K39" s="60">
        <v>5561867969</v>
      </c>
      <c r="L39" s="60">
        <v>5579298604</v>
      </c>
      <c r="M39" s="60">
        <v>5579298604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5579298604</v>
      </c>
      <c r="W39" s="60">
        <v>2641936515</v>
      </c>
      <c r="X39" s="60">
        <v>2937362089</v>
      </c>
      <c r="Y39" s="61">
        <v>111.18</v>
      </c>
      <c r="Z39" s="62">
        <v>5283873030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185153543</v>
      </c>
      <c r="C42" s="19">
        <v>0</v>
      </c>
      <c r="D42" s="59">
        <v>199976927</v>
      </c>
      <c r="E42" s="60">
        <v>199976927</v>
      </c>
      <c r="F42" s="60">
        <v>52241230</v>
      </c>
      <c r="G42" s="60">
        <v>31785534</v>
      </c>
      <c r="H42" s="60">
        <v>-819905</v>
      </c>
      <c r="I42" s="60">
        <v>83206859</v>
      </c>
      <c r="J42" s="60">
        <v>47571304</v>
      </c>
      <c r="K42" s="60">
        <v>37335311</v>
      </c>
      <c r="L42" s="60">
        <v>-20333045</v>
      </c>
      <c r="M42" s="60">
        <v>64573570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147780429</v>
      </c>
      <c r="W42" s="60">
        <v>144282686</v>
      </c>
      <c r="X42" s="60">
        <v>3497743</v>
      </c>
      <c r="Y42" s="61">
        <v>2.42</v>
      </c>
      <c r="Z42" s="62">
        <v>199976927</v>
      </c>
    </row>
    <row r="43" spans="1:26" ht="13.5">
      <c r="A43" s="58" t="s">
        <v>63</v>
      </c>
      <c r="B43" s="19">
        <v>-311113093</v>
      </c>
      <c r="C43" s="19">
        <v>0</v>
      </c>
      <c r="D43" s="59">
        <v>-220581032</v>
      </c>
      <c r="E43" s="60">
        <v>-220581032</v>
      </c>
      <c r="F43" s="60">
        <v>-31639724</v>
      </c>
      <c r="G43" s="60">
        <v>-23051230</v>
      </c>
      <c r="H43" s="60">
        <v>-9684659</v>
      </c>
      <c r="I43" s="60">
        <v>-64375613</v>
      </c>
      <c r="J43" s="60">
        <v>-29381049</v>
      </c>
      <c r="K43" s="60">
        <v>-14300483</v>
      </c>
      <c r="L43" s="60">
        <v>-18633148</v>
      </c>
      <c r="M43" s="60">
        <v>-62314680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-126690293</v>
      </c>
      <c r="W43" s="60">
        <v>-107450750</v>
      </c>
      <c r="X43" s="60">
        <v>-19239543</v>
      </c>
      <c r="Y43" s="61">
        <v>17.91</v>
      </c>
      <c r="Z43" s="62">
        <v>-220581032</v>
      </c>
    </row>
    <row r="44" spans="1:26" ht="13.5">
      <c r="A44" s="58" t="s">
        <v>64</v>
      </c>
      <c r="B44" s="19">
        <v>172276762</v>
      </c>
      <c r="C44" s="19">
        <v>0</v>
      </c>
      <c r="D44" s="59">
        <v>-23326968</v>
      </c>
      <c r="E44" s="60">
        <v>-23326968</v>
      </c>
      <c r="F44" s="60">
        <v>-1893099</v>
      </c>
      <c r="G44" s="60">
        <v>-2132376</v>
      </c>
      <c r="H44" s="60">
        <v>-1522261</v>
      </c>
      <c r="I44" s="60">
        <v>-5547736</v>
      </c>
      <c r="J44" s="60">
        <v>-1038298</v>
      </c>
      <c r="K44" s="60">
        <v>-591995</v>
      </c>
      <c r="L44" s="60">
        <v>-3680314</v>
      </c>
      <c r="M44" s="60">
        <v>-5310607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-10858343</v>
      </c>
      <c r="W44" s="60">
        <v>-11607747</v>
      </c>
      <c r="X44" s="60">
        <v>749404</v>
      </c>
      <c r="Y44" s="61">
        <v>-6.46</v>
      </c>
      <c r="Z44" s="62">
        <v>-23326968</v>
      </c>
    </row>
    <row r="45" spans="1:26" ht="13.5">
      <c r="A45" s="70" t="s">
        <v>65</v>
      </c>
      <c r="B45" s="22">
        <v>90092500</v>
      </c>
      <c r="C45" s="22">
        <v>0</v>
      </c>
      <c r="D45" s="99">
        <v>22723382</v>
      </c>
      <c r="E45" s="100">
        <v>22723382</v>
      </c>
      <c r="F45" s="100">
        <v>86285688</v>
      </c>
      <c r="G45" s="100">
        <v>92887616</v>
      </c>
      <c r="H45" s="100">
        <v>80860791</v>
      </c>
      <c r="I45" s="100">
        <v>80860791</v>
      </c>
      <c r="J45" s="100">
        <v>98012748</v>
      </c>
      <c r="K45" s="100">
        <v>120455581</v>
      </c>
      <c r="L45" s="100">
        <v>77809074</v>
      </c>
      <c r="M45" s="100">
        <v>77809074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77809074</v>
      </c>
      <c r="W45" s="100">
        <v>91878644</v>
      </c>
      <c r="X45" s="100">
        <v>-14069570</v>
      </c>
      <c r="Y45" s="101">
        <v>-15.31</v>
      </c>
      <c r="Z45" s="102">
        <v>22723382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249787369</v>
      </c>
      <c r="C49" s="52">
        <v>0</v>
      </c>
      <c r="D49" s="129">
        <v>14952100</v>
      </c>
      <c r="E49" s="54">
        <v>11388042</v>
      </c>
      <c r="F49" s="54">
        <v>0</v>
      </c>
      <c r="G49" s="54">
        <v>0</v>
      </c>
      <c r="H49" s="54">
        <v>0</v>
      </c>
      <c r="I49" s="54">
        <v>612748059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888875570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105369699</v>
      </c>
      <c r="C51" s="52">
        <v>0</v>
      </c>
      <c r="D51" s="129">
        <v>35187606</v>
      </c>
      <c r="E51" s="54">
        <v>94478</v>
      </c>
      <c r="F51" s="54">
        <v>0</v>
      </c>
      <c r="G51" s="54">
        <v>0</v>
      </c>
      <c r="H51" s="54">
        <v>0</v>
      </c>
      <c r="I51" s="54">
        <v>22156</v>
      </c>
      <c r="J51" s="54">
        <v>0</v>
      </c>
      <c r="K51" s="54">
        <v>0</v>
      </c>
      <c r="L51" s="54">
        <v>0</v>
      </c>
      <c r="M51" s="54">
        <v>51585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140725524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92.37009807963162</v>
      </c>
      <c r="C58" s="5">
        <f>IF(C67=0,0,+(C76/C67)*100)</f>
        <v>0</v>
      </c>
      <c r="D58" s="6">
        <f aca="true" t="shared" si="6" ref="D58:Z58">IF(D67=0,0,+(D76/D67)*100)</f>
        <v>97.41902312292528</v>
      </c>
      <c r="E58" s="7">
        <f t="shared" si="6"/>
        <v>97.41902312292528</v>
      </c>
      <c r="F58" s="7">
        <f t="shared" si="6"/>
        <v>107.64051534351846</v>
      </c>
      <c r="G58" s="7">
        <f t="shared" si="6"/>
        <v>95.72515714383285</v>
      </c>
      <c r="H58" s="7">
        <f t="shared" si="6"/>
        <v>99.18958406788317</v>
      </c>
      <c r="I58" s="7">
        <f t="shared" si="6"/>
        <v>100.76335167492148</v>
      </c>
      <c r="J58" s="7">
        <f t="shared" si="6"/>
        <v>92.40360831089745</v>
      </c>
      <c r="K58" s="7">
        <f t="shared" si="6"/>
        <v>91.31871008274575</v>
      </c>
      <c r="L58" s="7">
        <f t="shared" si="6"/>
        <v>100.80118375482878</v>
      </c>
      <c r="M58" s="7">
        <f t="shared" si="6"/>
        <v>94.78028764965315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97.79312768977584</v>
      </c>
      <c r="W58" s="7">
        <f t="shared" si="6"/>
        <v>105.38108077629127</v>
      </c>
      <c r="X58" s="7">
        <f t="shared" si="6"/>
        <v>0</v>
      </c>
      <c r="Y58" s="7">
        <f t="shared" si="6"/>
        <v>0</v>
      </c>
      <c r="Z58" s="8">
        <f t="shared" si="6"/>
        <v>97.41902312292528</v>
      </c>
    </row>
    <row r="59" spans="1:26" ht="13.5">
      <c r="A59" s="37" t="s">
        <v>31</v>
      </c>
      <c r="B59" s="9">
        <f aca="true" t="shared" si="7" ref="B59:Z66">IF(B68=0,0,+(B77/B68)*100)</f>
        <v>110.75347649617771</v>
      </c>
      <c r="C59" s="9">
        <f t="shared" si="7"/>
        <v>0</v>
      </c>
      <c r="D59" s="2">
        <f t="shared" si="7"/>
        <v>96.00000124164553</v>
      </c>
      <c r="E59" s="10">
        <f t="shared" si="7"/>
        <v>96.00000124164553</v>
      </c>
      <c r="F59" s="10">
        <f t="shared" si="7"/>
        <v>126.50276298077262</v>
      </c>
      <c r="G59" s="10">
        <f t="shared" si="7"/>
        <v>143.21130540278796</v>
      </c>
      <c r="H59" s="10">
        <f t="shared" si="7"/>
        <v>100</v>
      </c>
      <c r="I59" s="10">
        <f t="shared" si="7"/>
        <v>123.28481612252445</v>
      </c>
      <c r="J59" s="10">
        <f t="shared" si="7"/>
        <v>112.10193294242123</v>
      </c>
      <c r="K59" s="10">
        <f t="shared" si="7"/>
        <v>129.08031661071357</v>
      </c>
      <c r="L59" s="10">
        <f t="shared" si="7"/>
        <v>109.5199952670255</v>
      </c>
      <c r="M59" s="10">
        <f t="shared" si="7"/>
        <v>116.87993993849885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120.10818329319531</v>
      </c>
      <c r="W59" s="10">
        <f t="shared" si="7"/>
        <v>94.00000118584124</v>
      </c>
      <c r="X59" s="10">
        <f t="shared" si="7"/>
        <v>0</v>
      </c>
      <c r="Y59" s="10">
        <f t="shared" si="7"/>
        <v>0</v>
      </c>
      <c r="Z59" s="11">
        <f t="shared" si="7"/>
        <v>96.00000124164553</v>
      </c>
    </row>
    <row r="60" spans="1:26" ht="13.5">
      <c r="A60" s="38" t="s">
        <v>32</v>
      </c>
      <c r="B60" s="12">
        <f t="shared" si="7"/>
        <v>87.69444994987835</v>
      </c>
      <c r="C60" s="12">
        <f t="shared" si="7"/>
        <v>0</v>
      </c>
      <c r="D60" s="3">
        <f t="shared" si="7"/>
        <v>97.7311911259812</v>
      </c>
      <c r="E60" s="13">
        <f t="shared" si="7"/>
        <v>97.7311911259812</v>
      </c>
      <c r="F60" s="13">
        <f t="shared" si="7"/>
        <v>103.01264403990461</v>
      </c>
      <c r="G60" s="13">
        <f t="shared" si="7"/>
        <v>84.26744101413998</v>
      </c>
      <c r="H60" s="13">
        <f t="shared" si="7"/>
        <v>98.98727109686398</v>
      </c>
      <c r="I60" s="13">
        <f t="shared" si="7"/>
        <v>95.30802533327474</v>
      </c>
      <c r="J60" s="13">
        <f t="shared" si="7"/>
        <v>86.94612350049051</v>
      </c>
      <c r="K60" s="13">
        <f t="shared" si="7"/>
        <v>83.03071669008214</v>
      </c>
      <c r="L60" s="13">
        <f t="shared" si="7"/>
        <v>98.67645677034642</v>
      </c>
      <c r="M60" s="13">
        <f t="shared" si="7"/>
        <v>89.40362424223586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92.37076504876666</v>
      </c>
      <c r="W60" s="13">
        <f t="shared" si="7"/>
        <v>108.09987662013638</v>
      </c>
      <c r="X60" s="13">
        <f t="shared" si="7"/>
        <v>0</v>
      </c>
      <c r="Y60" s="13">
        <f t="shared" si="7"/>
        <v>0</v>
      </c>
      <c r="Z60" s="14">
        <f t="shared" si="7"/>
        <v>97.7311911259812</v>
      </c>
    </row>
    <row r="61" spans="1:26" ht="13.5">
      <c r="A61" s="39" t="s">
        <v>103</v>
      </c>
      <c r="B61" s="12">
        <f t="shared" si="7"/>
        <v>93.16340341959179</v>
      </c>
      <c r="C61" s="12">
        <f t="shared" si="7"/>
        <v>0</v>
      </c>
      <c r="D61" s="3">
        <f t="shared" si="7"/>
        <v>96.18184029812511</v>
      </c>
      <c r="E61" s="13">
        <f t="shared" si="7"/>
        <v>96.18184029812511</v>
      </c>
      <c r="F61" s="13">
        <f t="shared" si="7"/>
        <v>104.6859224829771</v>
      </c>
      <c r="G61" s="13">
        <f t="shared" si="7"/>
        <v>85.08578282696985</v>
      </c>
      <c r="H61" s="13">
        <f t="shared" si="7"/>
        <v>100</v>
      </c>
      <c r="I61" s="13">
        <f t="shared" si="7"/>
        <v>96.50419794457446</v>
      </c>
      <c r="J61" s="13">
        <f t="shared" si="7"/>
        <v>90.80139386133251</v>
      </c>
      <c r="K61" s="13">
        <f t="shared" si="7"/>
        <v>91.28137447909779</v>
      </c>
      <c r="L61" s="13">
        <f t="shared" si="7"/>
        <v>91.11390428237577</v>
      </c>
      <c r="M61" s="13">
        <f t="shared" si="7"/>
        <v>91.07083000985793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93.89896854297925</v>
      </c>
      <c r="W61" s="13">
        <f t="shared" si="7"/>
        <v>112.68579119371536</v>
      </c>
      <c r="X61" s="13">
        <f t="shared" si="7"/>
        <v>0</v>
      </c>
      <c r="Y61" s="13">
        <f t="shared" si="7"/>
        <v>0</v>
      </c>
      <c r="Z61" s="14">
        <f t="shared" si="7"/>
        <v>96.18184029812511</v>
      </c>
    </row>
    <row r="62" spans="1:26" ht="13.5">
      <c r="A62" s="39" t="s">
        <v>104</v>
      </c>
      <c r="B62" s="12">
        <f t="shared" si="7"/>
        <v>83.03620379703189</v>
      </c>
      <c r="C62" s="12">
        <f t="shared" si="7"/>
        <v>0</v>
      </c>
      <c r="D62" s="3">
        <f t="shared" si="7"/>
        <v>96.32376515796341</v>
      </c>
      <c r="E62" s="13">
        <f t="shared" si="7"/>
        <v>96.32376515796341</v>
      </c>
      <c r="F62" s="13">
        <f t="shared" si="7"/>
        <v>119.12079624714573</v>
      </c>
      <c r="G62" s="13">
        <f t="shared" si="7"/>
        <v>89.52029530243908</v>
      </c>
      <c r="H62" s="13">
        <f t="shared" si="7"/>
        <v>99.99999320133591</v>
      </c>
      <c r="I62" s="13">
        <f t="shared" si="7"/>
        <v>102.65300320018163</v>
      </c>
      <c r="J62" s="13">
        <f t="shared" si="7"/>
        <v>113.90054601820782</v>
      </c>
      <c r="K62" s="13">
        <f t="shared" si="7"/>
        <v>62.98669795595334</v>
      </c>
      <c r="L62" s="13">
        <f t="shared" si="7"/>
        <v>81.93924225860431</v>
      </c>
      <c r="M62" s="13">
        <f t="shared" si="7"/>
        <v>83.60042666786778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91.82707225444518</v>
      </c>
      <c r="W62" s="13">
        <f t="shared" si="7"/>
        <v>101.69570822808124</v>
      </c>
      <c r="X62" s="13">
        <f t="shared" si="7"/>
        <v>0</v>
      </c>
      <c r="Y62" s="13">
        <f t="shared" si="7"/>
        <v>0</v>
      </c>
      <c r="Z62" s="14">
        <f t="shared" si="7"/>
        <v>96.32376515796341</v>
      </c>
    </row>
    <row r="63" spans="1:26" ht="13.5">
      <c r="A63" s="39" t="s">
        <v>105</v>
      </c>
      <c r="B63" s="12">
        <f t="shared" si="7"/>
        <v>83.78914359062394</v>
      </c>
      <c r="C63" s="12">
        <f t="shared" si="7"/>
        <v>0</v>
      </c>
      <c r="D63" s="3">
        <f t="shared" si="7"/>
        <v>96.00000047079355</v>
      </c>
      <c r="E63" s="13">
        <f t="shared" si="7"/>
        <v>96.00000047079355</v>
      </c>
      <c r="F63" s="13">
        <f t="shared" si="7"/>
        <v>99.0096713351775</v>
      </c>
      <c r="G63" s="13">
        <f t="shared" si="7"/>
        <v>95.80136841304781</v>
      </c>
      <c r="H63" s="13">
        <f t="shared" si="7"/>
        <v>100</v>
      </c>
      <c r="I63" s="13">
        <f t="shared" si="7"/>
        <v>98.41672544347084</v>
      </c>
      <c r="J63" s="13">
        <f t="shared" si="7"/>
        <v>64.36140354247179</v>
      </c>
      <c r="K63" s="13">
        <f t="shared" si="7"/>
        <v>88.6651056866409</v>
      </c>
      <c r="L63" s="13">
        <f t="shared" si="7"/>
        <v>90.7786945713873</v>
      </c>
      <c r="M63" s="13">
        <f t="shared" si="7"/>
        <v>81.07795800966291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89.71514258716155</v>
      </c>
      <c r="W63" s="13">
        <f t="shared" si="7"/>
        <v>81.0829652829423</v>
      </c>
      <c r="X63" s="13">
        <f t="shared" si="7"/>
        <v>0</v>
      </c>
      <c r="Y63" s="13">
        <f t="shared" si="7"/>
        <v>0</v>
      </c>
      <c r="Z63" s="14">
        <f t="shared" si="7"/>
        <v>96.00000047079355</v>
      </c>
    </row>
    <row r="64" spans="1:26" ht="13.5">
      <c r="A64" s="39" t="s">
        <v>106</v>
      </c>
      <c r="B64" s="12">
        <f t="shared" si="7"/>
        <v>59.704083813979246</v>
      </c>
      <c r="C64" s="12">
        <f t="shared" si="7"/>
        <v>0</v>
      </c>
      <c r="D64" s="3">
        <f t="shared" si="7"/>
        <v>79.25710918238569</v>
      </c>
      <c r="E64" s="13">
        <f t="shared" si="7"/>
        <v>79.25710918238569</v>
      </c>
      <c r="F64" s="13">
        <f t="shared" si="7"/>
        <v>78.30677303915927</v>
      </c>
      <c r="G64" s="13">
        <f t="shared" si="7"/>
        <v>70.60075895692651</v>
      </c>
      <c r="H64" s="13">
        <f t="shared" si="7"/>
        <v>85.19533990644086</v>
      </c>
      <c r="I64" s="13">
        <f t="shared" si="7"/>
        <v>78.00871581850973</v>
      </c>
      <c r="J64" s="13">
        <f t="shared" si="7"/>
        <v>46.55012872630032</v>
      </c>
      <c r="K64" s="13">
        <f t="shared" si="7"/>
        <v>57.89309039334108</v>
      </c>
      <c r="L64" s="13">
        <f t="shared" si="7"/>
        <v>85.1895115387014</v>
      </c>
      <c r="M64" s="13">
        <f t="shared" si="7"/>
        <v>63.391352412947754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70.61323400571739</v>
      </c>
      <c r="W64" s="13">
        <f t="shared" si="7"/>
        <v>77.03077608967415</v>
      </c>
      <c r="X64" s="13">
        <f t="shared" si="7"/>
        <v>0</v>
      </c>
      <c r="Y64" s="13">
        <f t="shared" si="7"/>
        <v>0</v>
      </c>
      <c r="Z64" s="14">
        <f t="shared" si="7"/>
        <v>79.25710918238569</v>
      </c>
    </row>
    <row r="65" spans="1:26" ht="13.5">
      <c r="A65" s="39" t="s">
        <v>107</v>
      </c>
      <c r="B65" s="12">
        <f t="shared" si="7"/>
        <v>86.92793414335888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59.241713736770784</v>
      </c>
      <c r="H65" s="13">
        <f t="shared" si="7"/>
        <v>104.12710019679407</v>
      </c>
      <c r="I65" s="13">
        <f t="shared" si="7"/>
        <v>68.79370613366582</v>
      </c>
      <c r="J65" s="13">
        <f t="shared" si="7"/>
        <v>31.70074061139299</v>
      </c>
      <c r="K65" s="13">
        <f t="shared" si="7"/>
        <v>136.76479864377586</v>
      </c>
      <c r="L65" s="13">
        <f t="shared" si="7"/>
        <v>798.1828614870622</v>
      </c>
      <c r="M65" s="13">
        <f t="shared" si="7"/>
        <v>230.28670472379292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136.53967496709078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99.9999173557817</v>
      </c>
      <c r="H66" s="16">
        <f t="shared" si="7"/>
        <v>100.00007938921117</v>
      </c>
      <c r="I66" s="16">
        <f t="shared" si="7"/>
        <v>100</v>
      </c>
      <c r="J66" s="16">
        <f t="shared" si="7"/>
        <v>0</v>
      </c>
      <c r="K66" s="16">
        <f t="shared" si="7"/>
        <v>77.8765891316536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97.49373042653897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1371341101</v>
      </c>
      <c r="C67" s="24"/>
      <c r="D67" s="25">
        <v>1522945802</v>
      </c>
      <c r="E67" s="26">
        <v>1522945802</v>
      </c>
      <c r="F67" s="26">
        <v>122623993</v>
      </c>
      <c r="G67" s="26">
        <v>127439936</v>
      </c>
      <c r="H67" s="26">
        <v>127870265</v>
      </c>
      <c r="I67" s="26">
        <v>377934194</v>
      </c>
      <c r="J67" s="26">
        <v>118936758</v>
      </c>
      <c r="K67" s="26">
        <v>131245876</v>
      </c>
      <c r="L67" s="26">
        <v>122405752</v>
      </c>
      <c r="M67" s="26">
        <v>372588386</v>
      </c>
      <c r="N67" s="26"/>
      <c r="O67" s="26"/>
      <c r="P67" s="26"/>
      <c r="Q67" s="26"/>
      <c r="R67" s="26"/>
      <c r="S67" s="26"/>
      <c r="T67" s="26"/>
      <c r="U67" s="26"/>
      <c r="V67" s="26">
        <v>750522580</v>
      </c>
      <c r="W67" s="26">
        <v>761472903</v>
      </c>
      <c r="X67" s="26"/>
      <c r="Y67" s="25"/>
      <c r="Z67" s="27">
        <v>1522945802</v>
      </c>
    </row>
    <row r="68" spans="1:26" ht="13.5" hidden="1">
      <c r="A68" s="37" t="s">
        <v>31</v>
      </c>
      <c r="B68" s="19">
        <v>272542224</v>
      </c>
      <c r="C68" s="19"/>
      <c r="D68" s="20">
        <v>286716289</v>
      </c>
      <c r="E68" s="21">
        <v>286716289</v>
      </c>
      <c r="F68" s="21">
        <v>24326807</v>
      </c>
      <c r="G68" s="21">
        <v>24449266</v>
      </c>
      <c r="H68" s="21">
        <v>24284942</v>
      </c>
      <c r="I68" s="21">
        <v>73061015</v>
      </c>
      <c r="J68" s="21">
        <v>24165024</v>
      </c>
      <c r="K68" s="21">
        <v>23861353</v>
      </c>
      <c r="L68" s="21">
        <v>23866598</v>
      </c>
      <c r="M68" s="21">
        <v>71892975</v>
      </c>
      <c r="N68" s="21"/>
      <c r="O68" s="21"/>
      <c r="P68" s="21"/>
      <c r="Q68" s="21"/>
      <c r="R68" s="21"/>
      <c r="S68" s="21"/>
      <c r="T68" s="21"/>
      <c r="U68" s="21"/>
      <c r="V68" s="21">
        <v>144953990</v>
      </c>
      <c r="W68" s="21">
        <v>143358145</v>
      </c>
      <c r="X68" s="21"/>
      <c r="Y68" s="20"/>
      <c r="Z68" s="23">
        <v>286716289</v>
      </c>
    </row>
    <row r="69" spans="1:26" ht="13.5" hidden="1">
      <c r="A69" s="38" t="s">
        <v>32</v>
      </c>
      <c r="B69" s="19">
        <v>1088449882</v>
      </c>
      <c r="C69" s="19"/>
      <c r="D69" s="20">
        <v>1226997625</v>
      </c>
      <c r="E69" s="21">
        <v>1226997625</v>
      </c>
      <c r="F69" s="21">
        <v>96985537</v>
      </c>
      <c r="G69" s="21">
        <v>101780664</v>
      </c>
      <c r="H69" s="21">
        <v>102325706</v>
      </c>
      <c r="I69" s="21">
        <v>301091907</v>
      </c>
      <c r="J69" s="21">
        <v>95245646</v>
      </c>
      <c r="K69" s="21">
        <v>105242394</v>
      </c>
      <c r="L69" s="21">
        <v>97571728</v>
      </c>
      <c r="M69" s="21">
        <v>298059768</v>
      </c>
      <c r="N69" s="21"/>
      <c r="O69" s="21"/>
      <c r="P69" s="21"/>
      <c r="Q69" s="21"/>
      <c r="R69" s="21"/>
      <c r="S69" s="21"/>
      <c r="T69" s="21"/>
      <c r="U69" s="21"/>
      <c r="V69" s="21">
        <v>599151675</v>
      </c>
      <c r="W69" s="21">
        <v>613498814</v>
      </c>
      <c r="X69" s="21"/>
      <c r="Y69" s="20"/>
      <c r="Z69" s="23">
        <v>1226997625</v>
      </c>
    </row>
    <row r="70" spans="1:26" ht="13.5" hidden="1">
      <c r="A70" s="39" t="s">
        <v>103</v>
      </c>
      <c r="B70" s="19">
        <v>695820946</v>
      </c>
      <c r="C70" s="19"/>
      <c r="D70" s="20">
        <v>805123735</v>
      </c>
      <c r="E70" s="21">
        <v>805123735</v>
      </c>
      <c r="F70" s="21">
        <v>63753274</v>
      </c>
      <c r="G70" s="21">
        <v>66469248</v>
      </c>
      <c r="H70" s="21">
        <v>67899079</v>
      </c>
      <c r="I70" s="21">
        <v>198121601</v>
      </c>
      <c r="J70" s="21">
        <v>59158539</v>
      </c>
      <c r="K70" s="21">
        <v>63452169</v>
      </c>
      <c r="L70" s="21">
        <v>59895281</v>
      </c>
      <c r="M70" s="21">
        <v>182505989</v>
      </c>
      <c r="N70" s="21"/>
      <c r="O70" s="21"/>
      <c r="P70" s="21"/>
      <c r="Q70" s="21"/>
      <c r="R70" s="21"/>
      <c r="S70" s="21"/>
      <c r="T70" s="21"/>
      <c r="U70" s="21"/>
      <c r="V70" s="21">
        <v>380627590</v>
      </c>
      <c r="W70" s="21">
        <v>402561868</v>
      </c>
      <c r="X70" s="21"/>
      <c r="Y70" s="20"/>
      <c r="Z70" s="23">
        <v>805123735</v>
      </c>
    </row>
    <row r="71" spans="1:26" ht="13.5" hidden="1">
      <c r="A71" s="39" t="s">
        <v>104</v>
      </c>
      <c r="B71" s="19">
        <v>187181941</v>
      </c>
      <c r="C71" s="19"/>
      <c r="D71" s="20">
        <v>210710777</v>
      </c>
      <c r="E71" s="21">
        <v>210710777</v>
      </c>
      <c r="F71" s="21">
        <v>14792794</v>
      </c>
      <c r="G71" s="21">
        <v>15578063</v>
      </c>
      <c r="H71" s="21">
        <v>14708772</v>
      </c>
      <c r="I71" s="21">
        <v>45079629</v>
      </c>
      <c r="J71" s="21">
        <v>16639555</v>
      </c>
      <c r="K71" s="21">
        <v>22861073</v>
      </c>
      <c r="L71" s="21">
        <v>19822330</v>
      </c>
      <c r="M71" s="21">
        <v>59322958</v>
      </c>
      <c r="N71" s="21"/>
      <c r="O71" s="21"/>
      <c r="P71" s="21"/>
      <c r="Q71" s="21"/>
      <c r="R71" s="21"/>
      <c r="S71" s="21"/>
      <c r="T71" s="21"/>
      <c r="U71" s="21"/>
      <c r="V71" s="21">
        <v>104402587</v>
      </c>
      <c r="W71" s="21">
        <v>105355389</v>
      </c>
      <c r="X71" s="21"/>
      <c r="Y71" s="20"/>
      <c r="Z71" s="23">
        <v>210710777</v>
      </c>
    </row>
    <row r="72" spans="1:26" ht="13.5" hidden="1">
      <c r="A72" s="39" t="s">
        <v>105</v>
      </c>
      <c r="B72" s="19">
        <v>94006514</v>
      </c>
      <c r="C72" s="19"/>
      <c r="D72" s="20">
        <v>110451813</v>
      </c>
      <c r="E72" s="21">
        <v>110451813</v>
      </c>
      <c r="F72" s="21">
        <v>9316604</v>
      </c>
      <c r="G72" s="21">
        <v>7298235</v>
      </c>
      <c r="H72" s="21">
        <v>8566580</v>
      </c>
      <c r="I72" s="21">
        <v>25181419</v>
      </c>
      <c r="J72" s="21">
        <v>8641819</v>
      </c>
      <c r="K72" s="21">
        <v>8424622</v>
      </c>
      <c r="L72" s="21">
        <v>8302729</v>
      </c>
      <c r="M72" s="21">
        <v>25369170</v>
      </c>
      <c r="N72" s="21"/>
      <c r="O72" s="21"/>
      <c r="P72" s="21"/>
      <c r="Q72" s="21"/>
      <c r="R72" s="21"/>
      <c r="S72" s="21"/>
      <c r="T72" s="21"/>
      <c r="U72" s="21"/>
      <c r="V72" s="21">
        <v>50550589</v>
      </c>
      <c r="W72" s="21">
        <v>55225907</v>
      </c>
      <c r="X72" s="21"/>
      <c r="Y72" s="20"/>
      <c r="Z72" s="23">
        <v>110451813</v>
      </c>
    </row>
    <row r="73" spans="1:26" ht="13.5" hidden="1">
      <c r="A73" s="39" t="s">
        <v>106</v>
      </c>
      <c r="B73" s="19">
        <v>91130669</v>
      </c>
      <c r="C73" s="19"/>
      <c r="D73" s="20">
        <v>100711300</v>
      </c>
      <c r="E73" s="21">
        <v>100711300</v>
      </c>
      <c r="F73" s="21">
        <v>8072137</v>
      </c>
      <c r="G73" s="21">
        <v>7993339</v>
      </c>
      <c r="H73" s="21">
        <v>7904734</v>
      </c>
      <c r="I73" s="21">
        <v>23970210</v>
      </c>
      <c r="J73" s="21">
        <v>7782015</v>
      </c>
      <c r="K73" s="21">
        <v>8586263</v>
      </c>
      <c r="L73" s="21">
        <v>8178130</v>
      </c>
      <c r="M73" s="21">
        <v>24546408</v>
      </c>
      <c r="N73" s="21"/>
      <c r="O73" s="21"/>
      <c r="P73" s="21"/>
      <c r="Q73" s="21"/>
      <c r="R73" s="21"/>
      <c r="S73" s="21"/>
      <c r="T73" s="21"/>
      <c r="U73" s="21"/>
      <c r="V73" s="21">
        <v>48516618</v>
      </c>
      <c r="W73" s="21">
        <v>50355650</v>
      </c>
      <c r="X73" s="21"/>
      <c r="Y73" s="20"/>
      <c r="Z73" s="23">
        <v>100711300</v>
      </c>
    </row>
    <row r="74" spans="1:26" ht="13.5" hidden="1">
      <c r="A74" s="39" t="s">
        <v>107</v>
      </c>
      <c r="B74" s="19">
        <v>20309812</v>
      </c>
      <c r="C74" s="19"/>
      <c r="D74" s="20"/>
      <c r="E74" s="21"/>
      <c r="F74" s="21">
        <v>1050728</v>
      </c>
      <c r="G74" s="21">
        <v>4441779</v>
      </c>
      <c r="H74" s="21">
        <v>3246541</v>
      </c>
      <c r="I74" s="21">
        <v>8739048</v>
      </c>
      <c r="J74" s="21">
        <v>3023718</v>
      </c>
      <c r="K74" s="21">
        <v>1918267</v>
      </c>
      <c r="L74" s="21">
        <v>1373258</v>
      </c>
      <c r="M74" s="21">
        <v>6315243</v>
      </c>
      <c r="N74" s="21"/>
      <c r="O74" s="21"/>
      <c r="P74" s="21"/>
      <c r="Q74" s="21"/>
      <c r="R74" s="21"/>
      <c r="S74" s="21"/>
      <c r="T74" s="21"/>
      <c r="U74" s="21"/>
      <c r="V74" s="21">
        <v>15054291</v>
      </c>
      <c r="W74" s="21"/>
      <c r="X74" s="21"/>
      <c r="Y74" s="20"/>
      <c r="Z74" s="23"/>
    </row>
    <row r="75" spans="1:26" ht="13.5" hidden="1">
      <c r="A75" s="40" t="s">
        <v>110</v>
      </c>
      <c r="B75" s="28">
        <v>10348995</v>
      </c>
      <c r="C75" s="28"/>
      <c r="D75" s="29">
        <v>9231888</v>
      </c>
      <c r="E75" s="30">
        <v>9231888</v>
      </c>
      <c r="F75" s="30">
        <v>1311649</v>
      </c>
      <c r="G75" s="30">
        <v>1210006</v>
      </c>
      <c r="H75" s="30">
        <v>1259617</v>
      </c>
      <c r="I75" s="30">
        <v>3781272</v>
      </c>
      <c r="J75" s="30">
        <v>-473912</v>
      </c>
      <c r="K75" s="30">
        <v>2142129</v>
      </c>
      <c r="L75" s="30">
        <v>967426</v>
      </c>
      <c r="M75" s="30">
        <v>2635643</v>
      </c>
      <c r="N75" s="30"/>
      <c r="O75" s="30"/>
      <c r="P75" s="30"/>
      <c r="Q75" s="30"/>
      <c r="R75" s="30"/>
      <c r="S75" s="30"/>
      <c r="T75" s="30"/>
      <c r="U75" s="30"/>
      <c r="V75" s="30">
        <v>6416915</v>
      </c>
      <c r="W75" s="30">
        <v>4615944</v>
      </c>
      <c r="X75" s="30"/>
      <c r="Y75" s="29"/>
      <c r="Z75" s="31">
        <v>9231888</v>
      </c>
    </row>
    <row r="76" spans="1:26" ht="13.5" hidden="1">
      <c r="A76" s="42" t="s">
        <v>286</v>
      </c>
      <c r="B76" s="32">
        <v>1266709120</v>
      </c>
      <c r="C76" s="32"/>
      <c r="D76" s="33">
        <v>1483638923</v>
      </c>
      <c r="E76" s="34">
        <v>1483638923</v>
      </c>
      <c r="F76" s="34">
        <v>131993098</v>
      </c>
      <c r="G76" s="34">
        <v>121992079</v>
      </c>
      <c r="H76" s="34">
        <v>126833984</v>
      </c>
      <c r="I76" s="34">
        <v>380819161</v>
      </c>
      <c r="J76" s="34">
        <v>109901856</v>
      </c>
      <c r="K76" s="34">
        <v>119852041</v>
      </c>
      <c r="L76" s="34">
        <v>123386447</v>
      </c>
      <c r="M76" s="34">
        <v>353140344</v>
      </c>
      <c r="N76" s="34"/>
      <c r="O76" s="34"/>
      <c r="P76" s="34"/>
      <c r="Q76" s="34"/>
      <c r="R76" s="34"/>
      <c r="S76" s="34"/>
      <c r="T76" s="34"/>
      <c r="U76" s="34"/>
      <c r="V76" s="34">
        <v>733959505</v>
      </c>
      <c r="W76" s="34">
        <v>802448375</v>
      </c>
      <c r="X76" s="34"/>
      <c r="Y76" s="33"/>
      <c r="Z76" s="35">
        <v>1483638923</v>
      </c>
    </row>
    <row r="77" spans="1:26" ht="13.5" hidden="1">
      <c r="A77" s="37" t="s">
        <v>31</v>
      </c>
      <c r="B77" s="19">
        <v>301849988</v>
      </c>
      <c r="C77" s="19"/>
      <c r="D77" s="20">
        <v>275247641</v>
      </c>
      <c r="E77" s="21">
        <v>275247641</v>
      </c>
      <c r="F77" s="21">
        <v>30774083</v>
      </c>
      <c r="G77" s="21">
        <v>35014113</v>
      </c>
      <c r="H77" s="21">
        <v>24284942</v>
      </c>
      <c r="I77" s="21">
        <v>90073138</v>
      </c>
      <c r="J77" s="21">
        <v>27089459</v>
      </c>
      <c r="K77" s="21">
        <v>30800310</v>
      </c>
      <c r="L77" s="21">
        <v>26138697</v>
      </c>
      <c r="M77" s="21">
        <v>84028466</v>
      </c>
      <c r="N77" s="21"/>
      <c r="O77" s="21"/>
      <c r="P77" s="21"/>
      <c r="Q77" s="21"/>
      <c r="R77" s="21"/>
      <c r="S77" s="21"/>
      <c r="T77" s="21"/>
      <c r="U77" s="21"/>
      <c r="V77" s="21">
        <v>174101604</v>
      </c>
      <c r="W77" s="21">
        <v>134756658</v>
      </c>
      <c r="X77" s="21"/>
      <c r="Y77" s="20"/>
      <c r="Z77" s="23">
        <v>275247641</v>
      </c>
    </row>
    <row r="78" spans="1:26" ht="13.5" hidden="1">
      <c r="A78" s="38" t="s">
        <v>32</v>
      </c>
      <c r="B78" s="19">
        <v>954510137</v>
      </c>
      <c r="C78" s="19"/>
      <c r="D78" s="20">
        <v>1199159394</v>
      </c>
      <c r="E78" s="21">
        <v>1199159394</v>
      </c>
      <c r="F78" s="21">
        <v>99907366</v>
      </c>
      <c r="G78" s="21">
        <v>85767961</v>
      </c>
      <c r="H78" s="21">
        <v>101289424</v>
      </c>
      <c r="I78" s="21">
        <v>286964751</v>
      </c>
      <c r="J78" s="21">
        <v>82812397</v>
      </c>
      <c r="K78" s="21">
        <v>87383514</v>
      </c>
      <c r="L78" s="21">
        <v>96280324</v>
      </c>
      <c r="M78" s="21">
        <v>266476235</v>
      </c>
      <c r="N78" s="21"/>
      <c r="O78" s="21"/>
      <c r="P78" s="21"/>
      <c r="Q78" s="21"/>
      <c r="R78" s="21"/>
      <c r="S78" s="21"/>
      <c r="T78" s="21"/>
      <c r="U78" s="21"/>
      <c r="V78" s="21">
        <v>553440986</v>
      </c>
      <c r="W78" s="21">
        <v>663191461</v>
      </c>
      <c r="X78" s="21"/>
      <c r="Y78" s="20"/>
      <c r="Z78" s="23">
        <v>1199159394</v>
      </c>
    </row>
    <row r="79" spans="1:26" ht="13.5" hidden="1">
      <c r="A79" s="39" t="s">
        <v>103</v>
      </c>
      <c r="B79" s="19">
        <v>648250475</v>
      </c>
      <c r="C79" s="19"/>
      <c r="D79" s="20">
        <v>774382825</v>
      </c>
      <c r="E79" s="21">
        <v>774382825</v>
      </c>
      <c r="F79" s="21">
        <v>66740703</v>
      </c>
      <c r="G79" s="21">
        <v>56555880</v>
      </c>
      <c r="H79" s="21">
        <v>67899079</v>
      </c>
      <c r="I79" s="21">
        <v>191195662</v>
      </c>
      <c r="J79" s="21">
        <v>53716778</v>
      </c>
      <c r="K79" s="21">
        <v>57920012</v>
      </c>
      <c r="L79" s="21">
        <v>54572929</v>
      </c>
      <c r="M79" s="21">
        <v>166209719</v>
      </c>
      <c r="N79" s="21"/>
      <c r="O79" s="21"/>
      <c r="P79" s="21"/>
      <c r="Q79" s="21"/>
      <c r="R79" s="21"/>
      <c r="S79" s="21"/>
      <c r="T79" s="21"/>
      <c r="U79" s="21"/>
      <c r="V79" s="21">
        <v>357405381</v>
      </c>
      <c r="W79" s="21">
        <v>453630026</v>
      </c>
      <c r="X79" s="21"/>
      <c r="Y79" s="20"/>
      <c r="Z79" s="23">
        <v>774382825</v>
      </c>
    </row>
    <row r="80" spans="1:26" ht="13.5" hidden="1">
      <c r="A80" s="39" t="s">
        <v>104</v>
      </c>
      <c r="B80" s="19">
        <v>155428778</v>
      </c>
      <c r="C80" s="19"/>
      <c r="D80" s="20">
        <v>202964554</v>
      </c>
      <c r="E80" s="21">
        <v>202964554</v>
      </c>
      <c r="F80" s="21">
        <v>17621294</v>
      </c>
      <c r="G80" s="21">
        <v>13945528</v>
      </c>
      <c r="H80" s="21">
        <v>14708771</v>
      </c>
      <c r="I80" s="21">
        <v>46275593</v>
      </c>
      <c r="J80" s="21">
        <v>18952544</v>
      </c>
      <c r="K80" s="21">
        <v>14399435</v>
      </c>
      <c r="L80" s="21">
        <v>16242267</v>
      </c>
      <c r="M80" s="21">
        <v>49594246</v>
      </c>
      <c r="N80" s="21"/>
      <c r="O80" s="21"/>
      <c r="P80" s="21"/>
      <c r="Q80" s="21"/>
      <c r="R80" s="21"/>
      <c r="S80" s="21"/>
      <c r="T80" s="21"/>
      <c r="U80" s="21"/>
      <c r="V80" s="21">
        <v>95869839</v>
      </c>
      <c r="W80" s="21">
        <v>107141909</v>
      </c>
      <c r="X80" s="21"/>
      <c r="Y80" s="20"/>
      <c r="Z80" s="23">
        <v>202964554</v>
      </c>
    </row>
    <row r="81" spans="1:26" ht="13.5" hidden="1">
      <c r="A81" s="39" t="s">
        <v>105</v>
      </c>
      <c r="B81" s="19">
        <v>78767253</v>
      </c>
      <c r="C81" s="19"/>
      <c r="D81" s="20">
        <v>106033741</v>
      </c>
      <c r="E81" s="21">
        <v>106033741</v>
      </c>
      <c r="F81" s="21">
        <v>9224339</v>
      </c>
      <c r="G81" s="21">
        <v>6991809</v>
      </c>
      <c r="H81" s="21">
        <v>8566580</v>
      </c>
      <c r="I81" s="21">
        <v>24782728</v>
      </c>
      <c r="J81" s="21">
        <v>5561996</v>
      </c>
      <c r="K81" s="21">
        <v>7469700</v>
      </c>
      <c r="L81" s="21">
        <v>7537109</v>
      </c>
      <c r="M81" s="21">
        <v>20568805</v>
      </c>
      <c r="N81" s="21"/>
      <c r="O81" s="21"/>
      <c r="P81" s="21"/>
      <c r="Q81" s="21"/>
      <c r="R81" s="21"/>
      <c r="S81" s="21"/>
      <c r="T81" s="21"/>
      <c r="U81" s="21"/>
      <c r="V81" s="21">
        <v>45351533</v>
      </c>
      <c r="W81" s="21">
        <v>44778803</v>
      </c>
      <c r="X81" s="21"/>
      <c r="Y81" s="20"/>
      <c r="Z81" s="23">
        <v>106033741</v>
      </c>
    </row>
    <row r="82" spans="1:26" ht="13.5" hidden="1">
      <c r="A82" s="39" t="s">
        <v>106</v>
      </c>
      <c r="B82" s="19">
        <v>54408731</v>
      </c>
      <c r="C82" s="19"/>
      <c r="D82" s="20">
        <v>79820865</v>
      </c>
      <c r="E82" s="21">
        <v>79820865</v>
      </c>
      <c r="F82" s="21">
        <v>6321030</v>
      </c>
      <c r="G82" s="21">
        <v>5643358</v>
      </c>
      <c r="H82" s="21">
        <v>6734465</v>
      </c>
      <c r="I82" s="21">
        <v>18698853</v>
      </c>
      <c r="J82" s="21">
        <v>3622538</v>
      </c>
      <c r="K82" s="21">
        <v>4970853</v>
      </c>
      <c r="L82" s="21">
        <v>6966909</v>
      </c>
      <c r="M82" s="21">
        <v>15560300</v>
      </c>
      <c r="N82" s="21"/>
      <c r="O82" s="21"/>
      <c r="P82" s="21"/>
      <c r="Q82" s="21"/>
      <c r="R82" s="21"/>
      <c r="S82" s="21"/>
      <c r="T82" s="21"/>
      <c r="U82" s="21"/>
      <c r="V82" s="21">
        <v>34259153</v>
      </c>
      <c r="W82" s="21">
        <v>38789348</v>
      </c>
      <c r="X82" s="21"/>
      <c r="Y82" s="20"/>
      <c r="Z82" s="23">
        <v>79820865</v>
      </c>
    </row>
    <row r="83" spans="1:26" ht="13.5" hidden="1">
      <c r="A83" s="39" t="s">
        <v>107</v>
      </c>
      <c r="B83" s="19">
        <v>17654900</v>
      </c>
      <c r="C83" s="19"/>
      <c r="D83" s="20">
        <v>35957409</v>
      </c>
      <c r="E83" s="21">
        <v>35957409</v>
      </c>
      <c r="F83" s="21"/>
      <c r="G83" s="21">
        <v>2631386</v>
      </c>
      <c r="H83" s="21">
        <v>3380529</v>
      </c>
      <c r="I83" s="21">
        <v>6011915</v>
      </c>
      <c r="J83" s="21">
        <v>958541</v>
      </c>
      <c r="K83" s="21">
        <v>2623514</v>
      </c>
      <c r="L83" s="21">
        <v>10961110</v>
      </c>
      <c r="M83" s="21">
        <v>14543165</v>
      </c>
      <c r="N83" s="21"/>
      <c r="O83" s="21"/>
      <c r="P83" s="21"/>
      <c r="Q83" s="21"/>
      <c r="R83" s="21"/>
      <c r="S83" s="21"/>
      <c r="T83" s="21"/>
      <c r="U83" s="21"/>
      <c r="V83" s="21">
        <v>20555080</v>
      </c>
      <c r="W83" s="21">
        <v>18851375</v>
      </c>
      <c r="X83" s="21"/>
      <c r="Y83" s="20"/>
      <c r="Z83" s="23">
        <v>35957409</v>
      </c>
    </row>
    <row r="84" spans="1:26" ht="13.5" hidden="1">
      <c r="A84" s="40" t="s">
        <v>110</v>
      </c>
      <c r="B84" s="28">
        <v>10348995</v>
      </c>
      <c r="C84" s="28"/>
      <c r="D84" s="29">
        <v>9231888</v>
      </c>
      <c r="E84" s="30">
        <v>9231888</v>
      </c>
      <c r="F84" s="30">
        <v>1311649</v>
      </c>
      <c r="G84" s="30">
        <v>1210005</v>
      </c>
      <c r="H84" s="30">
        <v>1259618</v>
      </c>
      <c r="I84" s="30">
        <v>3781272</v>
      </c>
      <c r="J84" s="30"/>
      <c r="K84" s="30">
        <v>1668217</v>
      </c>
      <c r="L84" s="30">
        <v>967426</v>
      </c>
      <c r="M84" s="30">
        <v>2635643</v>
      </c>
      <c r="N84" s="30"/>
      <c r="O84" s="30"/>
      <c r="P84" s="30"/>
      <c r="Q84" s="30"/>
      <c r="R84" s="30"/>
      <c r="S84" s="30"/>
      <c r="T84" s="30"/>
      <c r="U84" s="30"/>
      <c r="V84" s="30">
        <v>6416915</v>
      </c>
      <c r="W84" s="30">
        <v>4500256</v>
      </c>
      <c r="X84" s="30"/>
      <c r="Y84" s="29"/>
      <c r="Z84" s="31">
        <v>9231888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68702168</v>
      </c>
      <c r="D5" s="357">
        <f t="shared" si="0"/>
        <v>0</v>
      </c>
      <c r="E5" s="356">
        <f t="shared" si="0"/>
        <v>60759728</v>
      </c>
      <c r="F5" s="358">
        <f t="shared" si="0"/>
        <v>60759728</v>
      </c>
      <c r="G5" s="358">
        <f t="shared" si="0"/>
        <v>41068</v>
      </c>
      <c r="H5" s="356">
        <f t="shared" si="0"/>
        <v>2075549</v>
      </c>
      <c r="I5" s="356">
        <f t="shared" si="0"/>
        <v>5126404</v>
      </c>
      <c r="J5" s="358">
        <f t="shared" si="0"/>
        <v>7243021</v>
      </c>
      <c r="K5" s="358">
        <f t="shared" si="0"/>
        <v>2091368</v>
      </c>
      <c r="L5" s="356">
        <f t="shared" si="0"/>
        <v>1388198</v>
      </c>
      <c r="M5" s="356">
        <f t="shared" si="0"/>
        <v>3887413</v>
      </c>
      <c r="N5" s="358">
        <f t="shared" si="0"/>
        <v>7366979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14610000</v>
      </c>
      <c r="X5" s="356">
        <f t="shared" si="0"/>
        <v>30379865</v>
      </c>
      <c r="Y5" s="358">
        <f t="shared" si="0"/>
        <v>-15769865</v>
      </c>
      <c r="Z5" s="359">
        <f>+IF(X5&lt;&gt;0,+(Y5/X5)*100,0)</f>
        <v>-51.90893705419691</v>
      </c>
      <c r="AA5" s="360">
        <f>+AA6+AA8+AA11+AA13+AA15</f>
        <v>60759728</v>
      </c>
    </row>
    <row r="6" spans="1:27" ht="13.5">
      <c r="A6" s="361" t="s">
        <v>204</v>
      </c>
      <c r="B6" s="142"/>
      <c r="C6" s="60">
        <f>+C7</f>
        <v>22764538</v>
      </c>
      <c r="D6" s="340">
        <f aca="true" t="shared" si="1" ref="D6:AA6">+D7</f>
        <v>0</v>
      </c>
      <c r="E6" s="60">
        <f t="shared" si="1"/>
        <v>12034026</v>
      </c>
      <c r="F6" s="59">
        <f t="shared" si="1"/>
        <v>12034026</v>
      </c>
      <c r="G6" s="59">
        <f t="shared" si="1"/>
        <v>44000</v>
      </c>
      <c r="H6" s="60">
        <f t="shared" si="1"/>
        <v>910940</v>
      </c>
      <c r="I6" s="60">
        <f t="shared" si="1"/>
        <v>2281133</v>
      </c>
      <c r="J6" s="59">
        <f t="shared" si="1"/>
        <v>3236073</v>
      </c>
      <c r="K6" s="59">
        <f t="shared" si="1"/>
        <v>227681</v>
      </c>
      <c r="L6" s="60">
        <f t="shared" si="1"/>
        <v>28206</v>
      </c>
      <c r="M6" s="60">
        <f t="shared" si="1"/>
        <v>1279284</v>
      </c>
      <c r="N6" s="59">
        <f t="shared" si="1"/>
        <v>1535171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4771244</v>
      </c>
      <c r="X6" s="60">
        <f t="shared" si="1"/>
        <v>6017013</v>
      </c>
      <c r="Y6" s="59">
        <f t="shared" si="1"/>
        <v>-1245769</v>
      </c>
      <c r="Z6" s="61">
        <f>+IF(X6&lt;&gt;0,+(Y6/X6)*100,0)</f>
        <v>-20.70411016230146</v>
      </c>
      <c r="AA6" s="62">
        <f t="shared" si="1"/>
        <v>12034026</v>
      </c>
    </row>
    <row r="7" spans="1:27" ht="13.5">
      <c r="A7" s="291" t="s">
        <v>228</v>
      </c>
      <c r="B7" s="142"/>
      <c r="C7" s="60">
        <v>22764538</v>
      </c>
      <c r="D7" s="340"/>
      <c r="E7" s="60">
        <v>12034026</v>
      </c>
      <c r="F7" s="59">
        <v>12034026</v>
      </c>
      <c r="G7" s="59">
        <v>44000</v>
      </c>
      <c r="H7" s="60">
        <v>910940</v>
      </c>
      <c r="I7" s="60">
        <v>2281133</v>
      </c>
      <c r="J7" s="59">
        <v>3236073</v>
      </c>
      <c r="K7" s="59">
        <v>227681</v>
      </c>
      <c r="L7" s="60">
        <v>28206</v>
      </c>
      <c r="M7" s="60">
        <v>1279284</v>
      </c>
      <c r="N7" s="59">
        <v>1535171</v>
      </c>
      <c r="O7" s="59"/>
      <c r="P7" s="60"/>
      <c r="Q7" s="60"/>
      <c r="R7" s="59"/>
      <c r="S7" s="59"/>
      <c r="T7" s="60"/>
      <c r="U7" s="60"/>
      <c r="V7" s="59"/>
      <c r="W7" s="59">
        <v>4771244</v>
      </c>
      <c r="X7" s="60">
        <v>6017013</v>
      </c>
      <c r="Y7" s="59">
        <v>-1245769</v>
      </c>
      <c r="Z7" s="61">
        <v>-20.7</v>
      </c>
      <c r="AA7" s="62">
        <v>12034026</v>
      </c>
    </row>
    <row r="8" spans="1:27" ht="13.5">
      <c r="A8" s="361" t="s">
        <v>205</v>
      </c>
      <c r="B8" s="142"/>
      <c r="C8" s="60">
        <f aca="true" t="shared" si="2" ref="C8:Y8">SUM(C9:C10)</f>
        <v>24463388</v>
      </c>
      <c r="D8" s="340">
        <f t="shared" si="2"/>
        <v>0</v>
      </c>
      <c r="E8" s="60">
        <f t="shared" si="2"/>
        <v>28877864</v>
      </c>
      <c r="F8" s="59">
        <f t="shared" si="2"/>
        <v>28877864</v>
      </c>
      <c r="G8" s="59">
        <f t="shared" si="2"/>
        <v>-2932</v>
      </c>
      <c r="H8" s="60">
        <f t="shared" si="2"/>
        <v>963468</v>
      </c>
      <c r="I8" s="60">
        <f t="shared" si="2"/>
        <v>968396</v>
      </c>
      <c r="J8" s="59">
        <f t="shared" si="2"/>
        <v>1928932</v>
      </c>
      <c r="K8" s="59">
        <f t="shared" si="2"/>
        <v>777288</v>
      </c>
      <c r="L8" s="60">
        <f t="shared" si="2"/>
        <v>423429</v>
      </c>
      <c r="M8" s="60">
        <f t="shared" si="2"/>
        <v>816611</v>
      </c>
      <c r="N8" s="59">
        <f t="shared" si="2"/>
        <v>2017328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3946260</v>
      </c>
      <c r="X8" s="60">
        <f t="shared" si="2"/>
        <v>14438932</v>
      </c>
      <c r="Y8" s="59">
        <f t="shared" si="2"/>
        <v>-10492672</v>
      </c>
      <c r="Z8" s="61">
        <f>+IF(X8&lt;&gt;0,+(Y8/X8)*100,0)</f>
        <v>-72.66930822861414</v>
      </c>
      <c r="AA8" s="62">
        <f>SUM(AA9:AA10)</f>
        <v>28877864</v>
      </c>
    </row>
    <row r="9" spans="1:27" ht="13.5">
      <c r="A9" s="291" t="s">
        <v>229</v>
      </c>
      <c r="B9" s="142"/>
      <c r="C9" s="60">
        <v>10660978</v>
      </c>
      <c r="D9" s="340"/>
      <c r="E9" s="60">
        <v>10377864</v>
      </c>
      <c r="F9" s="59">
        <v>10377864</v>
      </c>
      <c r="G9" s="59">
        <v>-2932</v>
      </c>
      <c r="H9" s="60">
        <v>333819</v>
      </c>
      <c r="I9" s="60">
        <v>279348</v>
      </c>
      <c r="J9" s="59">
        <v>610235</v>
      </c>
      <c r="K9" s="59">
        <v>777288</v>
      </c>
      <c r="L9" s="60">
        <v>422241</v>
      </c>
      <c r="M9" s="60">
        <v>816611</v>
      </c>
      <c r="N9" s="59">
        <v>2016140</v>
      </c>
      <c r="O9" s="59"/>
      <c r="P9" s="60"/>
      <c r="Q9" s="60"/>
      <c r="R9" s="59"/>
      <c r="S9" s="59"/>
      <c r="T9" s="60"/>
      <c r="U9" s="60"/>
      <c r="V9" s="59"/>
      <c r="W9" s="59">
        <v>2626375</v>
      </c>
      <c r="X9" s="60">
        <v>5188932</v>
      </c>
      <c r="Y9" s="59">
        <v>-2562557</v>
      </c>
      <c r="Z9" s="61">
        <v>-49.39</v>
      </c>
      <c r="AA9" s="62">
        <v>10377864</v>
      </c>
    </row>
    <row r="10" spans="1:27" ht="13.5">
      <c r="A10" s="291" t="s">
        <v>230</v>
      </c>
      <c r="B10" s="142"/>
      <c r="C10" s="60">
        <v>13802410</v>
      </c>
      <c r="D10" s="340"/>
      <c r="E10" s="60">
        <v>18500000</v>
      </c>
      <c r="F10" s="59">
        <v>18500000</v>
      </c>
      <c r="G10" s="59"/>
      <c r="H10" s="60">
        <v>629649</v>
      </c>
      <c r="I10" s="60">
        <v>689048</v>
      </c>
      <c r="J10" s="59">
        <v>1318697</v>
      </c>
      <c r="K10" s="59"/>
      <c r="L10" s="60">
        <v>1188</v>
      </c>
      <c r="M10" s="60"/>
      <c r="N10" s="59">
        <v>1188</v>
      </c>
      <c r="O10" s="59"/>
      <c r="P10" s="60"/>
      <c r="Q10" s="60"/>
      <c r="R10" s="59"/>
      <c r="S10" s="59"/>
      <c r="T10" s="60"/>
      <c r="U10" s="60"/>
      <c r="V10" s="59"/>
      <c r="W10" s="59">
        <v>1319885</v>
      </c>
      <c r="X10" s="60">
        <v>9250000</v>
      </c>
      <c r="Y10" s="59">
        <v>-7930115</v>
      </c>
      <c r="Z10" s="61">
        <v>-85.73</v>
      </c>
      <c r="AA10" s="62">
        <v>18500000</v>
      </c>
    </row>
    <row r="11" spans="1:27" ht="13.5">
      <c r="A11" s="361" t="s">
        <v>206</v>
      </c>
      <c r="B11" s="142"/>
      <c r="C11" s="362">
        <f>+C12</f>
        <v>17918827</v>
      </c>
      <c r="D11" s="363">
        <f aca="true" t="shared" si="3" ref="D11:AA11">+D12</f>
        <v>0</v>
      </c>
      <c r="E11" s="362">
        <f t="shared" si="3"/>
        <v>7392000</v>
      </c>
      <c r="F11" s="364">
        <f t="shared" si="3"/>
        <v>7392000</v>
      </c>
      <c r="G11" s="364">
        <f t="shared" si="3"/>
        <v>0</v>
      </c>
      <c r="H11" s="362">
        <f t="shared" si="3"/>
        <v>191222</v>
      </c>
      <c r="I11" s="362">
        <f t="shared" si="3"/>
        <v>331019</v>
      </c>
      <c r="J11" s="364">
        <f t="shared" si="3"/>
        <v>522241</v>
      </c>
      <c r="K11" s="364">
        <f t="shared" si="3"/>
        <v>268476</v>
      </c>
      <c r="L11" s="362">
        <f t="shared" si="3"/>
        <v>417456</v>
      </c>
      <c r="M11" s="362">
        <f t="shared" si="3"/>
        <v>399872</v>
      </c>
      <c r="N11" s="364">
        <f t="shared" si="3"/>
        <v>1085804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1608045</v>
      </c>
      <c r="X11" s="362">
        <f t="shared" si="3"/>
        <v>3696000</v>
      </c>
      <c r="Y11" s="364">
        <f t="shared" si="3"/>
        <v>-2087955</v>
      </c>
      <c r="Z11" s="365">
        <f>+IF(X11&lt;&gt;0,+(Y11/X11)*100,0)</f>
        <v>-56.49228896103896</v>
      </c>
      <c r="AA11" s="366">
        <f t="shared" si="3"/>
        <v>7392000</v>
      </c>
    </row>
    <row r="12" spans="1:27" ht="13.5">
      <c r="A12" s="291" t="s">
        <v>231</v>
      </c>
      <c r="B12" s="136"/>
      <c r="C12" s="60">
        <v>17918827</v>
      </c>
      <c r="D12" s="340"/>
      <c r="E12" s="60">
        <v>7392000</v>
      </c>
      <c r="F12" s="59">
        <v>7392000</v>
      </c>
      <c r="G12" s="59"/>
      <c r="H12" s="60">
        <v>191222</v>
      </c>
      <c r="I12" s="60">
        <v>331019</v>
      </c>
      <c r="J12" s="59">
        <v>522241</v>
      </c>
      <c r="K12" s="59">
        <v>268476</v>
      </c>
      <c r="L12" s="60">
        <v>417456</v>
      </c>
      <c r="M12" s="60">
        <v>399872</v>
      </c>
      <c r="N12" s="59">
        <v>1085804</v>
      </c>
      <c r="O12" s="59"/>
      <c r="P12" s="60"/>
      <c r="Q12" s="60"/>
      <c r="R12" s="59"/>
      <c r="S12" s="59"/>
      <c r="T12" s="60"/>
      <c r="U12" s="60"/>
      <c r="V12" s="59"/>
      <c r="W12" s="59">
        <v>1608045</v>
      </c>
      <c r="X12" s="60">
        <v>3696000</v>
      </c>
      <c r="Y12" s="59">
        <v>-2087955</v>
      </c>
      <c r="Z12" s="61">
        <v>-56.49</v>
      </c>
      <c r="AA12" s="62">
        <v>7392000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10574133</v>
      </c>
      <c r="F13" s="342">
        <f t="shared" si="4"/>
        <v>10574133</v>
      </c>
      <c r="G13" s="342">
        <f t="shared" si="4"/>
        <v>0</v>
      </c>
      <c r="H13" s="275">
        <f t="shared" si="4"/>
        <v>0</v>
      </c>
      <c r="I13" s="275">
        <f t="shared" si="4"/>
        <v>1545856</v>
      </c>
      <c r="J13" s="342">
        <f t="shared" si="4"/>
        <v>1545856</v>
      </c>
      <c r="K13" s="342">
        <f t="shared" si="4"/>
        <v>680902</v>
      </c>
      <c r="L13" s="275">
        <f t="shared" si="4"/>
        <v>519107</v>
      </c>
      <c r="M13" s="275">
        <f t="shared" si="4"/>
        <v>1252030</v>
      </c>
      <c r="N13" s="342">
        <f t="shared" si="4"/>
        <v>2452039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3997895</v>
      </c>
      <c r="X13" s="275">
        <f t="shared" si="4"/>
        <v>5287067</v>
      </c>
      <c r="Y13" s="342">
        <f t="shared" si="4"/>
        <v>-1289172</v>
      </c>
      <c r="Z13" s="335">
        <f>+IF(X13&lt;&gt;0,+(Y13/X13)*100,0)</f>
        <v>-24.383500341493686</v>
      </c>
      <c r="AA13" s="273">
        <f t="shared" si="4"/>
        <v>10574133</v>
      </c>
    </row>
    <row r="14" spans="1:27" ht="13.5">
      <c r="A14" s="291" t="s">
        <v>232</v>
      </c>
      <c r="B14" s="136"/>
      <c r="C14" s="60"/>
      <c r="D14" s="340"/>
      <c r="E14" s="60">
        <v>10574133</v>
      </c>
      <c r="F14" s="59">
        <v>10574133</v>
      </c>
      <c r="G14" s="59"/>
      <c r="H14" s="60"/>
      <c r="I14" s="60">
        <v>1545856</v>
      </c>
      <c r="J14" s="59">
        <v>1545856</v>
      </c>
      <c r="K14" s="59">
        <v>680902</v>
      </c>
      <c r="L14" s="60">
        <v>519107</v>
      </c>
      <c r="M14" s="60">
        <v>1252030</v>
      </c>
      <c r="N14" s="59">
        <v>2452039</v>
      </c>
      <c r="O14" s="59"/>
      <c r="P14" s="60"/>
      <c r="Q14" s="60"/>
      <c r="R14" s="59"/>
      <c r="S14" s="59"/>
      <c r="T14" s="60"/>
      <c r="U14" s="60"/>
      <c r="V14" s="59"/>
      <c r="W14" s="59">
        <v>3997895</v>
      </c>
      <c r="X14" s="60">
        <v>5287067</v>
      </c>
      <c r="Y14" s="59">
        <v>-1289172</v>
      </c>
      <c r="Z14" s="61">
        <v>-24.38</v>
      </c>
      <c r="AA14" s="62">
        <v>10574133</v>
      </c>
    </row>
    <row r="15" spans="1:27" ht="13.5">
      <c r="A15" s="361" t="s">
        <v>208</v>
      </c>
      <c r="B15" s="136"/>
      <c r="C15" s="60">
        <f aca="true" t="shared" si="5" ref="C15:Y15">SUM(C16:C20)</f>
        <v>3555415</v>
      </c>
      <c r="D15" s="340">
        <f t="shared" si="5"/>
        <v>0</v>
      </c>
      <c r="E15" s="60">
        <f t="shared" si="5"/>
        <v>1881705</v>
      </c>
      <c r="F15" s="59">
        <f t="shared" si="5"/>
        <v>1881705</v>
      </c>
      <c r="G15" s="59">
        <f t="shared" si="5"/>
        <v>0</v>
      </c>
      <c r="H15" s="60">
        <f t="shared" si="5"/>
        <v>9919</v>
      </c>
      <c r="I15" s="60">
        <f t="shared" si="5"/>
        <v>0</v>
      </c>
      <c r="J15" s="59">
        <f t="shared" si="5"/>
        <v>9919</v>
      </c>
      <c r="K15" s="59">
        <f t="shared" si="5"/>
        <v>137021</v>
      </c>
      <c r="L15" s="60">
        <f t="shared" si="5"/>
        <v>0</v>
      </c>
      <c r="M15" s="60">
        <f t="shared" si="5"/>
        <v>139616</v>
      </c>
      <c r="N15" s="59">
        <f t="shared" si="5"/>
        <v>276637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286556</v>
      </c>
      <c r="X15" s="60">
        <f t="shared" si="5"/>
        <v>940853</v>
      </c>
      <c r="Y15" s="59">
        <f t="shared" si="5"/>
        <v>-654297</v>
      </c>
      <c r="Z15" s="61">
        <f>+IF(X15&lt;&gt;0,+(Y15/X15)*100,0)</f>
        <v>-69.54295729513538</v>
      </c>
      <c r="AA15" s="62">
        <f>SUM(AA16:AA20)</f>
        <v>1881705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3555415</v>
      </c>
      <c r="D20" s="340"/>
      <c r="E20" s="60">
        <v>1881705</v>
      </c>
      <c r="F20" s="59">
        <v>1881705</v>
      </c>
      <c r="G20" s="59"/>
      <c r="H20" s="60">
        <v>9919</v>
      </c>
      <c r="I20" s="60"/>
      <c r="J20" s="59">
        <v>9919</v>
      </c>
      <c r="K20" s="59">
        <v>137021</v>
      </c>
      <c r="L20" s="60"/>
      <c r="M20" s="60">
        <v>139616</v>
      </c>
      <c r="N20" s="59">
        <v>276637</v>
      </c>
      <c r="O20" s="59"/>
      <c r="P20" s="60"/>
      <c r="Q20" s="60"/>
      <c r="R20" s="59"/>
      <c r="S20" s="59"/>
      <c r="T20" s="60"/>
      <c r="U20" s="60"/>
      <c r="V20" s="59"/>
      <c r="W20" s="59">
        <v>286556</v>
      </c>
      <c r="X20" s="60">
        <v>940853</v>
      </c>
      <c r="Y20" s="59">
        <v>-654297</v>
      </c>
      <c r="Z20" s="61">
        <v>-69.54</v>
      </c>
      <c r="AA20" s="62">
        <v>1881705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6136792</v>
      </c>
      <c r="D22" s="344">
        <f t="shared" si="6"/>
        <v>0</v>
      </c>
      <c r="E22" s="343">
        <f t="shared" si="6"/>
        <v>7508544</v>
      </c>
      <c r="F22" s="345">
        <f t="shared" si="6"/>
        <v>7508544</v>
      </c>
      <c r="G22" s="345">
        <f t="shared" si="6"/>
        <v>0</v>
      </c>
      <c r="H22" s="343">
        <f t="shared" si="6"/>
        <v>0</v>
      </c>
      <c r="I22" s="343">
        <f t="shared" si="6"/>
        <v>-40899</v>
      </c>
      <c r="J22" s="345">
        <f t="shared" si="6"/>
        <v>-40899</v>
      </c>
      <c r="K22" s="345">
        <f t="shared" si="6"/>
        <v>163352</v>
      </c>
      <c r="L22" s="343">
        <f t="shared" si="6"/>
        <v>705507</v>
      </c>
      <c r="M22" s="343">
        <f t="shared" si="6"/>
        <v>545854</v>
      </c>
      <c r="N22" s="345">
        <f t="shared" si="6"/>
        <v>1414713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1373814</v>
      </c>
      <c r="X22" s="343">
        <f t="shared" si="6"/>
        <v>3754273</v>
      </c>
      <c r="Y22" s="345">
        <f t="shared" si="6"/>
        <v>-2380459</v>
      </c>
      <c r="Z22" s="336">
        <f>+IF(X22&lt;&gt;0,+(Y22/X22)*100,0)</f>
        <v>-63.40665689469039</v>
      </c>
      <c r="AA22" s="350">
        <f>SUM(AA23:AA32)</f>
        <v>7508544</v>
      </c>
    </row>
    <row r="23" spans="1:27" ht="13.5">
      <c r="A23" s="361" t="s">
        <v>236</v>
      </c>
      <c r="B23" s="142"/>
      <c r="C23" s="60">
        <v>5078526</v>
      </c>
      <c r="D23" s="340"/>
      <c r="E23" s="60">
        <v>5451671</v>
      </c>
      <c r="F23" s="59">
        <v>5451671</v>
      </c>
      <c r="G23" s="59"/>
      <c r="H23" s="60"/>
      <c r="I23" s="60">
        <v>-40899</v>
      </c>
      <c r="J23" s="59">
        <v>-40899</v>
      </c>
      <c r="K23" s="59">
        <v>163352</v>
      </c>
      <c r="L23" s="60">
        <v>705507</v>
      </c>
      <c r="M23" s="60">
        <v>545854</v>
      </c>
      <c r="N23" s="59">
        <v>1414713</v>
      </c>
      <c r="O23" s="59"/>
      <c r="P23" s="60"/>
      <c r="Q23" s="60"/>
      <c r="R23" s="59"/>
      <c r="S23" s="59"/>
      <c r="T23" s="60"/>
      <c r="U23" s="60"/>
      <c r="V23" s="59"/>
      <c r="W23" s="59">
        <v>1373814</v>
      </c>
      <c r="X23" s="60">
        <v>2725836</v>
      </c>
      <c r="Y23" s="59">
        <v>-1352022</v>
      </c>
      <c r="Z23" s="61">
        <v>-49.6</v>
      </c>
      <c r="AA23" s="62">
        <v>5451671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1058266</v>
      </c>
      <c r="D32" s="340"/>
      <c r="E32" s="60">
        <v>2056873</v>
      </c>
      <c r="F32" s="59">
        <v>2056873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1028437</v>
      </c>
      <c r="Y32" s="59">
        <v>-1028437</v>
      </c>
      <c r="Z32" s="61">
        <v>-100</v>
      </c>
      <c r="AA32" s="62">
        <v>2056873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194589</v>
      </c>
      <c r="D40" s="344">
        <f t="shared" si="9"/>
        <v>0</v>
      </c>
      <c r="E40" s="343">
        <f t="shared" si="9"/>
        <v>12026990</v>
      </c>
      <c r="F40" s="345">
        <f t="shared" si="9"/>
        <v>12026990</v>
      </c>
      <c r="G40" s="345">
        <f t="shared" si="9"/>
        <v>5920</v>
      </c>
      <c r="H40" s="343">
        <f t="shared" si="9"/>
        <v>446858</v>
      </c>
      <c r="I40" s="343">
        <f t="shared" si="9"/>
        <v>746616</v>
      </c>
      <c r="J40" s="345">
        <f t="shared" si="9"/>
        <v>1199394</v>
      </c>
      <c r="K40" s="345">
        <f t="shared" si="9"/>
        <v>1276975</v>
      </c>
      <c r="L40" s="343">
        <f t="shared" si="9"/>
        <v>1620890</v>
      </c>
      <c r="M40" s="343">
        <f t="shared" si="9"/>
        <v>2204794</v>
      </c>
      <c r="N40" s="345">
        <f t="shared" si="9"/>
        <v>5102659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6302053</v>
      </c>
      <c r="X40" s="343">
        <f t="shared" si="9"/>
        <v>6013496</v>
      </c>
      <c r="Y40" s="345">
        <f t="shared" si="9"/>
        <v>288557</v>
      </c>
      <c r="Z40" s="336">
        <f>+IF(X40&lt;&gt;0,+(Y40/X40)*100,0)</f>
        <v>4.7984899299841555</v>
      </c>
      <c r="AA40" s="350">
        <f>SUM(AA41:AA49)</f>
        <v>12026990</v>
      </c>
    </row>
    <row r="41" spans="1:27" ht="13.5">
      <c r="A41" s="361" t="s">
        <v>247</v>
      </c>
      <c r="B41" s="142"/>
      <c r="C41" s="362">
        <v>2261096</v>
      </c>
      <c r="D41" s="363"/>
      <c r="E41" s="362">
        <v>2828434</v>
      </c>
      <c r="F41" s="364">
        <v>2828434</v>
      </c>
      <c r="G41" s="364">
        <v>240</v>
      </c>
      <c r="H41" s="362">
        <v>220711</v>
      </c>
      <c r="I41" s="362">
        <v>257109</v>
      </c>
      <c r="J41" s="364">
        <v>478060</v>
      </c>
      <c r="K41" s="364">
        <v>122659</v>
      </c>
      <c r="L41" s="362">
        <v>320297</v>
      </c>
      <c r="M41" s="362">
        <v>171217</v>
      </c>
      <c r="N41" s="364">
        <v>614173</v>
      </c>
      <c r="O41" s="364"/>
      <c r="P41" s="362"/>
      <c r="Q41" s="362"/>
      <c r="R41" s="364"/>
      <c r="S41" s="364"/>
      <c r="T41" s="362"/>
      <c r="U41" s="362"/>
      <c r="V41" s="364"/>
      <c r="W41" s="364">
        <v>1092233</v>
      </c>
      <c r="X41" s="362">
        <v>1414217</v>
      </c>
      <c r="Y41" s="364">
        <v>-321984</v>
      </c>
      <c r="Z41" s="365">
        <v>-22.77</v>
      </c>
      <c r="AA41" s="366">
        <v>2828434</v>
      </c>
    </row>
    <row r="42" spans="1:27" ht="13.5">
      <c r="A42" s="361" t="s">
        <v>248</v>
      </c>
      <c r="B42" s="136"/>
      <c r="C42" s="60">
        <f aca="true" t="shared" si="10" ref="C42:Y42">+C62</f>
        <v>340895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52791</v>
      </c>
      <c r="I42" s="54">
        <f t="shared" si="10"/>
        <v>27802</v>
      </c>
      <c r="J42" s="53">
        <f t="shared" si="10"/>
        <v>80593</v>
      </c>
      <c r="K42" s="53">
        <f t="shared" si="10"/>
        <v>69584</v>
      </c>
      <c r="L42" s="54">
        <f t="shared" si="10"/>
        <v>28047</v>
      </c>
      <c r="M42" s="54">
        <f t="shared" si="10"/>
        <v>122608</v>
      </c>
      <c r="N42" s="53">
        <f t="shared" si="10"/>
        <v>220239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300832</v>
      </c>
      <c r="X42" s="54">
        <f t="shared" si="10"/>
        <v>0</v>
      </c>
      <c r="Y42" s="53">
        <f t="shared" si="10"/>
        <v>300832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128022</v>
      </c>
      <c r="D43" s="369"/>
      <c r="E43" s="305">
        <v>220047</v>
      </c>
      <c r="F43" s="370">
        <v>220047</v>
      </c>
      <c r="G43" s="370"/>
      <c r="H43" s="305">
        <v>34993</v>
      </c>
      <c r="I43" s="305">
        <v>-31601</v>
      </c>
      <c r="J43" s="370">
        <v>3392</v>
      </c>
      <c r="K43" s="370">
        <v>-17054</v>
      </c>
      <c r="L43" s="305">
        <v>50978</v>
      </c>
      <c r="M43" s="305">
        <v>19298</v>
      </c>
      <c r="N43" s="370">
        <v>53222</v>
      </c>
      <c r="O43" s="370"/>
      <c r="P43" s="305"/>
      <c r="Q43" s="305"/>
      <c r="R43" s="370"/>
      <c r="S43" s="370"/>
      <c r="T43" s="305"/>
      <c r="U43" s="305"/>
      <c r="V43" s="370"/>
      <c r="W43" s="370">
        <v>56614</v>
      </c>
      <c r="X43" s="305">
        <v>110024</v>
      </c>
      <c r="Y43" s="370">
        <v>-53410</v>
      </c>
      <c r="Z43" s="371">
        <v>-48.54</v>
      </c>
      <c r="AA43" s="303">
        <v>220047</v>
      </c>
    </row>
    <row r="44" spans="1:27" ht="13.5">
      <c r="A44" s="361" t="s">
        <v>250</v>
      </c>
      <c r="B44" s="136"/>
      <c r="C44" s="60">
        <v>10937</v>
      </c>
      <c r="D44" s="368"/>
      <c r="E44" s="54">
        <v>34563</v>
      </c>
      <c r="F44" s="53">
        <v>34563</v>
      </c>
      <c r="G44" s="53"/>
      <c r="H44" s="54">
        <v>659</v>
      </c>
      <c r="I44" s="54">
        <v>40361</v>
      </c>
      <c r="J44" s="53">
        <v>41020</v>
      </c>
      <c r="K44" s="53"/>
      <c r="L44" s="54">
        <v>144</v>
      </c>
      <c r="M44" s="54">
        <v>-39813</v>
      </c>
      <c r="N44" s="53">
        <v>-39669</v>
      </c>
      <c r="O44" s="53"/>
      <c r="P44" s="54"/>
      <c r="Q44" s="54"/>
      <c r="R44" s="53"/>
      <c r="S44" s="53"/>
      <c r="T44" s="54"/>
      <c r="U44" s="54"/>
      <c r="V44" s="53"/>
      <c r="W44" s="53">
        <v>1351</v>
      </c>
      <c r="X44" s="54">
        <v>17282</v>
      </c>
      <c r="Y44" s="53">
        <v>-15931</v>
      </c>
      <c r="Z44" s="94">
        <v>-92.18</v>
      </c>
      <c r="AA44" s="95">
        <v>34563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-3051510</v>
      </c>
      <c r="D47" s="368"/>
      <c r="E47" s="54">
        <v>7498400</v>
      </c>
      <c r="F47" s="53">
        <v>7498400</v>
      </c>
      <c r="G47" s="53">
        <v>5680</v>
      </c>
      <c r="H47" s="54">
        <v>135524</v>
      </c>
      <c r="I47" s="54">
        <v>343160</v>
      </c>
      <c r="J47" s="53">
        <v>484364</v>
      </c>
      <c r="K47" s="53">
        <v>1100182</v>
      </c>
      <c r="L47" s="54">
        <v>792537</v>
      </c>
      <c r="M47" s="54">
        <v>1412589</v>
      </c>
      <c r="N47" s="53">
        <v>3305308</v>
      </c>
      <c r="O47" s="53"/>
      <c r="P47" s="54"/>
      <c r="Q47" s="54"/>
      <c r="R47" s="53"/>
      <c r="S47" s="53"/>
      <c r="T47" s="54"/>
      <c r="U47" s="54"/>
      <c r="V47" s="53"/>
      <c r="W47" s="53">
        <v>3789672</v>
      </c>
      <c r="X47" s="54">
        <v>3749200</v>
      </c>
      <c r="Y47" s="53">
        <v>40472</v>
      </c>
      <c r="Z47" s="94">
        <v>1.08</v>
      </c>
      <c r="AA47" s="95">
        <v>7498400</v>
      </c>
    </row>
    <row r="48" spans="1:27" ht="13.5">
      <c r="A48" s="361" t="s">
        <v>254</v>
      </c>
      <c r="B48" s="136"/>
      <c r="C48" s="60"/>
      <c r="D48" s="368"/>
      <c r="E48" s="54">
        <v>1445546</v>
      </c>
      <c r="F48" s="53">
        <v>1445546</v>
      </c>
      <c r="G48" s="53"/>
      <c r="H48" s="54"/>
      <c r="I48" s="54">
        <v>-6997</v>
      </c>
      <c r="J48" s="53">
        <v>-6997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-6997</v>
      </c>
      <c r="X48" s="54">
        <v>722773</v>
      </c>
      <c r="Y48" s="53">
        <v>-729770</v>
      </c>
      <c r="Z48" s="94">
        <v>-100.97</v>
      </c>
      <c r="AA48" s="95">
        <v>1445546</v>
      </c>
    </row>
    <row r="49" spans="1:27" ht="13.5">
      <c r="A49" s="361" t="s">
        <v>93</v>
      </c>
      <c r="B49" s="136"/>
      <c r="C49" s="54">
        <v>505149</v>
      </c>
      <c r="D49" s="368"/>
      <c r="E49" s="54"/>
      <c r="F49" s="53"/>
      <c r="G49" s="53"/>
      <c r="H49" s="54">
        <v>2180</v>
      </c>
      <c r="I49" s="54">
        <v>116782</v>
      </c>
      <c r="J49" s="53">
        <v>118962</v>
      </c>
      <c r="K49" s="53">
        <v>1604</v>
      </c>
      <c r="L49" s="54">
        <v>428887</v>
      </c>
      <c r="M49" s="54">
        <v>518895</v>
      </c>
      <c r="N49" s="53">
        <v>949386</v>
      </c>
      <c r="O49" s="53"/>
      <c r="P49" s="54"/>
      <c r="Q49" s="54"/>
      <c r="R49" s="53"/>
      <c r="S49" s="53"/>
      <c r="T49" s="54"/>
      <c r="U49" s="54"/>
      <c r="V49" s="53"/>
      <c r="W49" s="53">
        <v>1068348</v>
      </c>
      <c r="X49" s="54"/>
      <c r="Y49" s="53">
        <v>1068348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75033549</v>
      </c>
      <c r="D60" s="346">
        <f t="shared" si="14"/>
        <v>0</v>
      </c>
      <c r="E60" s="219">
        <f t="shared" si="14"/>
        <v>80295262</v>
      </c>
      <c r="F60" s="264">
        <f t="shared" si="14"/>
        <v>80295262</v>
      </c>
      <c r="G60" s="264">
        <f t="shared" si="14"/>
        <v>46988</v>
      </c>
      <c r="H60" s="219">
        <f t="shared" si="14"/>
        <v>2522407</v>
      </c>
      <c r="I60" s="219">
        <f t="shared" si="14"/>
        <v>5832121</v>
      </c>
      <c r="J60" s="264">
        <f t="shared" si="14"/>
        <v>8401516</v>
      </c>
      <c r="K60" s="264">
        <f t="shared" si="14"/>
        <v>3531695</v>
      </c>
      <c r="L60" s="219">
        <f t="shared" si="14"/>
        <v>3714595</v>
      </c>
      <c r="M60" s="219">
        <f t="shared" si="14"/>
        <v>6638061</v>
      </c>
      <c r="N60" s="264">
        <f t="shared" si="14"/>
        <v>13884351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22285867</v>
      </c>
      <c r="X60" s="219">
        <f t="shared" si="14"/>
        <v>40147634</v>
      </c>
      <c r="Y60" s="264">
        <f t="shared" si="14"/>
        <v>-17861767</v>
      </c>
      <c r="Z60" s="337">
        <f>+IF(X60&lt;&gt;0,+(Y60/X60)*100,0)</f>
        <v>-44.49021080544871</v>
      </c>
      <c r="AA60" s="232">
        <f>+AA57+AA54+AA51+AA40+AA37+AA34+AA22+AA5</f>
        <v>80295262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340895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52791</v>
      </c>
      <c r="I62" s="347">
        <f t="shared" si="15"/>
        <v>27802</v>
      </c>
      <c r="J62" s="349">
        <f t="shared" si="15"/>
        <v>80593</v>
      </c>
      <c r="K62" s="349">
        <f t="shared" si="15"/>
        <v>69584</v>
      </c>
      <c r="L62" s="347">
        <f t="shared" si="15"/>
        <v>28047</v>
      </c>
      <c r="M62" s="347">
        <f t="shared" si="15"/>
        <v>122608</v>
      </c>
      <c r="N62" s="349">
        <f t="shared" si="15"/>
        <v>220239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300832</v>
      </c>
      <c r="X62" s="347">
        <f t="shared" si="15"/>
        <v>0</v>
      </c>
      <c r="Y62" s="349">
        <f t="shared" si="15"/>
        <v>300832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>
        <v>52791</v>
      </c>
      <c r="I63" s="60">
        <v>27802</v>
      </c>
      <c r="J63" s="59">
        <v>80593</v>
      </c>
      <c r="K63" s="59">
        <v>69584</v>
      </c>
      <c r="L63" s="60">
        <v>28047</v>
      </c>
      <c r="M63" s="60">
        <v>122608</v>
      </c>
      <c r="N63" s="59">
        <v>220239</v>
      </c>
      <c r="O63" s="59"/>
      <c r="P63" s="60"/>
      <c r="Q63" s="60"/>
      <c r="R63" s="59"/>
      <c r="S63" s="59"/>
      <c r="T63" s="60"/>
      <c r="U63" s="60"/>
      <c r="V63" s="59"/>
      <c r="W63" s="59">
        <v>300832</v>
      </c>
      <c r="X63" s="60"/>
      <c r="Y63" s="59">
        <v>300832</v>
      </c>
      <c r="Z63" s="61"/>
      <c r="AA63" s="62"/>
    </row>
    <row r="64" spans="1:27" ht="13.5">
      <c r="A64" s="361" t="s">
        <v>259</v>
      </c>
      <c r="B64" s="136"/>
      <c r="C64" s="60">
        <v>340895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357917897</v>
      </c>
      <c r="D5" s="153">
        <f>SUM(D6:D8)</f>
        <v>0</v>
      </c>
      <c r="E5" s="154">
        <f t="shared" si="0"/>
        <v>361654031</v>
      </c>
      <c r="F5" s="100">
        <f t="shared" si="0"/>
        <v>361654031</v>
      </c>
      <c r="G5" s="100">
        <f t="shared" si="0"/>
        <v>39516780</v>
      </c>
      <c r="H5" s="100">
        <f t="shared" si="0"/>
        <v>30532541</v>
      </c>
      <c r="I5" s="100">
        <f t="shared" si="0"/>
        <v>29865373</v>
      </c>
      <c r="J5" s="100">
        <f t="shared" si="0"/>
        <v>99914694</v>
      </c>
      <c r="K5" s="100">
        <f t="shared" si="0"/>
        <v>28748546</v>
      </c>
      <c r="L5" s="100">
        <f t="shared" si="0"/>
        <v>39395458</v>
      </c>
      <c r="M5" s="100">
        <f t="shared" si="0"/>
        <v>28272230</v>
      </c>
      <c r="N5" s="100">
        <f t="shared" si="0"/>
        <v>96416234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196330928</v>
      </c>
      <c r="X5" s="100">
        <f t="shared" si="0"/>
        <v>180827016</v>
      </c>
      <c r="Y5" s="100">
        <f t="shared" si="0"/>
        <v>15503912</v>
      </c>
      <c r="Z5" s="137">
        <f>+IF(X5&lt;&gt;0,+(Y5/X5)*100,0)</f>
        <v>8.573891414543942</v>
      </c>
      <c r="AA5" s="153">
        <f>SUM(AA6:AA8)</f>
        <v>361654031</v>
      </c>
    </row>
    <row r="6" spans="1:27" ht="13.5">
      <c r="A6" s="138" t="s">
        <v>75</v>
      </c>
      <c r="B6" s="136"/>
      <c r="C6" s="155">
        <v>1776433</v>
      </c>
      <c r="D6" s="155"/>
      <c r="E6" s="156">
        <v>8549458</v>
      </c>
      <c r="F6" s="60">
        <v>8549458</v>
      </c>
      <c r="G6" s="60"/>
      <c r="H6" s="60">
        <v>213476</v>
      </c>
      <c r="I6" s="60"/>
      <c r="J6" s="60">
        <v>213476</v>
      </c>
      <c r="K6" s="60">
        <v>132410</v>
      </c>
      <c r="L6" s="60">
        <v>303022</v>
      </c>
      <c r="M6" s="60">
        <v>217920</v>
      </c>
      <c r="N6" s="60">
        <v>653352</v>
      </c>
      <c r="O6" s="60"/>
      <c r="P6" s="60"/>
      <c r="Q6" s="60"/>
      <c r="R6" s="60"/>
      <c r="S6" s="60"/>
      <c r="T6" s="60"/>
      <c r="U6" s="60"/>
      <c r="V6" s="60"/>
      <c r="W6" s="60">
        <v>866828</v>
      </c>
      <c r="X6" s="60">
        <v>4274729</v>
      </c>
      <c r="Y6" s="60">
        <v>-3407901</v>
      </c>
      <c r="Z6" s="140">
        <v>-79.72</v>
      </c>
      <c r="AA6" s="155">
        <v>8549458</v>
      </c>
    </row>
    <row r="7" spans="1:27" ht="13.5">
      <c r="A7" s="138" t="s">
        <v>76</v>
      </c>
      <c r="B7" s="136"/>
      <c r="C7" s="157">
        <v>350054686</v>
      </c>
      <c r="D7" s="157"/>
      <c r="E7" s="158">
        <v>345398637</v>
      </c>
      <c r="F7" s="159">
        <v>345398637</v>
      </c>
      <c r="G7" s="159">
        <v>39462502</v>
      </c>
      <c r="H7" s="159">
        <v>29524602</v>
      </c>
      <c r="I7" s="159">
        <v>29520434</v>
      </c>
      <c r="J7" s="159">
        <v>98507538</v>
      </c>
      <c r="K7" s="159">
        <v>28022312</v>
      </c>
      <c r="L7" s="159">
        <v>37380153</v>
      </c>
      <c r="M7" s="159">
        <v>27027057</v>
      </c>
      <c r="N7" s="159">
        <v>92429522</v>
      </c>
      <c r="O7" s="159"/>
      <c r="P7" s="159"/>
      <c r="Q7" s="159"/>
      <c r="R7" s="159"/>
      <c r="S7" s="159"/>
      <c r="T7" s="159"/>
      <c r="U7" s="159"/>
      <c r="V7" s="159"/>
      <c r="W7" s="159">
        <v>190937060</v>
      </c>
      <c r="X7" s="159">
        <v>172699319</v>
      </c>
      <c r="Y7" s="159">
        <v>18237741</v>
      </c>
      <c r="Z7" s="141">
        <v>10.56</v>
      </c>
      <c r="AA7" s="157">
        <v>345398637</v>
      </c>
    </row>
    <row r="8" spans="1:27" ht="13.5">
      <c r="A8" s="138" t="s">
        <v>77</v>
      </c>
      <c r="B8" s="136"/>
      <c r="C8" s="155">
        <v>6086778</v>
      </c>
      <c r="D8" s="155"/>
      <c r="E8" s="156">
        <v>7705936</v>
      </c>
      <c r="F8" s="60">
        <v>7705936</v>
      </c>
      <c r="G8" s="60">
        <v>54278</v>
      </c>
      <c r="H8" s="60">
        <v>794463</v>
      </c>
      <c r="I8" s="60">
        <v>344939</v>
      </c>
      <c r="J8" s="60">
        <v>1193680</v>
      </c>
      <c r="K8" s="60">
        <v>593824</v>
      </c>
      <c r="L8" s="60">
        <v>1712283</v>
      </c>
      <c r="M8" s="60">
        <v>1027253</v>
      </c>
      <c r="N8" s="60">
        <v>3333360</v>
      </c>
      <c r="O8" s="60"/>
      <c r="P8" s="60"/>
      <c r="Q8" s="60"/>
      <c r="R8" s="60"/>
      <c r="S8" s="60"/>
      <c r="T8" s="60"/>
      <c r="U8" s="60"/>
      <c r="V8" s="60"/>
      <c r="W8" s="60">
        <v>4527040</v>
      </c>
      <c r="X8" s="60">
        <v>3852968</v>
      </c>
      <c r="Y8" s="60">
        <v>674072</v>
      </c>
      <c r="Z8" s="140">
        <v>17.49</v>
      </c>
      <c r="AA8" s="155">
        <v>7705936</v>
      </c>
    </row>
    <row r="9" spans="1:27" ht="13.5">
      <c r="A9" s="135" t="s">
        <v>78</v>
      </c>
      <c r="B9" s="136"/>
      <c r="C9" s="153">
        <f aca="true" t="shared" si="1" ref="C9:Y9">SUM(C10:C14)</f>
        <v>155438597</v>
      </c>
      <c r="D9" s="153">
        <f>SUM(D10:D14)</f>
        <v>0</v>
      </c>
      <c r="E9" s="154">
        <f t="shared" si="1"/>
        <v>120356021</v>
      </c>
      <c r="F9" s="100">
        <f t="shared" si="1"/>
        <v>120356021</v>
      </c>
      <c r="G9" s="100">
        <f t="shared" si="1"/>
        <v>29170945</v>
      </c>
      <c r="H9" s="100">
        <f t="shared" si="1"/>
        <v>2616072</v>
      </c>
      <c r="I9" s="100">
        <f t="shared" si="1"/>
        <v>1329855</v>
      </c>
      <c r="J9" s="100">
        <f t="shared" si="1"/>
        <v>33116872</v>
      </c>
      <c r="K9" s="100">
        <f t="shared" si="1"/>
        <v>3268553</v>
      </c>
      <c r="L9" s="100">
        <f t="shared" si="1"/>
        <v>28412850</v>
      </c>
      <c r="M9" s="100">
        <f t="shared" si="1"/>
        <v>3664271</v>
      </c>
      <c r="N9" s="100">
        <f t="shared" si="1"/>
        <v>35345674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68462546</v>
      </c>
      <c r="X9" s="100">
        <f t="shared" si="1"/>
        <v>60178012</v>
      </c>
      <c r="Y9" s="100">
        <f t="shared" si="1"/>
        <v>8284534</v>
      </c>
      <c r="Z9" s="137">
        <f>+IF(X9&lt;&gt;0,+(Y9/X9)*100,0)</f>
        <v>13.766712665749079</v>
      </c>
      <c r="AA9" s="153">
        <f>SUM(AA10:AA14)</f>
        <v>120356021</v>
      </c>
    </row>
    <row r="10" spans="1:27" ht="13.5">
      <c r="A10" s="138" t="s">
        <v>79</v>
      </c>
      <c r="B10" s="136"/>
      <c r="C10" s="155">
        <v>124524531</v>
      </c>
      <c r="D10" s="155"/>
      <c r="E10" s="156">
        <v>74513014</v>
      </c>
      <c r="F10" s="60">
        <v>74513014</v>
      </c>
      <c r="G10" s="60">
        <v>27285836</v>
      </c>
      <c r="H10" s="60">
        <v>1046831</v>
      </c>
      <c r="I10" s="60">
        <v>208977</v>
      </c>
      <c r="J10" s="60">
        <v>28541644</v>
      </c>
      <c r="K10" s="60">
        <v>652304</v>
      </c>
      <c r="L10" s="60">
        <v>22749127</v>
      </c>
      <c r="M10" s="60">
        <v>920720</v>
      </c>
      <c r="N10" s="60">
        <v>24322151</v>
      </c>
      <c r="O10" s="60"/>
      <c r="P10" s="60"/>
      <c r="Q10" s="60"/>
      <c r="R10" s="60"/>
      <c r="S10" s="60"/>
      <c r="T10" s="60"/>
      <c r="U10" s="60"/>
      <c r="V10" s="60"/>
      <c r="W10" s="60">
        <v>52863795</v>
      </c>
      <c r="X10" s="60">
        <v>37256507</v>
      </c>
      <c r="Y10" s="60">
        <v>15607288</v>
      </c>
      <c r="Z10" s="140">
        <v>41.89</v>
      </c>
      <c r="AA10" s="155">
        <v>74513014</v>
      </c>
    </row>
    <row r="11" spans="1:27" ht="13.5">
      <c r="A11" s="138" t="s">
        <v>80</v>
      </c>
      <c r="B11" s="136"/>
      <c r="C11" s="155">
        <v>19744591</v>
      </c>
      <c r="D11" s="155"/>
      <c r="E11" s="156">
        <v>25552592</v>
      </c>
      <c r="F11" s="60">
        <v>25552592</v>
      </c>
      <c r="G11" s="60">
        <v>6771</v>
      </c>
      <c r="H11" s="60">
        <v>34448</v>
      </c>
      <c r="I11" s="60">
        <v>190992</v>
      </c>
      <c r="J11" s="60">
        <v>232211</v>
      </c>
      <c r="K11" s="60">
        <v>50920</v>
      </c>
      <c r="L11" s="60">
        <v>3248833</v>
      </c>
      <c r="M11" s="60">
        <v>667014</v>
      </c>
      <c r="N11" s="60">
        <v>3966767</v>
      </c>
      <c r="O11" s="60"/>
      <c r="P11" s="60"/>
      <c r="Q11" s="60"/>
      <c r="R11" s="60"/>
      <c r="S11" s="60"/>
      <c r="T11" s="60"/>
      <c r="U11" s="60"/>
      <c r="V11" s="60"/>
      <c r="W11" s="60">
        <v>4198978</v>
      </c>
      <c r="X11" s="60">
        <v>12776296</v>
      </c>
      <c r="Y11" s="60">
        <v>-8577318</v>
      </c>
      <c r="Z11" s="140">
        <v>-67.13</v>
      </c>
      <c r="AA11" s="155">
        <v>25552592</v>
      </c>
    </row>
    <row r="12" spans="1:27" ht="13.5">
      <c r="A12" s="138" t="s">
        <v>81</v>
      </c>
      <c r="B12" s="136"/>
      <c r="C12" s="155">
        <v>11089215</v>
      </c>
      <c r="D12" s="155"/>
      <c r="E12" s="156">
        <v>20210035</v>
      </c>
      <c r="F12" s="60">
        <v>20210035</v>
      </c>
      <c r="G12" s="60">
        <v>1878078</v>
      </c>
      <c r="H12" s="60">
        <v>1524203</v>
      </c>
      <c r="I12" s="60">
        <v>924726</v>
      </c>
      <c r="J12" s="60">
        <v>4327007</v>
      </c>
      <c r="K12" s="60">
        <v>2560199</v>
      </c>
      <c r="L12" s="60">
        <v>2409820</v>
      </c>
      <c r="M12" s="60">
        <v>2071467</v>
      </c>
      <c r="N12" s="60">
        <v>7041486</v>
      </c>
      <c r="O12" s="60"/>
      <c r="P12" s="60"/>
      <c r="Q12" s="60"/>
      <c r="R12" s="60"/>
      <c r="S12" s="60"/>
      <c r="T12" s="60"/>
      <c r="U12" s="60"/>
      <c r="V12" s="60"/>
      <c r="W12" s="60">
        <v>11368493</v>
      </c>
      <c r="X12" s="60">
        <v>10105018</v>
      </c>
      <c r="Y12" s="60">
        <v>1263475</v>
      </c>
      <c r="Z12" s="140">
        <v>12.5</v>
      </c>
      <c r="AA12" s="155">
        <v>20210035</v>
      </c>
    </row>
    <row r="13" spans="1:27" ht="13.5">
      <c r="A13" s="138" t="s">
        <v>82</v>
      </c>
      <c r="B13" s="136"/>
      <c r="C13" s="155">
        <v>80260</v>
      </c>
      <c r="D13" s="155"/>
      <c r="E13" s="156">
        <v>75881</v>
      </c>
      <c r="F13" s="60">
        <v>75881</v>
      </c>
      <c r="G13" s="60"/>
      <c r="H13" s="60">
        <v>10590</v>
      </c>
      <c r="I13" s="60">
        <v>5160</v>
      </c>
      <c r="J13" s="60">
        <v>15750</v>
      </c>
      <c r="K13" s="60">
        <v>5130</v>
      </c>
      <c r="L13" s="60">
        <v>5070</v>
      </c>
      <c r="M13" s="60">
        <v>5070</v>
      </c>
      <c r="N13" s="60">
        <v>15270</v>
      </c>
      <c r="O13" s="60"/>
      <c r="P13" s="60"/>
      <c r="Q13" s="60"/>
      <c r="R13" s="60"/>
      <c r="S13" s="60"/>
      <c r="T13" s="60"/>
      <c r="U13" s="60"/>
      <c r="V13" s="60"/>
      <c r="W13" s="60">
        <v>31020</v>
      </c>
      <c r="X13" s="60">
        <v>37941</v>
      </c>
      <c r="Y13" s="60">
        <v>-6921</v>
      </c>
      <c r="Z13" s="140">
        <v>-18.24</v>
      </c>
      <c r="AA13" s="155">
        <v>75881</v>
      </c>
    </row>
    <row r="14" spans="1:27" ht="13.5">
      <c r="A14" s="138" t="s">
        <v>83</v>
      </c>
      <c r="B14" s="136"/>
      <c r="C14" s="157"/>
      <c r="D14" s="157"/>
      <c r="E14" s="158">
        <v>4499</v>
      </c>
      <c r="F14" s="159">
        <v>4499</v>
      </c>
      <c r="G14" s="159">
        <v>260</v>
      </c>
      <c r="H14" s="159"/>
      <c r="I14" s="159"/>
      <c r="J14" s="159">
        <v>260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260</v>
      </c>
      <c r="X14" s="159">
        <v>2250</v>
      </c>
      <c r="Y14" s="159">
        <v>-1990</v>
      </c>
      <c r="Z14" s="141">
        <v>-88.44</v>
      </c>
      <c r="AA14" s="157">
        <v>4499</v>
      </c>
    </row>
    <row r="15" spans="1:27" ht="13.5">
      <c r="A15" s="135" t="s">
        <v>84</v>
      </c>
      <c r="B15" s="142"/>
      <c r="C15" s="153">
        <f aca="true" t="shared" si="2" ref="C15:Y15">SUM(C16:C18)</f>
        <v>76509756</v>
      </c>
      <c r="D15" s="153">
        <f>SUM(D16:D18)</f>
        <v>0</v>
      </c>
      <c r="E15" s="154">
        <f t="shared" si="2"/>
        <v>84951559</v>
      </c>
      <c r="F15" s="100">
        <f t="shared" si="2"/>
        <v>84951559</v>
      </c>
      <c r="G15" s="100">
        <f t="shared" si="2"/>
        <v>7875790</v>
      </c>
      <c r="H15" s="100">
        <f t="shared" si="2"/>
        <v>2497439</v>
      </c>
      <c r="I15" s="100">
        <f t="shared" si="2"/>
        <v>1946731</v>
      </c>
      <c r="J15" s="100">
        <f t="shared" si="2"/>
        <v>12319960</v>
      </c>
      <c r="K15" s="100">
        <f t="shared" si="2"/>
        <v>-979544</v>
      </c>
      <c r="L15" s="100">
        <f t="shared" si="2"/>
        <v>19270512</v>
      </c>
      <c r="M15" s="100">
        <f t="shared" si="2"/>
        <v>5437783</v>
      </c>
      <c r="N15" s="100">
        <f t="shared" si="2"/>
        <v>23728751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36048711</v>
      </c>
      <c r="X15" s="100">
        <f t="shared" si="2"/>
        <v>42475780</v>
      </c>
      <c r="Y15" s="100">
        <f t="shared" si="2"/>
        <v>-6427069</v>
      </c>
      <c r="Z15" s="137">
        <f>+IF(X15&lt;&gt;0,+(Y15/X15)*100,0)</f>
        <v>-15.131138262793526</v>
      </c>
      <c r="AA15" s="153">
        <f>SUM(AA16:AA18)</f>
        <v>84951559</v>
      </c>
    </row>
    <row r="16" spans="1:27" ht="13.5">
      <c r="A16" s="138" t="s">
        <v>85</v>
      </c>
      <c r="B16" s="136"/>
      <c r="C16" s="155">
        <v>4174685</v>
      </c>
      <c r="D16" s="155"/>
      <c r="E16" s="156">
        <v>15434481</v>
      </c>
      <c r="F16" s="60">
        <v>15434481</v>
      </c>
      <c r="G16" s="60">
        <v>220463</v>
      </c>
      <c r="H16" s="60">
        <v>256858</v>
      </c>
      <c r="I16" s="60">
        <v>292238</v>
      </c>
      <c r="J16" s="60">
        <v>769559</v>
      </c>
      <c r="K16" s="60">
        <v>506772</v>
      </c>
      <c r="L16" s="60">
        <v>2701865</v>
      </c>
      <c r="M16" s="60">
        <v>168648</v>
      </c>
      <c r="N16" s="60">
        <v>3377285</v>
      </c>
      <c r="O16" s="60"/>
      <c r="P16" s="60"/>
      <c r="Q16" s="60"/>
      <c r="R16" s="60"/>
      <c r="S16" s="60"/>
      <c r="T16" s="60"/>
      <c r="U16" s="60"/>
      <c r="V16" s="60"/>
      <c r="W16" s="60">
        <v>4146844</v>
      </c>
      <c r="X16" s="60">
        <v>7717241</v>
      </c>
      <c r="Y16" s="60">
        <v>-3570397</v>
      </c>
      <c r="Z16" s="140">
        <v>-46.27</v>
      </c>
      <c r="AA16" s="155">
        <v>15434481</v>
      </c>
    </row>
    <row r="17" spans="1:27" ht="13.5">
      <c r="A17" s="138" t="s">
        <v>86</v>
      </c>
      <c r="B17" s="136"/>
      <c r="C17" s="155">
        <v>66325413</v>
      </c>
      <c r="D17" s="155"/>
      <c r="E17" s="156">
        <v>68109018</v>
      </c>
      <c r="F17" s="60">
        <v>68109018</v>
      </c>
      <c r="G17" s="60">
        <v>7590956</v>
      </c>
      <c r="H17" s="60">
        <v>2132716</v>
      </c>
      <c r="I17" s="60">
        <v>1605826</v>
      </c>
      <c r="J17" s="60">
        <v>11329498</v>
      </c>
      <c r="K17" s="60">
        <v>-1539257</v>
      </c>
      <c r="L17" s="60">
        <v>16508253</v>
      </c>
      <c r="M17" s="60">
        <v>5138436</v>
      </c>
      <c r="N17" s="60">
        <v>20107432</v>
      </c>
      <c r="O17" s="60"/>
      <c r="P17" s="60"/>
      <c r="Q17" s="60"/>
      <c r="R17" s="60"/>
      <c r="S17" s="60"/>
      <c r="T17" s="60"/>
      <c r="U17" s="60"/>
      <c r="V17" s="60"/>
      <c r="W17" s="60">
        <v>31436930</v>
      </c>
      <c r="X17" s="60">
        <v>34054509</v>
      </c>
      <c r="Y17" s="60">
        <v>-2617579</v>
      </c>
      <c r="Z17" s="140">
        <v>-7.69</v>
      </c>
      <c r="AA17" s="155">
        <v>68109018</v>
      </c>
    </row>
    <row r="18" spans="1:27" ht="13.5">
      <c r="A18" s="138" t="s">
        <v>87</v>
      </c>
      <c r="B18" s="136"/>
      <c r="C18" s="155">
        <v>6009658</v>
      </c>
      <c r="D18" s="155"/>
      <c r="E18" s="156">
        <v>1408060</v>
      </c>
      <c r="F18" s="60">
        <v>1408060</v>
      </c>
      <c r="G18" s="60">
        <v>64371</v>
      </c>
      <c r="H18" s="60">
        <v>107865</v>
      </c>
      <c r="I18" s="60">
        <v>48667</v>
      </c>
      <c r="J18" s="60">
        <v>220903</v>
      </c>
      <c r="K18" s="60">
        <v>52941</v>
      </c>
      <c r="L18" s="60">
        <v>60394</v>
      </c>
      <c r="M18" s="60">
        <v>130699</v>
      </c>
      <c r="N18" s="60">
        <v>244034</v>
      </c>
      <c r="O18" s="60"/>
      <c r="P18" s="60"/>
      <c r="Q18" s="60"/>
      <c r="R18" s="60"/>
      <c r="S18" s="60"/>
      <c r="T18" s="60"/>
      <c r="U18" s="60"/>
      <c r="V18" s="60"/>
      <c r="W18" s="60">
        <v>464937</v>
      </c>
      <c r="X18" s="60">
        <v>704030</v>
      </c>
      <c r="Y18" s="60">
        <v>-239093</v>
      </c>
      <c r="Z18" s="140">
        <v>-33.96</v>
      </c>
      <c r="AA18" s="155">
        <v>1408060</v>
      </c>
    </row>
    <row r="19" spans="1:27" ht="13.5">
      <c r="A19" s="135" t="s">
        <v>88</v>
      </c>
      <c r="B19" s="142"/>
      <c r="C19" s="153">
        <f aca="true" t="shared" si="3" ref="C19:Y19">SUM(C20:C23)</f>
        <v>1259578317</v>
      </c>
      <c r="D19" s="153">
        <f>SUM(D20:D23)</f>
        <v>0</v>
      </c>
      <c r="E19" s="154">
        <f t="shared" si="3"/>
        <v>1397819993</v>
      </c>
      <c r="F19" s="100">
        <f t="shared" si="3"/>
        <v>1397819993</v>
      </c>
      <c r="G19" s="100">
        <f t="shared" si="3"/>
        <v>151383436</v>
      </c>
      <c r="H19" s="100">
        <f t="shared" si="3"/>
        <v>105327023</v>
      </c>
      <c r="I19" s="100">
        <f t="shared" si="3"/>
        <v>100473372</v>
      </c>
      <c r="J19" s="100">
        <f t="shared" si="3"/>
        <v>357183831</v>
      </c>
      <c r="K19" s="100">
        <f t="shared" si="3"/>
        <v>93412514</v>
      </c>
      <c r="L19" s="100">
        <f t="shared" si="3"/>
        <v>158321144</v>
      </c>
      <c r="M19" s="100">
        <f t="shared" si="3"/>
        <v>97167775</v>
      </c>
      <c r="N19" s="100">
        <f t="shared" si="3"/>
        <v>348901433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706085264</v>
      </c>
      <c r="X19" s="100">
        <f t="shared" si="3"/>
        <v>698909998</v>
      </c>
      <c r="Y19" s="100">
        <f t="shared" si="3"/>
        <v>7175266</v>
      </c>
      <c r="Z19" s="137">
        <f>+IF(X19&lt;&gt;0,+(Y19/X19)*100,0)</f>
        <v>1.0266366228173487</v>
      </c>
      <c r="AA19" s="153">
        <f>SUM(AA20:AA23)</f>
        <v>1397819993</v>
      </c>
    </row>
    <row r="20" spans="1:27" ht="13.5">
      <c r="A20" s="138" t="s">
        <v>89</v>
      </c>
      <c r="B20" s="136"/>
      <c r="C20" s="155">
        <v>754672224</v>
      </c>
      <c r="D20" s="155"/>
      <c r="E20" s="156">
        <v>857657817</v>
      </c>
      <c r="F20" s="60">
        <v>857657817</v>
      </c>
      <c r="G20" s="60">
        <v>78704113</v>
      </c>
      <c r="H20" s="60">
        <v>66686394</v>
      </c>
      <c r="I20" s="60">
        <v>67681843</v>
      </c>
      <c r="J20" s="60">
        <v>213072350</v>
      </c>
      <c r="K20" s="60">
        <v>59524783</v>
      </c>
      <c r="L20" s="60">
        <v>75301922</v>
      </c>
      <c r="M20" s="60">
        <v>59948188</v>
      </c>
      <c r="N20" s="60">
        <v>194774893</v>
      </c>
      <c r="O20" s="60"/>
      <c r="P20" s="60"/>
      <c r="Q20" s="60"/>
      <c r="R20" s="60"/>
      <c r="S20" s="60"/>
      <c r="T20" s="60"/>
      <c r="U20" s="60"/>
      <c r="V20" s="60"/>
      <c r="W20" s="60">
        <v>407847243</v>
      </c>
      <c r="X20" s="60">
        <v>428828909</v>
      </c>
      <c r="Y20" s="60">
        <v>-20981666</v>
      </c>
      <c r="Z20" s="140">
        <v>-4.89</v>
      </c>
      <c r="AA20" s="155">
        <v>857657817</v>
      </c>
    </row>
    <row r="21" spans="1:27" ht="13.5">
      <c r="A21" s="138" t="s">
        <v>90</v>
      </c>
      <c r="B21" s="136"/>
      <c r="C21" s="155">
        <v>203559371</v>
      </c>
      <c r="D21" s="155"/>
      <c r="E21" s="156">
        <v>228409932</v>
      </c>
      <c r="F21" s="60">
        <v>228409932</v>
      </c>
      <c r="G21" s="60">
        <v>19959229</v>
      </c>
      <c r="H21" s="60">
        <v>21185318</v>
      </c>
      <c r="I21" s="60">
        <v>16296459</v>
      </c>
      <c r="J21" s="60">
        <v>57441006</v>
      </c>
      <c r="K21" s="60">
        <v>16758338</v>
      </c>
      <c r="L21" s="60">
        <v>29747795</v>
      </c>
      <c r="M21" s="60">
        <v>20004059</v>
      </c>
      <c r="N21" s="60">
        <v>66510192</v>
      </c>
      <c r="O21" s="60"/>
      <c r="P21" s="60"/>
      <c r="Q21" s="60"/>
      <c r="R21" s="60"/>
      <c r="S21" s="60"/>
      <c r="T21" s="60"/>
      <c r="U21" s="60"/>
      <c r="V21" s="60"/>
      <c r="W21" s="60">
        <v>123951198</v>
      </c>
      <c r="X21" s="60">
        <v>114204966</v>
      </c>
      <c r="Y21" s="60">
        <v>9746232</v>
      </c>
      <c r="Z21" s="140">
        <v>8.53</v>
      </c>
      <c r="AA21" s="155">
        <v>228409932</v>
      </c>
    </row>
    <row r="22" spans="1:27" ht="13.5">
      <c r="A22" s="138" t="s">
        <v>91</v>
      </c>
      <c r="B22" s="136"/>
      <c r="C22" s="157">
        <v>155275296</v>
      </c>
      <c r="D22" s="157"/>
      <c r="E22" s="158">
        <v>153836553</v>
      </c>
      <c r="F22" s="159">
        <v>153836553</v>
      </c>
      <c r="G22" s="159">
        <v>22479521</v>
      </c>
      <c r="H22" s="159">
        <v>7546614</v>
      </c>
      <c r="I22" s="159">
        <v>8590336</v>
      </c>
      <c r="J22" s="159">
        <v>38616471</v>
      </c>
      <c r="K22" s="159">
        <v>9347378</v>
      </c>
      <c r="L22" s="159">
        <v>21614380</v>
      </c>
      <c r="M22" s="159">
        <v>8518688</v>
      </c>
      <c r="N22" s="159">
        <v>39480446</v>
      </c>
      <c r="O22" s="159"/>
      <c r="P22" s="159"/>
      <c r="Q22" s="159"/>
      <c r="R22" s="159"/>
      <c r="S22" s="159"/>
      <c r="T22" s="159"/>
      <c r="U22" s="159"/>
      <c r="V22" s="159"/>
      <c r="W22" s="159">
        <v>78096917</v>
      </c>
      <c r="X22" s="159">
        <v>76918277</v>
      </c>
      <c r="Y22" s="159">
        <v>1178640</v>
      </c>
      <c r="Z22" s="141">
        <v>1.53</v>
      </c>
      <c r="AA22" s="157">
        <v>153836553</v>
      </c>
    </row>
    <row r="23" spans="1:27" ht="13.5">
      <c r="A23" s="138" t="s">
        <v>92</v>
      </c>
      <c r="B23" s="136"/>
      <c r="C23" s="155">
        <v>146071426</v>
      </c>
      <c r="D23" s="155"/>
      <c r="E23" s="156">
        <v>157915691</v>
      </c>
      <c r="F23" s="60">
        <v>157915691</v>
      </c>
      <c r="G23" s="60">
        <v>30240573</v>
      </c>
      <c r="H23" s="60">
        <v>9908697</v>
      </c>
      <c r="I23" s="60">
        <v>7904734</v>
      </c>
      <c r="J23" s="60">
        <v>48054004</v>
      </c>
      <c r="K23" s="60">
        <v>7782015</v>
      </c>
      <c r="L23" s="60">
        <v>31657047</v>
      </c>
      <c r="M23" s="60">
        <v>8696840</v>
      </c>
      <c r="N23" s="60">
        <v>48135902</v>
      </c>
      <c r="O23" s="60"/>
      <c r="P23" s="60"/>
      <c r="Q23" s="60"/>
      <c r="R23" s="60"/>
      <c r="S23" s="60"/>
      <c r="T23" s="60"/>
      <c r="U23" s="60"/>
      <c r="V23" s="60"/>
      <c r="W23" s="60">
        <v>96189906</v>
      </c>
      <c r="X23" s="60">
        <v>78957846</v>
      </c>
      <c r="Y23" s="60">
        <v>17232060</v>
      </c>
      <c r="Z23" s="140">
        <v>21.82</v>
      </c>
      <c r="AA23" s="155">
        <v>157915691</v>
      </c>
    </row>
    <row r="24" spans="1:27" ht="13.5">
      <c r="A24" s="135" t="s">
        <v>93</v>
      </c>
      <c r="B24" s="142" t="s">
        <v>94</v>
      </c>
      <c r="C24" s="153">
        <v>12979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1849457546</v>
      </c>
      <c r="D25" s="168">
        <f>+D5+D9+D15+D19+D24</f>
        <v>0</v>
      </c>
      <c r="E25" s="169">
        <f t="shared" si="4"/>
        <v>1964781604</v>
      </c>
      <c r="F25" s="73">
        <f t="shared" si="4"/>
        <v>1964781604</v>
      </c>
      <c r="G25" s="73">
        <f t="shared" si="4"/>
        <v>227946951</v>
      </c>
      <c r="H25" s="73">
        <f t="shared" si="4"/>
        <v>140973075</v>
      </c>
      <c r="I25" s="73">
        <f t="shared" si="4"/>
        <v>133615331</v>
      </c>
      <c r="J25" s="73">
        <f t="shared" si="4"/>
        <v>502535357</v>
      </c>
      <c r="K25" s="73">
        <f t="shared" si="4"/>
        <v>124450069</v>
      </c>
      <c r="L25" s="73">
        <f t="shared" si="4"/>
        <v>245399964</v>
      </c>
      <c r="M25" s="73">
        <f t="shared" si="4"/>
        <v>134542059</v>
      </c>
      <c r="N25" s="73">
        <f t="shared" si="4"/>
        <v>504392092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1006927449</v>
      </c>
      <c r="X25" s="73">
        <f t="shared" si="4"/>
        <v>982390806</v>
      </c>
      <c r="Y25" s="73">
        <f t="shared" si="4"/>
        <v>24536643</v>
      </c>
      <c r="Z25" s="170">
        <f>+IF(X25&lt;&gt;0,+(Y25/X25)*100,0)</f>
        <v>2.4976458299631115</v>
      </c>
      <c r="AA25" s="168">
        <f>+AA5+AA9+AA15+AA19+AA24</f>
        <v>1964781604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523515128</v>
      </c>
      <c r="D28" s="153">
        <f>SUM(D29:D31)</f>
        <v>0</v>
      </c>
      <c r="E28" s="154">
        <f t="shared" si="5"/>
        <v>490719051</v>
      </c>
      <c r="F28" s="100">
        <f t="shared" si="5"/>
        <v>490719051</v>
      </c>
      <c r="G28" s="100">
        <f t="shared" si="5"/>
        <v>31386913</v>
      </c>
      <c r="H28" s="100">
        <f t="shared" si="5"/>
        <v>38268005</v>
      </c>
      <c r="I28" s="100">
        <f t="shared" si="5"/>
        <v>48681238</v>
      </c>
      <c r="J28" s="100">
        <f t="shared" si="5"/>
        <v>118336156</v>
      </c>
      <c r="K28" s="100">
        <f t="shared" si="5"/>
        <v>52410940</v>
      </c>
      <c r="L28" s="100">
        <f t="shared" si="5"/>
        <v>16340691</v>
      </c>
      <c r="M28" s="100">
        <f t="shared" si="5"/>
        <v>30564325</v>
      </c>
      <c r="N28" s="100">
        <f t="shared" si="5"/>
        <v>99315956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217652112</v>
      </c>
      <c r="X28" s="100">
        <f t="shared" si="5"/>
        <v>245359526</v>
      </c>
      <c r="Y28" s="100">
        <f t="shared" si="5"/>
        <v>-27707414</v>
      </c>
      <c r="Z28" s="137">
        <f>+IF(X28&lt;&gt;0,+(Y28/X28)*100,0)</f>
        <v>-11.292577244382189</v>
      </c>
      <c r="AA28" s="153">
        <f>SUM(AA29:AA31)</f>
        <v>490719051</v>
      </c>
    </row>
    <row r="29" spans="1:27" ht="13.5">
      <c r="A29" s="138" t="s">
        <v>75</v>
      </c>
      <c r="B29" s="136"/>
      <c r="C29" s="155">
        <v>63052261</v>
      </c>
      <c r="D29" s="155"/>
      <c r="E29" s="156">
        <v>73606881</v>
      </c>
      <c r="F29" s="60">
        <v>73606881</v>
      </c>
      <c r="G29" s="60">
        <v>4688425</v>
      </c>
      <c r="H29" s="60">
        <v>5268301</v>
      </c>
      <c r="I29" s="60">
        <v>5726012</v>
      </c>
      <c r="J29" s="60">
        <v>15682738</v>
      </c>
      <c r="K29" s="60">
        <v>6688639</v>
      </c>
      <c r="L29" s="60">
        <v>5903340</v>
      </c>
      <c r="M29" s="60">
        <v>7037454</v>
      </c>
      <c r="N29" s="60">
        <v>19629433</v>
      </c>
      <c r="O29" s="60"/>
      <c r="P29" s="60"/>
      <c r="Q29" s="60"/>
      <c r="R29" s="60"/>
      <c r="S29" s="60"/>
      <c r="T29" s="60"/>
      <c r="U29" s="60"/>
      <c r="V29" s="60"/>
      <c r="W29" s="60">
        <v>35312171</v>
      </c>
      <c r="X29" s="60">
        <v>36803441</v>
      </c>
      <c r="Y29" s="60">
        <v>-1491270</v>
      </c>
      <c r="Z29" s="140">
        <v>-4.05</v>
      </c>
      <c r="AA29" s="155">
        <v>73606881</v>
      </c>
    </row>
    <row r="30" spans="1:27" ht="13.5">
      <c r="A30" s="138" t="s">
        <v>76</v>
      </c>
      <c r="B30" s="136"/>
      <c r="C30" s="157">
        <v>288891268</v>
      </c>
      <c r="D30" s="157"/>
      <c r="E30" s="158">
        <v>216705760</v>
      </c>
      <c r="F30" s="159">
        <v>216705760</v>
      </c>
      <c r="G30" s="159">
        <v>10891796</v>
      </c>
      <c r="H30" s="159">
        <v>13563725</v>
      </c>
      <c r="I30" s="159">
        <v>24314196</v>
      </c>
      <c r="J30" s="159">
        <v>48769717</v>
      </c>
      <c r="K30" s="159">
        <v>18160390</v>
      </c>
      <c r="L30" s="159">
        <v>15674088</v>
      </c>
      <c r="M30" s="159">
        <v>12022154</v>
      </c>
      <c r="N30" s="159">
        <v>45856632</v>
      </c>
      <c r="O30" s="159"/>
      <c r="P30" s="159"/>
      <c r="Q30" s="159"/>
      <c r="R30" s="159"/>
      <c r="S30" s="159"/>
      <c r="T30" s="159"/>
      <c r="U30" s="159"/>
      <c r="V30" s="159"/>
      <c r="W30" s="159">
        <v>94626349</v>
      </c>
      <c r="X30" s="159">
        <v>108352880</v>
      </c>
      <c r="Y30" s="159">
        <v>-13726531</v>
      </c>
      <c r="Z30" s="141">
        <v>-12.67</v>
      </c>
      <c r="AA30" s="157">
        <v>216705760</v>
      </c>
    </row>
    <row r="31" spans="1:27" ht="13.5">
      <c r="A31" s="138" t="s">
        <v>77</v>
      </c>
      <c r="B31" s="136"/>
      <c r="C31" s="155">
        <v>171571599</v>
      </c>
      <c r="D31" s="155"/>
      <c r="E31" s="156">
        <v>200406410</v>
      </c>
      <c r="F31" s="60">
        <v>200406410</v>
      </c>
      <c r="G31" s="60">
        <v>15806692</v>
      </c>
      <c r="H31" s="60">
        <v>19435979</v>
      </c>
      <c r="I31" s="60">
        <v>18641030</v>
      </c>
      <c r="J31" s="60">
        <v>53883701</v>
      </c>
      <c r="K31" s="60">
        <v>27561911</v>
      </c>
      <c r="L31" s="60">
        <v>-5236737</v>
      </c>
      <c r="M31" s="60">
        <v>11504717</v>
      </c>
      <c r="N31" s="60">
        <v>33829891</v>
      </c>
      <c r="O31" s="60"/>
      <c r="P31" s="60"/>
      <c r="Q31" s="60"/>
      <c r="R31" s="60"/>
      <c r="S31" s="60"/>
      <c r="T31" s="60"/>
      <c r="U31" s="60"/>
      <c r="V31" s="60"/>
      <c r="W31" s="60">
        <v>87713592</v>
      </c>
      <c r="X31" s="60">
        <v>100203205</v>
      </c>
      <c r="Y31" s="60">
        <v>-12489613</v>
      </c>
      <c r="Z31" s="140">
        <v>-12.46</v>
      </c>
      <c r="AA31" s="155">
        <v>200406410</v>
      </c>
    </row>
    <row r="32" spans="1:27" ht="13.5">
      <c r="A32" s="135" t="s">
        <v>78</v>
      </c>
      <c r="B32" s="136"/>
      <c r="C32" s="153">
        <f aca="true" t="shared" si="6" ref="C32:Y32">SUM(C33:C37)</f>
        <v>222779617</v>
      </c>
      <c r="D32" s="153">
        <f>SUM(D33:D37)</f>
        <v>0</v>
      </c>
      <c r="E32" s="154">
        <f t="shared" si="6"/>
        <v>273494973</v>
      </c>
      <c r="F32" s="100">
        <f t="shared" si="6"/>
        <v>273494973</v>
      </c>
      <c r="G32" s="100">
        <f t="shared" si="6"/>
        <v>12613850</v>
      </c>
      <c r="H32" s="100">
        <f t="shared" si="6"/>
        <v>18517157</v>
      </c>
      <c r="I32" s="100">
        <f t="shared" si="6"/>
        <v>19121938</v>
      </c>
      <c r="J32" s="100">
        <f t="shared" si="6"/>
        <v>50252945</v>
      </c>
      <c r="K32" s="100">
        <f t="shared" si="6"/>
        <v>19500549</v>
      </c>
      <c r="L32" s="100">
        <f t="shared" si="6"/>
        <v>30456819</v>
      </c>
      <c r="M32" s="100">
        <f t="shared" si="6"/>
        <v>17997724</v>
      </c>
      <c r="N32" s="100">
        <f t="shared" si="6"/>
        <v>67955092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118208037</v>
      </c>
      <c r="X32" s="100">
        <f t="shared" si="6"/>
        <v>136747488</v>
      </c>
      <c r="Y32" s="100">
        <f t="shared" si="6"/>
        <v>-18539451</v>
      </c>
      <c r="Z32" s="137">
        <f>+IF(X32&lt;&gt;0,+(Y32/X32)*100,0)</f>
        <v>-13.557434415175509</v>
      </c>
      <c r="AA32" s="153">
        <f>SUM(AA33:AA37)</f>
        <v>273494973</v>
      </c>
    </row>
    <row r="33" spans="1:27" ht="13.5">
      <c r="A33" s="138" t="s">
        <v>79</v>
      </c>
      <c r="B33" s="136"/>
      <c r="C33" s="155">
        <v>37567318</v>
      </c>
      <c r="D33" s="155"/>
      <c r="E33" s="156">
        <v>58080261</v>
      </c>
      <c r="F33" s="60">
        <v>58080261</v>
      </c>
      <c r="G33" s="60">
        <v>2748740</v>
      </c>
      <c r="H33" s="60">
        <v>3209251</v>
      </c>
      <c r="I33" s="60">
        <v>3132303</v>
      </c>
      <c r="J33" s="60">
        <v>9090294</v>
      </c>
      <c r="K33" s="60">
        <v>2856358</v>
      </c>
      <c r="L33" s="60">
        <v>3576747</v>
      </c>
      <c r="M33" s="60">
        <v>2608101</v>
      </c>
      <c r="N33" s="60">
        <v>9041206</v>
      </c>
      <c r="O33" s="60"/>
      <c r="P33" s="60"/>
      <c r="Q33" s="60"/>
      <c r="R33" s="60"/>
      <c r="S33" s="60"/>
      <c r="T33" s="60"/>
      <c r="U33" s="60"/>
      <c r="V33" s="60"/>
      <c r="W33" s="60">
        <v>18131500</v>
      </c>
      <c r="X33" s="60">
        <v>29040131</v>
      </c>
      <c r="Y33" s="60">
        <v>-10908631</v>
      </c>
      <c r="Z33" s="140">
        <v>-37.56</v>
      </c>
      <c r="AA33" s="155">
        <v>58080261</v>
      </c>
    </row>
    <row r="34" spans="1:27" ht="13.5">
      <c r="A34" s="138" t="s">
        <v>80</v>
      </c>
      <c r="B34" s="136"/>
      <c r="C34" s="155">
        <v>66568287</v>
      </c>
      <c r="D34" s="155"/>
      <c r="E34" s="156">
        <v>90241403</v>
      </c>
      <c r="F34" s="60">
        <v>90241403</v>
      </c>
      <c r="G34" s="60">
        <v>4084861</v>
      </c>
      <c r="H34" s="60">
        <v>4775253</v>
      </c>
      <c r="I34" s="60">
        <v>6225530</v>
      </c>
      <c r="J34" s="60">
        <v>15085644</v>
      </c>
      <c r="K34" s="60">
        <v>5098836</v>
      </c>
      <c r="L34" s="60">
        <v>9340971</v>
      </c>
      <c r="M34" s="60">
        <v>7109677</v>
      </c>
      <c r="N34" s="60">
        <v>21549484</v>
      </c>
      <c r="O34" s="60"/>
      <c r="P34" s="60"/>
      <c r="Q34" s="60"/>
      <c r="R34" s="60"/>
      <c r="S34" s="60"/>
      <c r="T34" s="60"/>
      <c r="U34" s="60"/>
      <c r="V34" s="60"/>
      <c r="W34" s="60">
        <v>36635128</v>
      </c>
      <c r="X34" s="60">
        <v>45120702</v>
      </c>
      <c r="Y34" s="60">
        <v>-8485574</v>
      </c>
      <c r="Z34" s="140">
        <v>-18.81</v>
      </c>
      <c r="AA34" s="155">
        <v>90241403</v>
      </c>
    </row>
    <row r="35" spans="1:27" ht="13.5">
      <c r="A35" s="138" t="s">
        <v>81</v>
      </c>
      <c r="B35" s="136"/>
      <c r="C35" s="155">
        <v>111318098</v>
      </c>
      <c r="D35" s="155"/>
      <c r="E35" s="156">
        <v>110420921</v>
      </c>
      <c r="F35" s="60">
        <v>110420921</v>
      </c>
      <c r="G35" s="60">
        <v>5051243</v>
      </c>
      <c r="H35" s="60">
        <v>10054819</v>
      </c>
      <c r="I35" s="60">
        <v>9302026</v>
      </c>
      <c r="J35" s="60">
        <v>24408088</v>
      </c>
      <c r="K35" s="60">
        <v>11056972</v>
      </c>
      <c r="L35" s="60">
        <v>16645217</v>
      </c>
      <c r="M35" s="60">
        <v>7645641</v>
      </c>
      <c r="N35" s="60">
        <v>35347830</v>
      </c>
      <c r="O35" s="60"/>
      <c r="P35" s="60"/>
      <c r="Q35" s="60"/>
      <c r="R35" s="60"/>
      <c r="S35" s="60"/>
      <c r="T35" s="60"/>
      <c r="U35" s="60"/>
      <c r="V35" s="60"/>
      <c r="W35" s="60">
        <v>59755918</v>
      </c>
      <c r="X35" s="60">
        <v>55210461</v>
      </c>
      <c r="Y35" s="60">
        <v>4545457</v>
      </c>
      <c r="Z35" s="140">
        <v>8.23</v>
      </c>
      <c r="AA35" s="155">
        <v>110420921</v>
      </c>
    </row>
    <row r="36" spans="1:27" ht="13.5">
      <c r="A36" s="138" t="s">
        <v>82</v>
      </c>
      <c r="B36" s="136"/>
      <c r="C36" s="155">
        <v>7087689</v>
      </c>
      <c r="D36" s="155"/>
      <c r="E36" s="156">
        <v>8365852</v>
      </c>
      <c r="F36" s="60">
        <v>8365852</v>
      </c>
      <c r="G36" s="60">
        <v>502202</v>
      </c>
      <c r="H36" s="60">
        <v>450079</v>
      </c>
      <c r="I36" s="60">
        <v>446964</v>
      </c>
      <c r="J36" s="60">
        <v>1399245</v>
      </c>
      <c r="K36" s="60">
        <v>488331</v>
      </c>
      <c r="L36" s="60">
        <v>873106</v>
      </c>
      <c r="M36" s="60">
        <v>634253</v>
      </c>
      <c r="N36" s="60">
        <v>1995690</v>
      </c>
      <c r="O36" s="60"/>
      <c r="P36" s="60"/>
      <c r="Q36" s="60"/>
      <c r="R36" s="60"/>
      <c r="S36" s="60"/>
      <c r="T36" s="60"/>
      <c r="U36" s="60"/>
      <c r="V36" s="60"/>
      <c r="W36" s="60">
        <v>3394935</v>
      </c>
      <c r="X36" s="60">
        <v>4182926</v>
      </c>
      <c r="Y36" s="60">
        <v>-787991</v>
      </c>
      <c r="Z36" s="140">
        <v>-18.84</v>
      </c>
      <c r="AA36" s="155">
        <v>8365852</v>
      </c>
    </row>
    <row r="37" spans="1:27" ht="13.5">
      <c r="A37" s="138" t="s">
        <v>83</v>
      </c>
      <c r="B37" s="136"/>
      <c r="C37" s="157">
        <v>238225</v>
      </c>
      <c r="D37" s="157"/>
      <c r="E37" s="158">
        <v>6386536</v>
      </c>
      <c r="F37" s="159">
        <v>6386536</v>
      </c>
      <c r="G37" s="159">
        <v>226804</v>
      </c>
      <c r="H37" s="159">
        <v>27755</v>
      </c>
      <c r="I37" s="159">
        <v>15115</v>
      </c>
      <c r="J37" s="159">
        <v>269674</v>
      </c>
      <c r="K37" s="159">
        <v>52</v>
      </c>
      <c r="L37" s="159">
        <v>20778</v>
      </c>
      <c r="M37" s="159">
        <v>52</v>
      </c>
      <c r="N37" s="159">
        <v>20882</v>
      </c>
      <c r="O37" s="159"/>
      <c r="P37" s="159"/>
      <c r="Q37" s="159"/>
      <c r="R37" s="159"/>
      <c r="S37" s="159"/>
      <c r="T37" s="159"/>
      <c r="U37" s="159"/>
      <c r="V37" s="159"/>
      <c r="W37" s="159">
        <v>290556</v>
      </c>
      <c r="X37" s="159">
        <v>3193268</v>
      </c>
      <c r="Y37" s="159">
        <v>-2902712</v>
      </c>
      <c r="Z37" s="141">
        <v>-90.9</v>
      </c>
      <c r="AA37" s="157">
        <v>6386536</v>
      </c>
    </row>
    <row r="38" spans="1:27" ht="13.5">
      <c r="A38" s="135" t="s">
        <v>84</v>
      </c>
      <c r="B38" s="142"/>
      <c r="C38" s="153">
        <f aca="true" t="shared" si="7" ref="C38:Y38">SUM(C39:C41)</f>
        <v>202460958</v>
      </c>
      <c r="D38" s="153">
        <f>SUM(D39:D41)</f>
        <v>0</v>
      </c>
      <c r="E38" s="154">
        <f t="shared" si="7"/>
        <v>210479530</v>
      </c>
      <c r="F38" s="100">
        <f t="shared" si="7"/>
        <v>210479530</v>
      </c>
      <c r="G38" s="100">
        <f t="shared" si="7"/>
        <v>12443922</v>
      </c>
      <c r="H38" s="100">
        <f t="shared" si="7"/>
        <v>37262130</v>
      </c>
      <c r="I38" s="100">
        <f t="shared" si="7"/>
        <v>26666110</v>
      </c>
      <c r="J38" s="100">
        <f t="shared" si="7"/>
        <v>76372162</v>
      </c>
      <c r="K38" s="100">
        <f t="shared" si="7"/>
        <v>53497183</v>
      </c>
      <c r="L38" s="100">
        <f t="shared" si="7"/>
        <v>-49549143</v>
      </c>
      <c r="M38" s="100">
        <f t="shared" si="7"/>
        <v>17547234</v>
      </c>
      <c r="N38" s="100">
        <f t="shared" si="7"/>
        <v>21495274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97867436</v>
      </c>
      <c r="X38" s="100">
        <f t="shared" si="7"/>
        <v>105239766</v>
      </c>
      <c r="Y38" s="100">
        <f t="shared" si="7"/>
        <v>-7372330</v>
      </c>
      <c r="Z38" s="137">
        <f>+IF(X38&lt;&gt;0,+(Y38/X38)*100,0)</f>
        <v>-7.0052702321668034</v>
      </c>
      <c r="AA38" s="153">
        <f>SUM(AA39:AA41)</f>
        <v>210479530</v>
      </c>
    </row>
    <row r="39" spans="1:27" ht="13.5">
      <c r="A39" s="138" t="s">
        <v>85</v>
      </c>
      <c r="B39" s="136"/>
      <c r="C39" s="155">
        <v>24981597</v>
      </c>
      <c r="D39" s="155"/>
      <c r="E39" s="156">
        <v>34983231</v>
      </c>
      <c r="F39" s="60">
        <v>34983231</v>
      </c>
      <c r="G39" s="60">
        <v>2147195</v>
      </c>
      <c r="H39" s="60">
        <v>2040304</v>
      </c>
      <c r="I39" s="60">
        <v>2196858</v>
      </c>
      <c r="J39" s="60">
        <v>6384357</v>
      </c>
      <c r="K39" s="60">
        <v>1896323</v>
      </c>
      <c r="L39" s="60">
        <v>2240331</v>
      </c>
      <c r="M39" s="60">
        <v>3531927</v>
      </c>
      <c r="N39" s="60">
        <v>7668581</v>
      </c>
      <c r="O39" s="60"/>
      <c r="P39" s="60"/>
      <c r="Q39" s="60"/>
      <c r="R39" s="60"/>
      <c r="S39" s="60"/>
      <c r="T39" s="60"/>
      <c r="U39" s="60"/>
      <c r="V39" s="60"/>
      <c r="W39" s="60">
        <v>14052938</v>
      </c>
      <c r="X39" s="60">
        <v>17491616</v>
      </c>
      <c r="Y39" s="60">
        <v>-3438678</v>
      </c>
      <c r="Z39" s="140">
        <v>-19.66</v>
      </c>
      <c r="AA39" s="155">
        <v>34983231</v>
      </c>
    </row>
    <row r="40" spans="1:27" ht="13.5">
      <c r="A40" s="138" t="s">
        <v>86</v>
      </c>
      <c r="B40" s="136"/>
      <c r="C40" s="155">
        <v>170687471</v>
      </c>
      <c r="D40" s="155"/>
      <c r="E40" s="156">
        <v>165394133</v>
      </c>
      <c r="F40" s="60">
        <v>165394133</v>
      </c>
      <c r="G40" s="60">
        <v>9810233</v>
      </c>
      <c r="H40" s="60">
        <v>34695705</v>
      </c>
      <c r="I40" s="60">
        <v>25265906</v>
      </c>
      <c r="J40" s="60">
        <v>69771844</v>
      </c>
      <c r="K40" s="60">
        <v>51315904</v>
      </c>
      <c r="L40" s="60">
        <v>-52098150</v>
      </c>
      <c r="M40" s="60">
        <v>14003607</v>
      </c>
      <c r="N40" s="60">
        <v>13221361</v>
      </c>
      <c r="O40" s="60"/>
      <c r="P40" s="60"/>
      <c r="Q40" s="60"/>
      <c r="R40" s="60"/>
      <c r="S40" s="60"/>
      <c r="T40" s="60"/>
      <c r="U40" s="60"/>
      <c r="V40" s="60"/>
      <c r="W40" s="60">
        <v>82993205</v>
      </c>
      <c r="X40" s="60">
        <v>82697067</v>
      </c>
      <c r="Y40" s="60">
        <v>296138</v>
      </c>
      <c r="Z40" s="140">
        <v>0.36</v>
      </c>
      <c r="AA40" s="155">
        <v>165394133</v>
      </c>
    </row>
    <row r="41" spans="1:27" ht="13.5">
      <c r="A41" s="138" t="s">
        <v>87</v>
      </c>
      <c r="B41" s="136"/>
      <c r="C41" s="155">
        <v>6791890</v>
      </c>
      <c r="D41" s="155"/>
      <c r="E41" s="156">
        <v>10102166</v>
      </c>
      <c r="F41" s="60">
        <v>10102166</v>
      </c>
      <c r="G41" s="60">
        <v>486494</v>
      </c>
      <c r="H41" s="60">
        <v>526121</v>
      </c>
      <c r="I41" s="60">
        <v>-796654</v>
      </c>
      <c r="J41" s="60">
        <v>215961</v>
      </c>
      <c r="K41" s="60">
        <v>284956</v>
      </c>
      <c r="L41" s="60">
        <v>308676</v>
      </c>
      <c r="M41" s="60">
        <v>11700</v>
      </c>
      <c r="N41" s="60">
        <v>605332</v>
      </c>
      <c r="O41" s="60"/>
      <c r="P41" s="60"/>
      <c r="Q41" s="60"/>
      <c r="R41" s="60"/>
      <c r="S41" s="60"/>
      <c r="T41" s="60"/>
      <c r="U41" s="60"/>
      <c r="V41" s="60"/>
      <c r="W41" s="60">
        <v>821293</v>
      </c>
      <c r="X41" s="60">
        <v>5051083</v>
      </c>
      <c r="Y41" s="60">
        <v>-4229790</v>
      </c>
      <c r="Z41" s="140">
        <v>-83.74</v>
      </c>
      <c r="AA41" s="155">
        <v>10102166</v>
      </c>
    </row>
    <row r="42" spans="1:27" ht="13.5">
      <c r="A42" s="135" t="s">
        <v>88</v>
      </c>
      <c r="B42" s="142"/>
      <c r="C42" s="153">
        <f aca="true" t="shared" si="8" ref="C42:Y42">SUM(C43:C46)</f>
        <v>953689428</v>
      </c>
      <c r="D42" s="153">
        <f>SUM(D43:D46)</f>
        <v>0</v>
      </c>
      <c r="E42" s="154">
        <f t="shared" si="8"/>
        <v>1126298470</v>
      </c>
      <c r="F42" s="100">
        <f t="shared" si="8"/>
        <v>1126298470</v>
      </c>
      <c r="G42" s="100">
        <f t="shared" si="8"/>
        <v>99023260</v>
      </c>
      <c r="H42" s="100">
        <f t="shared" si="8"/>
        <v>112825285</v>
      </c>
      <c r="I42" s="100">
        <f t="shared" si="8"/>
        <v>95142412</v>
      </c>
      <c r="J42" s="100">
        <f t="shared" si="8"/>
        <v>306990957</v>
      </c>
      <c r="K42" s="100">
        <f t="shared" si="8"/>
        <v>107756609</v>
      </c>
      <c r="L42" s="100">
        <f t="shared" si="8"/>
        <v>39016108</v>
      </c>
      <c r="M42" s="100">
        <f t="shared" si="8"/>
        <v>74456470</v>
      </c>
      <c r="N42" s="100">
        <f t="shared" si="8"/>
        <v>221229187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528220144</v>
      </c>
      <c r="X42" s="100">
        <f t="shared" si="8"/>
        <v>563149236</v>
      </c>
      <c r="Y42" s="100">
        <f t="shared" si="8"/>
        <v>-34929092</v>
      </c>
      <c r="Z42" s="137">
        <f>+IF(X42&lt;&gt;0,+(Y42/X42)*100,0)</f>
        <v>-6.202457495653959</v>
      </c>
      <c r="AA42" s="153">
        <f>SUM(AA43:AA46)</f>
        <v>1126298470</v>
      </c>
    </row>
    <row r="43" spans="1:27" ht="13.5">
      <c r="A43" s="138" t="s">
        <v>89</v>
      </c>
      <c r="B43" s="136"/>
      <c r="C43" s="155">
        <v>553314617</v>
      </c>
      <c r="D43" s="155"/>
      <c r="E43" s="156">
        <v>639765546</v>
      </c>
      <c r="F43" s="60">
        <v>639765546</v>
      </c>
      <c r="G43" s="60">
        <v>68787488</v>
      </c>
      <c r="H43" s="60">
        <v>73368002</v>
      </c>
      <c r="I43" s="60">
        <v>52570122</v>
      </c>
      <c r="J43" s="60">
        <v>194725612</v>
      </c>
      <c r="K43" s="60">
        <v>61696963</v>
      </c>
      <c r="L43" s="60">
        <v>16606660</v>
      </c>
      <c r="M43" s="60">
        <v>40915316</v>
      </c>
      <c r="N43" s="60">
        <v>119218939</v>
      </c>
      <c r="O43" s="60"/>
      <c r="P43" s="60"/>
      <c r="Q43" s="60"/>
      <c r="R43" s="60"/>
      <c r="S43" s="60"/>
      <c r="T43" s="60"/>
      <c r="U43" s="60"/>
      <c r="V43" s="60"/>
      <c r="W43" s="60">
        <v>313944551</v>
      </c>
      <c r="X43" s="60">
        <v>319882773</v>
      </c>
      <c r="Y43" s="60">
        <v>-5938222</v>
      </c>
      <c r="Z43" s="140">
        <v>-1.86</v>
      </c>
      <c r="AA43" s="155">
        <v>639765546</v>
      </c>
    </row>
    <row r="44" spans="1:27" ht="13.5">
      <c r="A44" s="138" t="s">
        <v>90</v>
      </c>
      <c r="B44" s="136"/>
      <c r="C44" s="155">
        <v>237922318</v>
      </c>
      <c r="D44" s="155"/>
      <c r="E44" s="156">
        <v>266195389</v>
      </c>
      <c r="F44" s="60">
        <v>266195389</v>
      </c>
      <c r="G44" s="60">
        <v>20219488</v>
      </c>
      <c r="H44" s="60">
        <v>19846801</v>
      </c>
      <c r="I44" s="60">
        <v>22087725</v>
      </c>
      <c r="J44" s="60">
        <v>62154014</v>
      </c>
      <c r="K44" s="60">
        <v>31491545</v>
      </c>
      <c r="L44" s="60">
        <v>17582404</v>
      </c>
      <c r="M44" s="60">
        <v>20911807</v>
      </c>
      <c r="N44" s="60">
        <v>69985756</v>
      </c>
      <c r="O44" s="60"/>
      <c r="P44" s="60"/>
      <c r="Q44" s="60"/>
      <c r="R44" s="60"/>
      <c r="S44" s="60"/>
      <c r="T44" s="60"/>
      <c r="U44" s="60"/>
      <c r="V44" s="60"/>
      <c r="W44" s="60">
        <v>132139770</v>
      </c>
      <c r="X44" s="60">
        <v>133097695</v>
      </c>
      <c r="Y44" s="60">
        <v>-957925</v>
      </c>
      <c r="Z44" s="140">
        <v>-0.72</v>
      </c>
      <c r="AA44" s="155">
        <v>266195389</v>
      </c>
    </row>
    <row r="45" spans="1:27" ht="13.5">
      <c r="A45" s="138" t="s">
        <v>91</v>
      </c>
      <c r="B45" s="136"/>
      <c r="C45" s="157">
        <v>66157342</v>
      </c>
      <c r="D45" s="157"/>
      <c r="E45" s="158">
        <v>111573824</v>
      </c>
      <c r="F45" s="159">
        <v>111573824</v>
      </c>
      <c r="G45" s="159">
        <v>5282587</v>
      </c>
      <c r="H45" s="159">
        <v>11147938</v>
      </c>
      <c r="I45" s="159">
        <v>9987229</v>
      </c>
      <c r="J45" s="159">
        <v>26417754</v>
      </c>
      <c r="K45" s="159">
        <v>6313965</v>
      </c>
      <c r="L45" s="159">
        <v>-6147345</v>
      </c>
      <c r="M45" s="159">
        <v>4832638</v>
      </c>
      <c r="N45" s="159">
        <v>4999258</v>
      </c>
      <c r="O45" s="159"/>
      <c r="P45" s="159"/>
      <c r="Q45" s="159"/>
      <c r="R45" s="159"/>
      <c r="S45" s="159"/>
      <c r="T45" s="159"/>
      <c r="U45" s="159"/>
      <c r="V45" s="159"/>
      <c r="W45" s="159">
        <v>31417012</v>
      </c>
      <c r="X45" s="159">
        <v>55786912</v>
      </c>
      <c r="Y45" s="159">
        <v>-24369900</v>
      </c>
      <c r="Z45" s="141">
        <v>-43.68</v>
      </c>
      <c r="AA45" s="157">
        <v>111573824</v>
      </c>
    </row>
    <row r="46" spans="1:27" ht="13.5">
      <c r="A46" s="138" t="s">
        <v>92</v>
      </c>
      <c r="B46" s="136"/>
      <c r="C46" s="155">
        <v>96295151</v>
      </c>
      <c r="D46" s="155"/>
      <c r="E46" s="156">
        <v>108763711</v>
      </c>
      <c r="F46" s="60">
        <v>108763711</v>
      </c>
      <c r="G46" s="60">
        <v>4733697</v>
      </c>
      <c r="H46" s="60">
        <v>8462544</v>
      </c>
      <c r="I46" s="60">
        <v>10497336</v>
      </c>
      <c r="J46" s="60">
        <v>23693577</v>
      </c>
      <c r="K46" s="60">
        <v>8254136</v>
      </c>
      <c r="L46" s="60">
        <v>10974389</v>
      </c>
      <c r="M46" s="60">
        <v>7796709</v>
      </c>
      <c r="N46" s="60">
        <v>27025234</v>
      </c>
      <c r="O46" s="60"/>
      <c r="P46" s="60"/>
      <c r="Q46" s="60"/>
      <c r="R46" s="60"/>
      <c r="S46" s="60"/>
      <c r="T46" s="60"/>
      <c r="U46" s="60"/>
      <c r="V46" s="60"/>
      <c r="W46" s="60">
        <v>50718811</v>
      </c>
      <c r="X46" s="60">
        <v>54381856</v>
      </c>
      <c r="Y46" s="60">
        <v>-3663045</v>
      </c>
      <c r="Z46" s="140">
        <v>-6.74</v>
      </c>
      <c r="AA46" s="155">
        <v>108763711</v>
      </c>
    </row>
    <row r="47" spans="1:27" ht="13.5">
      <c r="A47" s="135" t="s">
        <v>93</v>
      </c>
      <c r="B47" s="142" t="s">
        <v>94</v>
      </c>
      <c r="C47" s="153">
        <v>624257</v>
      </c>
      <c r="D47" s="153"/>
      <c r="E47" s="154">
        <v>641999</v>
      </c>
      <c r="F47" s="100">
        <v>641999</v>
      </c>
      <c r="G47" s="100">
        <v>47683</v>
      </c>
      <c r="H47" s="100">
        <v>49410</v>
      </c>
      <c r="I47" s="100">
        <v>49575</v>
      </c>
      <c r="J47" s="100">
        <v>146668</v>
      </c>
      <c r="K47" s="100">
        <v>49518</v>
      </c>
      <c r="L47" s="100">
        <v>52954</v>
      </c>
      <c r="M47" s="100">
        <v>80221</v>
      </c>
      <c r="N47" s="100">
        <v>182693</v>
      </c>
      <c r="O47" s="100"/>
      <c r="P47" s="100"/>
      <c r="Q47" s="100"/>
      <c r="R47" s="100"/>
      <c r="S47" s="100"/>
      <c r="T47" s="100"/>
      <c r="U47" s="100"/>
      <c r="V47" s="100"/>
      <c r="W47" s="100">
        <v>329361</v>
      </c>
      <c r="X47" s="100">
        <v>321000</v>
      </c>
      <c r="Y47" s="100">
        <v>8361</v>
      </c>
      <c r="Z47" s="137">
        <v>2.6</v>
      </c>
      <c r="AA47" s="153">
        <v>641999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1903069388</v>
      </c>
      <c r="D48" s="168">
        <f>+D28+D32+D38+D42+D47</f>
        <v>0</v>
      </c>
      <c r="E48" s="169">
        <f t="shared" si="9"/>
        <v>2101634023</v>
      </c>
      <c r="F48" s="73">
        <f t="shared" si="9"/>
        <v>2101634023</v>
      </c>
      <c r="G48" s="73">
        <f t="shared" si="9"/>
        <v>155515628</v>
      </c>
      <c r="H48" s="73">
        <f t="shared" si="9"/>
        <v>206921987</v>
      </c>
      <c r="I48" s="73">
        <f t="shared" si="9"/>
        <v>189661273</v>
      </c>
      <c r="J48" s="73">
        <f t="shared" si="9"/>
        <v>552098888</v>
      </c>
      <c r="K48" s="73">
        <f t="shared" si="9"/>
        <v>233214799</v>
      </c>
      <c r="L48" s="73">
        <f t="shared" si="9"/>
        <v>36317429</v>
      </c>
      <c r="M48" s="73">
        <f t="shared" si="9"/>
        <v>140645974</v>
      </c>
      <c r="N48" s="73">
        <f t="shared" si="9"/>
        <v>410178202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962277090</v>
      </c>
      <c r="X48" s="73">
        <f t="shared" si="9"/>
        <v>1050817016</v>
      </c>
      <c r="Y48" s="73">
        <f t="shared" si="9"/>
        <v>-88539926</v>
      </c>
      <c r="Z48" s="170">
        <f>+IF(X48&lt;&gt;0,+(Y48/X48)*100,0)</f>
        <v>-8.425817687748596</v>
      </c>
      <c r="AA48" s="168">
        <f>+AA28+AA32+AA38+AA42+AA47</f>
        <v>2101634023</v>
      </c>
    </row>
    <row r="49" spans="1:27" ht="13.5">
      <c r="A49" s="148" t="s">
        <v>49</v>
      </c>
      <c r="B49" s="149"/>
      <c r="C49" s="171">
        <f aca="true" t="shared" si="10" ref="C49:Y49">+C25-C48</f>
        <v>-53611842</v>
      </c>
      <c r="D49" s="171">
        <f>+D25-D48</f>
        <v>0</v>
      </c>
      <c r="E49" s="172">
        <f t="shared" si="10"/>
        <v>-136852419</v>
      </c>
      <c r="F49" s="173">
        <f t="shared" si="10"/>
        <v>-136852419</v>
      </c>
      <c r="G49" s="173">
        <f t="shared" si="10"/>
        <v>72431323</v>
      </c>
      <c r="H49" s="173">
        <f t="shared" si="10"/>
        <v>-65948912</v>
      </c>
      <c r="I49" s="173">
        <f t="shared" si="10"/>
        <v>-56045942</v>
      </c>
      <c r="J49" s="173">
        <f t="shared" si="10"/>
        <v>-49563531</v>
      </c>
      <c r="K49" s="173">
        <f t="shared" si="10"/>
        <v>-108764730</v>
      </c>
      <c r="L49" s="173">
        <f t="shared" si="10"/>
        <v>209082535</v>
      </c>
      <c r="M49" s="173">
        <f t="shared" si="10"/>
        <v>-6103915</v>
      </c>
      <c r="N49" s="173">
        <f t="shared" si="10"/>
        <v>94213890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44650359</v>
      </c>
      <c r="X49" s="173">
        <f>IF(F25=F48,0,X25-X48)</f>
        <v>-68426210</v>
      </c>
      <c r="Y49" s="173">
        <f t="shared" si="10"/>
        <v>113076569</v>
      </c>
      <c r="Z49" s="174">
        <f>+IF(X49&lt;&gt;0,+(Y49/X49)*100,0)</f>
        <v>-165.25329840714545</v>
      </c>
      <c r="AA49" s="171">
        <f>+AA25-AA48</f>
        <v>-136852419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272542224</v>
      </c>
      <c r="D5" s="155">
        <v>0</v>
      </c>
      <c r="E5" s="156">
        <v>286716289</v>
      </c>
      <c r="F5" s="60">
        <v>286716289</v>
      </c>
      <c r="G5" s="60">
        <v>24326807</v>
      </c>
      <c r="H5" s="60">
        <v>24449266</v>
      </c>
      <c r="I5" s="60">
        <v>24284942</v>
      </c>
      <c r="J5" s="60">
        <v>73061015</v>
      </c>
      <c r="K5" s="60">
        <v>24165024</v>
      </c>
      <c r="L5" s="60">
        <v>23861353</v>
      </c>
      <c r="M5" s="60">
        <v>23866598</v>
      </c>
      <c r="N5" s="60">
        <v>71892975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144953990</v>
      </c>
      <c r="X5" s="60">
        <v>143358145</v>
      </c>
      <c r="Y5" s="60">
        <v>1595845</v>
      </c>
      <c r="Z5" s="140">
        <v>1.11</v>
      </c>
      <c r="AA5" s="155">
        <v>286716289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18392844</v>
      </c>
      <c r="F6" s="60">
        <v>18392844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9196422</v>
      </c>
      <c r="Y6" s="60">
        <v>-9196422</v>
      </c>
      <c r="Z6" s="140">
        <v>-100</v>
      </c>
      <c r="AA6" s="155">
        <v>18392844</v>
      </c>
    </row>
    <row r="7" spans="1:27" ht="13.5">
      <c r="A7" s="183" t="s">
        <v>103</v>
      </c>
      <c r="B7" s="182"/>
      <c r="C7" s="155">
        <v>695820946</v>
      </c>
      <c r="D7" s="155">
        <v>0</v>
      </c>
      <c r="E7" s="156">
        <v>805123735</v>
      </c>
      <c r="F7" s="60">
        <v>805123735</v>
      </c>
      <c r="G7" s="60">
        <v>63753274</v>
      </c>
      <c r="H7" s="60">
        <v>66469248</v>
      </c>
      <c r="I7" s="60">
        <v>67899079</v>
      </c>
      <c r="J7" s="60">
        <v>198121601</v>
      </c>
      <c r="K7" s="60">
        <v>59158539</v>
      </c>
      <c r="L7" s="60">
        <v>63452169</v>
      </c>
      <c r="M7" s="60">
        <v>59895281</v>
      </c>
      <c r="N7" s="60">
        <v>182505989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380627590</v>
      </c>
      <c r="X7" s="60">
        <v>402561868</v>
      </c>
      <c r="Y7" s="60">
        <v>-21934278</v>
      </c>
      <c r="Z7" s="140">
        <v>-5.45</v>
      </c>
      <c r="AA7" s="155">
        <v>805123735</v>
      </c>
    </row>
    <row r="8" spans="1:27" ht="13.5">
      <c r="A8" s="183" t="s">
        <v>104</v>
      </c>
      <c r="B8" s="182"/>
      <c r="C8" s="155">
        <v>187181941</v>
      </c>
      <c r="D8" s="155">
        <v>0</v>
      </c>
      <c r="E8" s="156">
        <v>210710777</v>
      </c>
      <c r="F8" s="60">
        <v>210710777</v>
      </c>
      <c r="G8" s="60">
        <v>14792794</v>
      </c>
      <c r="H8" s="60">
        <v>15578063</v>
      </c>
      <c r="I8" s="60">
        <v>14708772</v>
      </c>
      <c r="J8" s="60">
        <v>45079629</v>
      </c>
      <c r="K8" s="60">
        <v>16639555</v>
      </c>
      <c r="L8" s="60">
        <v>22861073</v>
      </c>
      <c r="M8" s="60">
        <v>19822330</v>
      </c>
      <c r="N8" s="60">
        <v>59322958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104402587</v>
      </c>
      <c r="X8" s="60">
        <v>105355389</v>
      </c>
      <c r="Y8" s="60">
        <v>-952802</v>
      </c>
      <c r="Z8" s="140">
        <v>-0.9</v>
      </c>
      <c r="AA8" s="155">
        <v>210710777</v>
      </c>
    </row>
    <row r="9" spans="1:27" ht="13.5">
      <c r="A9" s="183" t="s">
        <v>105</v>
      </c>
      <c r="B9" s="182"/>
      <c r="C9" s="155">
        <v>94006514</v>
      </c>
      <c r="D9" s="155">
        <v>0</v>
      </c>
      <c r="E9" s="156">
        <v>110451813</v>
      </c>
      <c r="F9" s="60">
        <v>110451813</v>
      </c>
      <c r="G9" s="60">
        <v>9316604</v>
      </c>
      <c r="H9" s="60">
        <v>7298235</v>
      </c>
      <c r="I9" s="60">
        <v>8566580</v>
      </c>
      <c r="J9" s="60">
        <v>25181419</v>
      </c>
      <c r="K9" s="60">
        <v>8641819</v>
      </c>
      <c r="L9" s="60">
        <v>8424622</v>
      </c>
      <c r="M9" s="60">
        <v>8302729</v>
      </c>
      <c r="N9" s="60">
        <v>25369170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50550589</v>
      </c>
      <c r="X9" s="60">
        <v>55225907</v>
      </c>
      <c r="Y9" s="60">
        <v>-4675318</v>
      </c>
      <c r="Z9" s="140">
        <v>-8.47</v>
      </c>
      <c r="AA9" s="155">
        <v>110451813</v>
      </c>
    </row>
    <row r="10" spans="1:27" ht="13.5">
      <c r="A10" s="183" t="s">
        <v>106</v>
      </c>
      <c r="B10" s="182"/>
      <c r="C10" s="155">
        <v>91130669</v>
      </c>
      <c r="D10" s="155">
        <v>0</v>
      </c>
      <c r="E10" s="156">
        <v>100711300</v>
      </c>
      <c r="F10" s="54">
        <v>100711300</v>
      </c>
      <c r="G10" s="54">
        <v>8072137</v>
      </c>
      <c r="H10" s="54">
        <v>7993339</v>
      </c>
      <c r="I10" s="54">
        <v>7904734</v>
      </c>
      <c r="J10" s="54">
        <v>23970210</v>
      </c>
      <c r="K10" s="54">
        <v>7782015</v>
      </c>
      <c r="L10" s="54">
        <v>8586263</v>
      </c>
      <c r="M10" s="54">
        <v>8178130</v>
      </c>
      <c r="N10" s="54">
        <v>24546408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48516618</v>
      </c>
      <c r="X10" s="54">
        <v>50355650</v>
      </c>
      <c r="Y10" s="54">
        <v>-1839032</v>
      </c>
      <c r="Z10" s="184">
        <v>-3.65</v>
      </c>
      <c r="AA10" s="130">
        <v>100711300</v>
      </c>
    </row>
    <row r="11" spans="1:27" ht="13.5">
      <c r="A11" s="183" t="s">
        <v>107</v>
      </c>
      <c r="B11" s="185"/>
      <c r="C11" s="155">
        <v>20309812</v>
      </c>
      <c r="D11" s="155">
        <v>0</v>
      </c>
      <c r="E11" s="156">
        <v>0</v>
      </c>
      <c r="F11" s="60">
        <v>0</v>
      </c>
      <c r="G11" s="60">
        <v>1050728</v>
      </c>
      <c r="H11" s="60">
        <v>4441779</v>
      </c>
      <c r="I11" s="60">
        <v>3246541</v>
      </c>
      <c r="J11" s="60">
        <v>8739048</v>
      </c>
      <c r="K11" s="60">
        <v>3023718</v>
      </c>
      <c r="L11" s="60">
        <v>1918267</v>
      </c>
      <c r="M11" s="60">
        <v>1373258</v>
      </c>
      <c r="N11" s="60">
        <v>6315243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15054291</v>
      </c>
      <c r="X11" s="60">
        <v>0</v>
      </c>
      <c r="Y11" s="60">
        <v>15054291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2820595</v>
      </c>
      <c r="D12" s="155">
        <v>0</v>
      </c>
      <c r="E12" s="156">
        <v>3232546</v>
      </c>
      <c r="F12" s="60">
        <v>3232546</v>
      </c>
      <c r="G12" s="60">
        <v>59178</v>
      </c>
      <c r="H12" s="60">
        <v>504903</v>
      </c>
      <c r="I12" s="60">
        <v>281969</v>
      </c>
      <c r="J12" s="60">
        <v>846050</v>
      </c>
      <c r="K12" s="60">
        <v>372365</v>
      </c>
      <c r="L12" s="60">
        <v>207693</v>
      </c>
      <c r="M12" s="60">
        <v>212946</v>
      </c>
      <c r="N12" s="60">
        <v>793004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1639054</v>
      </c>
      <c r="X12" s="60">
        <v>1616273</v>
      </c>
      <c r="Y12" s="60">
        <v>22781</v>
      </c>
      <c r="Z12" s="140">
        <v>1.41</v>
      </c>
      <c r="AA12" s="155">
        <v>3232546</v>
      </c>
    </row>
    <row r="13" spans="1:27" ht="13.5">
      <c r="A13" s="181" t="s">
        <v>109</v>
      </c>
      <c r="B13" s="185"/>
      <c r="C13" s="155">
        <v>13598049</v>
      </c>
      <c r="D13" s="155">
        <v>0</v>
      </c>
      <c r="E13" s="156">
        <v>1000000</v>
      </c>
      <c r="F13" s="60">
        <v>1000000</v>
      </c>
      <c r="G13" s="60">
        <v>0</v>
      </c>
      <c r="H13" s="60">
        <v>265773</v>
      </c>
      <c r="I13" s="60">
        <v>269645</v>
      </c>
      <c r="J13" s="60">
        <v>535418</v>
      </c>
      <c r="K13" s="60">
        <v>741569</v>
      </c>
      <c r="L13" s="60">
        <v>0</v>
      </c>
      <c r="M13" s="60">
        <v>242632</v>
      </c>
      <c r="N13" s="60">
        <v>984201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1519619</v>
      </c>
      <c r="X13" s="60">
        <v>500000</v>
      </c>
      <c r="Y13" s="60">
        <v>1019619</v>
      </c>
      <c r="Z13" s="140">
        <v>203.92</v>
      </c>
      <c r="AA13" s="155">
        <v>1000000</v>
      </c>
    </row>
    <row r="14" spans="1:27" ht="13.5">
      <c r="A14" s="181" t="s">
        <v>110</v>
      </c>
      <c r="B14" s="185"/>
      <c r="C14" s="155">
        <v>10348995</v>
      </c>
      <c r="D14" s="155">
        <v>0</v>
      </c>
      <c r="E14" s="156">
        <v>9231888</v>
      </c>
      <c r="F14" s="60">
        <v>9231888</v>
      </c>
      <c r="G14" s="60">
        <v>1311649</v>
      </c>
      <c r="H14" s="60">
        <v>1210006</v>
      </c>
      <c r="I14" s="60">
        <v>1259617</v>
      </c>
      <c r="J14" s="60">
        <v>3781272</v>
      </c>
      <c r="K14" s="60">
        <v>-473912</v>
      </c>
      <c r="L14" s="60">
        <v>2142129</v>
      </c>
      <c r="M14" s="60">
        <v>967426</v>
      </c>
      <c r="N14" s="60">
        <v>2635643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6416915</v>
      </c>
      <c r="X14" s="60">
        <v>4615944</v>
      </c>
      <c r="Y14" s="60">
        <v>1800971</v>
      </c>
      <c r="Z14" s="140">
        <v>39.02</v>
      </c>
      <c r="AA14" s="155">
        <v>9231888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10486829</v>
      </c>
      <c r="D16" s="155">
        <v>0</v>
      </c>
      <c r="E16" s="156">
        <v>19582907</v>
      </c>
      <c r="F16" s="60">
        <v>19582907</v>
      </c>
      <c r="G16" s="60">
        <v>1792902</v>
      </c>
      <c r="H16" s="60">
        <v>1510495</v>
      </c>
      <c r="I16" s="60">
        <v>903090</v>
      </c>
      <c r="J16" s="60">
        <v>4206487</v>
      </c>
      <c r="K16" s="60">
        <v>2484976</v>
      </c>
      <c r="L16" s="60">
        <v>2364033</v>
      </c>
      <c r="M16" s="60">
        <v>2048990</v>
      </c>
      <c r="N16" s="60">
        <v>6897999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11104486</v>
      </c>
      <c r="X16" s="60">
        <v>9791454</v>
      </c>
      <c r="Y16" s="60">
        <v>1313032</v>
      </c>
      <c r="Z16" s="140">
        <v>13.41</v>
      </c>
      <c r="AA16" s="155">
        <v>19582907</v>
      </c>
    </row>
    <row r="17" spans="1:27" ht="13.5">
      <c r="A17" s="181" t="s">
        <v>113</v>
      </c>
      <c r="B17" s="185"/>
      <c r="C17" s="155">
        <v>16743</v>
      </c>
      <c r="D17" s="155">
        <v>0</v>
      </c>
      <c r="E17" s="156">
        <v>17468</v>
      </c>
      <c r="F17" s="60">
        <v>17468</v>
      </c>
      <c r="G17" s="60">
        <v>748</v>
      </c>
      <c r="H17" s="60">
        <v>2736</v>
      </c>
      <c r="I17" s="60">
        <v>1532</v>
      </c>
      <c r="J17" s="60">
        <v>5016</v>
      </c>
      <c r="K17" s="60">
        <v>4063</v>
      </c>
      <c r="L17" s="60">
        <v>1267</v>
      </c>
      <c r="M17" s="60">
        <v>677</v>
      </c>
      <c r="N17" s="60">
        <v>6007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11023</v>
      </c>
      <c r="X17" s="60">
        <v>8734</v>
      </c>
      <c r="Y17" s="60">
        <v>2289</v>
      </c>
      <c r="Z17" s="140">
        <v>26.21</v>
      </c>
      <c r="AA17" s="155">
        <v>17468</v>
      </c>
    </row>
    <row r="18" spans="1:27" ht="13.5">
      <c r="A18" s="183" t="s">
        <v>114</v>
      </c>
      <c r="B18" s="182"/>
      <c r="C18" s="155">
        <v>24950345</v>
      </c>
      <c r="D18" s="155">
        <v>0</v>
      </c>
      <c r="E18" s="156">
        <v>19075486</v>
      </c>
      <c r="F18" s="60">
        <v>19075486</v>
      </c>
      <c r="G18" s="60">
        <v>7142261</v>
      </c>
      <c r="H18" s="60">
        <v>343146</v>
      </c>
      <c r="I18" s="60">
        <v>1554800</v>
      </c>
      <c r="J18" s="60">
        <v>9040207</v>
      </c>
      <c r="K18" s="60">
        <v>-5366746</v>
      </c>
      <c r="L18" s="60">
        <v>8298143</v>
      </c>
      <c r="M18" s="60">
        <v>-3389892</v>
      </c>
      <c r="N18" s="60">
        <v>-458495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8581712</v>
      </c>
      <c r="X18" s="60">
        <v>9537743</v>
      </c>
      <c r="Y18" s="60">
        <v>-956031</v>
      </c>
      <c r="Z18" s="140">
        <v>-10.02</v>
      </c>
      <c r="AA18" s="155">
        <v>19075486</v>
      </c>
    </row>
    <row r="19" spans="1:27" ht="13.5">
      <c r="A19" s="181" t="s">
        <v>34</v>
      </c>
      <c r="B19" s="185"/>
      <c r="C19" s="155">
        <v>227488369</v>
      </c>
      <c r="D19" s="155">
        <v>0</v>
      </c>
      <c r="E19" s="156">
        <v>234461334</v>
      </c>
      <c r="F19" s="60">
        <v>234461334</v>
      </c>
      <c r="G19" s="60">
        <v>92621000</v>
      </c>
      <c r="H19" s="60">
        <v>1661847</v>
      </c>
      <c r="I19" s="60">
        <v>25080</v>
      </c>
      <c r="J19" s="60">
        <v>94307927</v>
      </c>
      <c r="K19" s="60">
        <v>923661</v>
      </c>
      <c r="L19" s="60">
        <v>76156005</v>
      </c>
      <c r="M19" s="60">
        <v>1129360</v>
      </c>
      <c r="N19" s="60">
        <v>78209026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172516953</v>
      </c>
      <c r="X19" s="60">
        <v>117230667</v>
      </c>
      <c r="Y19" s="60">
        <v>55286286</v>
      </c>
      <c r="Z19" s="140">
        <v>47.16</v>
      </c>
      <c r="AA19" s="155">
        <v>234461334</v>
      </c>
    </row>
    <row r="20" spans="1:27" ht="13.5">
      <c r="A20" s="181" t="s">
        <v>35</v>
      </c>
      <c r="B20" s="185"/>
      <c r="C20" s="155">
        <v>75952339</v>
      </c>
      <c r="D20" s="155">
        <v>0</v>
      </c>
      <c r="E20" s="156">
        <v>39355255</v>
      </c>
      <c r="F20" s="54">
        <v>39355255</v>
      </c>
      <c r="G20" s="54">
        <v>3706869</v>
      </c>
      <c r="H20" s="54">
        <v>-110407</v>
      </c>
      <c r="I20" s="54">
        <v>2708950</v>
      </c>
      <c r="J20" s="54">
        <v>6305412</v>
      </c>
      <c r="K20" s="54">
        <v>2078360</v>
      </c>
      <c r="L20" s="54">
        <v>5187020</v>
      </c>
      <c r="M20" s="54">
        <v>1427149</v>
      </c>
      <c r="N20" s="54">
        <v>8692529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14997941</v>
      </c>
      <c r="X20" s="54">
        <v>19677628</v>
      </c>
      <c r="Y20" s="54">
        <v>-4679687</v>
      </c>
      <c r="Z20" s="184">
        <v>-23.78</v>
      </c>
      <c r="AA20" s="130">
        <v>39355255</v>
      </c>
    </row>
    <row r="21" spans="1:27" ht="13.5">
      <c r="A21" s="181" t="s">
        <v>115</v>
      </c>
      <c r="B21" s="185"/>
      <c r="C21" s="155">
        <v>104217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438596</v>
      </c>
      <c r="N21" s="60">
        <v>438596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438596</v>
      </c>
      <c r="X21" s="60">
        <v>0</v>
      </c>
      <c r="Y21" s="60">
        <v>438596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1726758587</v>
      </c>
      <c r="D22" s="188">
        <f>SUM(D5:D21)</f>
        <v>0</v>
      </c>
      <c r="E22" s="189">
        <f t="shared" si="0"/>
        <v>1858063642</v>
      </c>
      <c r="F22" s="190">
        <f t="shared" si="0"/>
        <v>1858063642</v>
      </c>
      <c r="G22" s="190">
        <f t="shared" si="0"/>
        <v>227946951</v>
      </c>
      <c r="H22" s="190">
        <f t="shared" si="0"/>
        <v>131618429</v>
      </c>
      <c r="I22" s="190">
        <f t="shared" si="0"/>
        <v>133615331</v>
      </c>
      <c r="J22" s="190">
        <f t="shared" si="0"/>
        <v>493180711</v>
      </c>
      <c r="K22" s="190">
        <f t="shared" si="0"/>
        <v>120175006</v>
      </c>
      <c r="L22" s="190">
        <f t="shared" si="0"/>
        <v>223460037</v>
      </c>
      <c r="M22" s="190">
        <f t="shared" si="0"/>
        <v>124516210</v>
      </c>
      <c r="N22" s="190">
        <f t="shared" si="0"/>
        <v>468151253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961331964</v>
      </c>
      <c r="X22" s="190">
        <f t="shared" si="0"/>
        <v>929031824</v>
      </c>
      <c r="Y22" s="190">
        <f t="shared" si="0"/>
        <v>32300140</v>
      </c>
      <c r="Z22" s="191">
        <f>+IF(X22&lt;&gt;0,+(Y22/X22)*100,0)</f>
        <v>3.476752804971727</v>
      </c>
      <c r="AA22" s="188">
        <f>SUM(AA5:AA21)</f>
        <v>1858063642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437997092</v>
      </c>
      <c r="D25" s="155">
        <v>0</v>
      </c>
      <c r="E25" s="156">
        <v>512967798</v>
      </c>
      <c r="F25" s="60">
        <v>512967798</v>
      </c>
      <c r="G25" s="60">
        <v>38297841</v>
      </c>
      <c r="H25" s="60">
        <v>39685517</v>
      </c>
      <c r="I25" s="60">
        <v>40570421</v>
      </c>
      <c r="J25" s="60">
        <v>118553779</v>
      </c>
      <c r="K25" s="60">
        <v>40517982</v>
      </c>
      <c r="L25" s="60">
        <v>44857903</v>
      </c>
      <c r="M25" s="60">
        <v>41944471</v>
      </c>
      <c r="N25" s="60">
        <v>127320356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245874135</v>
      </c>
      <c r="X25" s="60">
        <v>256483899</v>
      </c>
      <c r="Y25" s="60">
        <v>-10609764</v>
      </c>
      <c r="Z25" s="140">
        <v>-4.14</v>
      </c>
      <c r="AA25" s="155">
        <v>512967798</v>
      </c>
    </row>
    <row r="26" spans="1:27" ht="13.5">
      <c r="A26" s="183" t="s">
        <v>38</v>
      </c>
      <c r="B26" s="182"/>
      <c r="C26" s="155">
        <v>19019067</v>
      </c>
      <c r="D26" s="155">
        <v>0</v>
      </c>
      <c r="E26" s="156">
        <v>22056437</v>
      </c>
      <c r="F26" s="60">
        <v>22056437</v>
      </c>
      <c r="G26" s="60">
        <v>1580018</v>
      </c>
      <c r="H26" s="60">
        <v>1615921</v>
      </c>
      <c r="I26" s="60">
        <v>1597162</v>
      </c>
      <c r="J26" s="60">
        <v>4793101</v>
      </c>
      <c r="K26" s="60">
        <v>1599609</v>
      </c>
      <c r="L26" s="60">
        <v>1594691</v>
      </c>
      <c r="M26" s="60">
        <v>1597970</v>
      </c>
      <c r="N26" s="60">
        <v>4792270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9585371</v>
      </c>
      <c r="X26" s="60">
        <v>11028219</v>
      </c>
      <c r="Y26" s="60">
        <v>-1442848</v>
      </c>
      <c r="Z26" s="140">
        <v>-13.08</v>
      </c>
      <c r="AA26" s="155">
        <v>22056437</v>
      </c>
    </row>
    <row r="27" spans="1:27" ht="13.5">
      <c r="A27" s="183" t="s">
        <v>118</v>
      </c>
      <c r="B27" s="182"/>
      <c r="C27" s="155">
        <v>37278876</v>
      </c>
      <c r="D27" s="155">
        <v>0</v>
      </c>
      <c r="E27" s="156">
        <v>57699727</v>
      </c>
      <c r="F27" s="60">
        <v>57699727</v>
      </c>
      <c r="G27" s="60">
        <v>5185537</v>
      </c>
      <c r="H27" s="60">
        <v>5185537</v>
      </c>
      <c r="I27" s="60">
        <v>5185537</v>
      </c>
      <c r="J27" s="60">
        <v>15556611</v>
      </c>
      <c r="K27" s="60">
        <v>5185537</v>
      </c>
      <c r="L27" s="60">
        <v>5185537</v>
      </c>
      <c r="M27" s="60">
        <v>5185537</v>
      </c>
      <c r="N27" s="60">
        <v>15556611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31113222</v>
      </c>
      <c r="X27" s="60">
        <v>28849864</v>
      </c>
      <c r="Y27" s="60">
        <v>2263358</v>
      </c>
      <c r="Z27" s="140">
        <v>7.85</v>
      </c>
      <c r="AA27" s="155">
        <v>57699727</v>
      </c>
    </row>
    <row r="28" spans="1:27" ht="13.5">
      <c r="A28" s="183" t="s">
        <v>39</v>
      </c>
      <c r="B28" s="182"/>
      <c r="C28" s="155">
        <v>240680201</v>
      </c>
      <c r="D28" s="155">
        <v>0</v>
      </c>
      <c r="E28" s="156">
        <v>251615221</v>
      </c>
      <c r="F28" s="60">
        <v>251615221</v>
      </c>
      <c r="G28" s="60">
        <v>17531153</v>
      </c>
      <c r="H28" s="60">
        <v>57416278</v>
      </c>
      <c r="I28" s="60">
        <v>37337376</v>
      </c>
      <c r="J28" s="60">
        <v>112284807</v>
      </c>
      <c r="K28" s="60">
        <v>93515564</v>
      </c>
      <c r="L28" s="60">
        <v>-111072330</v>
      </c>
      <c r="M28" s="60">
        <v>19022832</v>
      </c>
      <c r="N28" s="60">
        <v>1466066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113750873</v>
      </c>
      <c r="X28" s="60">
        <v>125807611</v>
      </c>
      <c r="Y28" s="60">
        <v>-12056738</v>
      </c>
      <c r="Z28" s="140">
        <v>-9.58</v>
      </c>
      <c r="AA28" s="155">
        <v>251615221</v>
      </c>
    </row>
    <row r="29" spans="1:27" ht="13.5">
      <c r="A29" s="183" t="s">
        <v>40</v>
      </c>
      <c r="B29" s="182"/>
      <c r="C29" s="155">
        <v>45072281</v>
      </c>
      <c r="D29" s="155">
        <v>0</v>
      </c>
      <c r="E29" s="156">
        <v>39487588</v>
      </c>
      <c r="F29" s="60">
        <v>39487588</v>
      </c>
      <c r="G29" s="60">
        <v>2742701</v>
      </c>
      <c r="H29" s="60">
        <v>2159727</v>
      </c>
      <c r="I29" s="60">
        <v>8932548</v>
      </c>
      <c r="J29" s="60">
        <v>13834976</v>
      </c>
      <c r="K29" s="60">
        <v>2299312</v>
      </c>
      <c r="L29" s="60">
        <v>2385031</v>
      </c>
      <c r="M29" s="60">
        <v>2041352</v>
      </c>
      <c r="N29" s="60">
        <v>6725695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20560671</v>
      </c>
      <c r="X29" s="60">
        <v>19743794</v>
      </c>
      <c r="Y29" s="60">
        <v>816877</v>
      </c>
      <c r="Z29" s="140">
        <v>4.14</v>
      </c>
      <c r="AA29" s="155">
        <v>39487588</v>
      </c>
    </row>
    <row r="30" spans="1:27" ht="13.5">
      <c r="A30" s="183" t="s">
        <v>119</v>
      </c>
      <c r="B30" s="182"/>
      <c r="C30" s="155">
        <v>607052115</v>
      </c>
      <c r="D30" s="155">
        <v>0</v>
      </c>
      <c r="E30" s="156">
        <v>683805306</v>
      </c>
      <c r="F30" s="60">
        <v>683805306</v>
      </c>
      <c r="G30" s="60">
        <v>75491753</v>
      </c>
      <c r="H30" s="60">
        <v>74027089</v>
      </c>
      <c r="I30" s="60">
        <v>55062768</v>
      </c>
      <c r="J30" s="60">
        <v>204581610</v>
      </c>
      <c r="K30" s="60">
        <v>54548772</v>
      </c>
      <c r="L30" s="60">
        <v>46016070</v>
      </c>
      <c r="M30" s="60">
        <v>46559677</v>
      </c>
      <c r="N30" s="60">
        <v>147124519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351706129</v>
      </c>
      <c r="X30" s="60">
        <v>341902653</v>
      </c>
      <c r="Y30" s="60">
        <v>9803476</v>
      </c>
      <c r="Z30" s="140">
        <v>2.87</v>
      </c>
      <c r="AA30" s="155">
        <v>683805306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166898509</v>
      </c>
      <c r="D32" s="155">
        <v>0</v>
      </c>
      <c r="E32" s="156">
        <v>213970920</v>
      </c>
      <c r="F32" s="60">
        <v>213970920</v>
      </c>
      <c r="G32" s="60">
        <v>1545661</v>
      </c>
      <c r="H32" s="60">
        <v>9706237</v>
      </c>
      <c r="I32" s="60">
        <v>19964539</v>
      </c>
      <c r="J32" s="60">
        <v>31216437</v>
      </c>
      <c r="K32" s="60">
        <v>14387349</v>
      </c>
      <c r="L32" s="60">
        <v>24195986</v>
      </c>
      <c r="M32" s="60">
        <v>12465694</v>
      </c>
      <c r="N32" s="60">
        <v>51049029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82265466</v>
      </c>
      <c r="X32" s="60">
        <v>106985460</v>
      </c>
      <c r="Y32" s="60">
        <v>-24719994</v>
      </c>
      <c r="Z32" s="140">
        <v>-23.11</v>
      </c>
      <c r="AA32" s="155">
        <v>213970920</v>
      </c>
    </row>
    <row r="33" spans="1:27" ht="13.5">
      <c r="A33" s="183" t="s">
        <v>42</v>
      </c>
      <c r="B33" s="182"/>
      <c r="C33" s="155">
        <v>32509879</v>
      </c>
      <c r="D33" s="155">
        <v>0</v>
      </c>
      <c r="E33" s="156">
        <v>37052684</v>
      </c>
      <c r="F33" s="60">
        <v>37052684</v>
      </c>
      <c r="G33" s="60">
        <v>1539699</v>
      </c>
      <c r="H33" s="60">
        <v>2966267</v>
      </c>
      <c r="I33" s="60">
        <v>2568353</v>
      </c>
      <c r="J33" s="60">
        <v>7074319</v>
      </c>
      <c r="K33" s="60">
        <v>2474145</v>
      </c>
      <c r="L33" s="60">
        <v>2613794</v>
      </c>
      <c r="M33" s="60">
        <v>1436576</v>
      </c>
      <c r="N33" s="60">
        <v>6524515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13598834</v>
      </c>
      <c r="X33" s="60">
        <v>18526342</v>
      </c>
      <c r="Y33" s="60">
        <v>-4927508</v>
      </c>
      <c r="Z33" s="140">
        <v>-26.6</v>
      </c>
      <c r="AA33" s="155">
        <v>37052684</v>
      </c>
    </row>
    <row r="34" spans="1:27" ht="13.5">
      <c r="A34" s="183" t="s">
        <v>43</v>
      </c>
      <c r="B34" s="182"/>
      <c r="C34" s="155">
        <v>316561368</v>
      </c>
      <c r="D34" s="155">
        <v>0</v>
      </c>
      <c r="E34" s="156">
        <v>282978342</v>
      </c>
      <c r="F34" s="60">
        <v>282978342</v>
      </c>
      <c r="G34" s="60">
        <v>11601265</v>
      </c>
      <c r="H34" s="60">
        <v>14159414</v>
      </c>
      <c r="I34" s="60">
        <v>18442569</v>
      </c>
      <c r="J34" s="60">
        <v>44203248</v>
      </c>
      <c r="K34" s="60">
        <v>18686529</v>
      </c>
      <c r="L34" s="60">
        <v>20540747</v>
      </c>
      <c r="M34" s="60">
        <v>10391865</v>
      </c>
      <c r="N34" s="60">
        <v>49619141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93822389</v>
      </c>
      <c r="X34" s="60">
        <v>141489171</v>
      </c>
      <c r="Y34" s="60">
        <v>-47666782</v>
      </c>
      <c r="Z34" s="140">
        <v>-33.69</v>
      </c>
      <c r="AA34" s="155">
        <v>282978342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1903069388</v>
      </c>
      <c r="D36" s="188">
        <f>SUM(D25:D35)</f>
        <v>0</v>
      </c>
      <c r="E36" s="189">
        <f t="shared" si="1"/>
        <v>2101634023</v>
      </c>
      <c r="F36" s="190">
        <f t="shared" si="1"/>
        <v>2101634023</v>
      </c>
      <c r="G36" s="190">
        <f t="shared" si="1"/>
        <v>155515628</v>
      </c>
      <c r="H36" s="190">
        <f t="shared" si="1"/>
        <v>206921987</v>
      </c>
      <c r="I36" s="190">
        <f t="shared" si="1"/>
        <v>189661273</v>
      </c>
      <c r="J36" s="190">
        <f t="shared" si="1"/>
        <v>552098888</v>
      </c>
      <c r="K36" s="190">
        <f t="shared" si="1"/>
        <v>233214799</v>
      </c>
      <c r="L36" s="190">
        <f t="shared" si="1"/>
        <v>36317429</v>
      </c>
      <c r="M36" s="190">
        <f t="shared" si="1"/>
        <v>140645974</v>
      </c>
      <c r="N36" s="190">
        <f t="shared" si="1"/>
        <v>410178202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962277090</v>
      </c>
      <c r="X36" s="190">
        <f t="shared" si="1"/>
        <v>1050817013</v>
      </c>
      <c r="Y36" s="190">
        <f t="shared" si="1"/>
        <v>-88539923</v>
      </c>
      <c r="Z36" s="191">
        <f>+IF(X36&lt;&gt;0,+(Y36/X36)*100,0)</f>
        <v>-8.425817426311502</v>
      </c>
      <c r="AA36" s="188">
        <f>SUM(AA25:AA35)</f>
        <v>2101634023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-176310801</v>
      </c>
      <c r="D38" s="199">
        <f>+D22-D36</f>
        <v>0</v>
      </c>
      <c r="E38" s="200">
        <f t="shared" si="2"/>
        <v>-243570381</v>
      </c>
      <c r="F38" s="106">
        <f t="shared" si="2"/>
        <v>-243570381</v>
      </c>
      <c r="G38" s="106">
        <f t="shared" si="2"/>
        <v>72431323</v>
      </c>
      <c r="H38" s="106">
        <f t="shared" si="2"/>
        <v>-75303558</v>
      </c>
      <c r="I38" s="106">
        <f t="shared" si="2"/>
        <v>-56045942</v>
      </c>
      <c r="J38" s="106">
        <f t="shared" si="2"/>
        <v>-58918177</v>
      </c>
      <c r="K38" s="106">
        <f t="shared" si="2"/>
        <v>-113039793</v>
      </c>
      <c r="L38" s="106">
        <f t="shared" si="2"/>
        <v>187142608</v>
      </c>
      <c r="M38" s="106">
        <f t="shared" si="2"/>
        <v>-16129764</v>
      </c>
      <c r="N38" s="106">
        <f t="shared" si="2"/>
        <v>57973051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-945126</v>
      </c>
      <c r="X38" s="106">
        <f>IF(F22=F36,0,X22-X36)</f>
        <v>-121785189</v>
      </c>
      <c r="Y38" s="106">
        <f t="shared" si="2"/>
        <v>120840063</v>
      </c>
      <c r="Z38" s="201">
        <f>+IF(X38&lt;&gt;0,+(Y38/X38)*100,0)</f>
        <v>-99.22394011311178</v>
      </c>
      <c r="AA38" s="199">
        <f>+AA22-AA36</f>
        <v>-243570381</v>
      </c>
    </row>
    <row r="39" spans="1:27" ht="13.5">
      <c r="A39" s="181" t="s">
        <v>46</v>
      </c>
      <c r="B39" s="185"/>
      <c r="C39" s="155">
        <v>122698959</v>
      </c>
      <c r="D39" s="155">
        <v>0</v>
      </c>
      <c r="E39" s="156">
        <v>106717962</v>
      </c>
      <c r="F39" s="60">
        <v>106717962</v>
      </c>
      <c r="G39" s="60">
        <v>0</v>
      </c>
      <c r="H39" s="60">
        <v>9354646</v>
      </c>
      <c r="I39" s="60">
        <v>0</v>
      </c>
      <c r="J39" s="60">
        <v>9354646</v>
      </c>
      <c r="K39" s="60">
        <v>4275063</v>
      </c>
      <c r="L39" s="60">
        <v>21939927</v>
      </c>
      <c r="M39" s="60">
        <v>10025849</v>
      </c>
      <c r="N39" s="60">
        <v>36240839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45595485</v>
      </c>
      <c r="X39" s="60">
        <v>53358981</v>
      </c>
      <c r="Y39" s="60">
        <v>-7763496</v>
      </c>
      <c r="Z39" s="140">
        <v>-14.55</v>
      </c>
      <c r="AA39" s="155">
        <v>106717962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-53611842</v>
      </c>
      <c r="D42" s="206">
        <f>SUM(D38:D41)</f>
        <v>0</v>
      </c>
      <c r="E42" s="207">
        <f t="shared" si="3"/>
        <v>-136852419</v>
      </c>
      <c r="F42" s="88">
        <f t="shared" si="3"/>
        <v>-136852419</v>
      </c>
      <c r="G42" s="88">
        <f t="shared" si="3"/>
        <v>72431323</v>
      </c>
      <c r="H42" s="88">
        <f t="shared" si="3"/>
        <v>-65948912</v>
      </c>
      <c r="I42" s="88">
        <f t="shared" si="3"/>
        <v>-56045942</v>
      </c>
      <c r="J42" s="88">
        <f t="shared" si="3"/>
        <v>-49563531</v>
      </c>
      <c r="K42" s="88">
        <f t="shared" si="3"/>
        <v>-108764730</v>
      </c>
      <c r="L42" s="88">
        <f t="shared" si="3"/>
        <v>209082535</v>
      </c>
      <c r="M42" s="88">
        <f t="shared" si="3"/>
        <v>-6103915</v>
      </c>
      <c r="N42" s="88">
        <f t="shared" si="3"/>
        <v>94213890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44650359</v>
      </c>
      <c r="X42" s="88">
        <f t="shared" si="3"/>
        <v>-68426208</v>
      </c>
      <c r="Y42" s="88">
        <f t="shared" si="3"/>
        <v>113076567</v>
      </c>
      <c r="Z42" s="208">
        <f>+IF(X42&lt;&gt;0,+(Y42/X42)*100,0)</f>
        <v>-165.25330031440583</v>
      </c>
      <c r="AA42" s="206">
        <f>SUM(AA38:AA41)</f>
        <v>-136852419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-53611842</v>
      </c>
      <c r="D44" s="210">
        <f>+D42-D43</f>
        <v>0</v>
      </c>
      <c r="E44" s="211">
        <f t="shared" si="4"/>
        <v>-136852419</v>
      </c>
      <c r="F44" s="77">
        <f t="shared" si="4"/>
        <v>-136852419</v>
      </c>
      <c r="G44" s="77">
        <f t="shared" si="4"/>
        <v>72431323</v>
      </c>
      <c r="H44" s="77">
        <f t="shared" si="4"/>
        <v>-65948912</v>
      </c>
      <c r="I44" s="77">
        <f t="shared" si="4"/>
        <v>-56045942</v>
      </c>
      <c r="J44" s="77">
        <f t="shared" si="4"/>
        <v>-49563531</v>
      </c>
      <c r="K44" s="77">
        <f t="shared" si="4"/>
        <v>-108764730</v>
      </c>
      <c r="L44" s="77">
        <f t="shared" si="4"/>
        <v>209082535</v>
      </c>
      <c r="M44" s="77">
        <f t="shared" si="4"/>
        <v>-6103915</v>
      </c>
      <c r="N44" s="77">
        <f t="shared" si="4"/>
        <v>94213890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44650359</v>
      </c>
      <c r="X44" s="77">
        <f t="shared" si="4"/>
        <v>-68426208</v>
      </c>
      <c r="Y44" s="77">
        <f t="shared" si="4"/>
        <v>113076567</v>
      </c>
      <c r="Z44" s="212">
        <f>+IF(X44&lt;&gt;0,+(Y44/X44)*100,0)</f>
        <v>-165.25330031440583</v>
      </c>
      <c r="AA44" s="210">
        <f>+AA42-AA43</f>
        <v>-136852419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-53611842</v>
      </c>
      <c r="D46" s="206">
        <f>SUM(D44:D45)</f>
        <v>0</v>
      </c>
      <c r="E46" s="207">
        <f t="shared" si="5"/>
        <v>-136852419</v>
      </c>
      <c r="F46" s="88">
        <f t="shared" si="5"/>
        <v>-136852419</v>
      </c>
      <c r="G46" s="88">
        <f t="shared" si="5"/>
        <v>72431323</v>
      </c>
      <c r="H46" s="88">
        <f t="shared" si="5"/>
        <v>-65948912</v>
      </c>
      <c r="I46" s="88">
        <f t="shared" si="5"/>
        <v>-56045942</v>
      </c>
      <c r="J46" s="88">
        <f t="shared" si="5"/>
        <v>-49563531</v>
      </c>
      <c r="K46" s="88">
        <f t="shared" si="5"/>
        <v>-108764730</v>
      </c>
      <c r="L46" s="88">
        <f t="shared" si="5"/>
        <v>209082535</v>
      </c>
      <c r="M46" s="88">
        <f t="shared" si="5"/>
        <v>-6103915</v>
      </c>
      <c r="N46" s="88">
        <f t="shared" si="5"/>
        <v>94213890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44650359</v>
      </c>
      <c r="X46" s="88">
        <f t="shared" si="5"/>
        <v>-68426208</v>
      </c>
      <c r="Y46" s="88">
        <f t="shared" si="5"/>
        <v>113076567</v>
      </c>
      <c r="Z46" s="208">
        <f>+IF(X46&lt;&gt;0,+(Y46/X46)*100,0)</f>
        <v>-165.25330031440583</v>
      </c>
      <c r="AA46" s="206">
        <f>SUM(AA44:AA45)</f>
        <v>-136852419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-53611842</v>
      </c>
      <c r="D48" s="217">
        <f>SUM(D46:D47)</f>
        <v>0</v>
      </c>
      <c r="E48" s="218">
        <f t="shared" si="6"/>
        <v>-136852419</v>
      </c>
      <c r="F48" s="219">
        <f t="shared" si="6"/>
        <v>-136852419</v>
      </c>
      <c r="G48" s="219">
        <f t="shared" si="6"/>
        <v>72431323</v>
      </c>
      <c r="H48" s="220">
        <f t="shared" si="6"/>
        <v>-65948912</v>
      </c>
      <c r="I48" s="220">
        <f t="shared" si="6"/>
        <v>-56045942</v>
      </c>
      <c r="J48" s="220">
        <f t="shared" si="6"/>
        <v>-49563531</v>
      </c>
      <c r="K48" s="220">
        <f t="shared" si="6"/>
        <v>-108764730</v>
      </c>
      <c r="L48" s="220">
        <f t="shared" si="6"/>
        <v>209082535</v>
      </c>
      <c r="M48" s="219">
        <f t="shared" si="6"/>
        <v>-6103915</v>
      </c>
      <c r="N48" s="219">
        <f t="shared" si="6"/>
        <v>94213890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44650359</v>
      </c>
      <c r="X48" s="220">
        <f t="shared" si="6"/>
        <v>-68426208</v>
      </c>
      <c r="Y48" s="220">
        <f t="shared" si="6"/>
        <v>113076567</v>
      </c>
      <c r="Z48" s="221">
        <f>+IF(X48&lt;&gt;0,+(Y48/X48)*100,0)</f>
        <v>-165.25330031440583</v>
      </c>
      <c r="AA48" s="222">
        <f>SUM(AA46:AA47)</f>
        <v>-136852419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12807970</v>
      </c>
      <c r="D5" s="153">
        <f>SUM(D6:D8)</f>
        <v>0</v>
      </c>
      <c r="E5" s="154">
        <f t="shared" si="0"/>
        <v>3200000</v>
      </c>
      <c r="F5" s="100">
        <f t="shared" si="0"/>
        <v>3200000</v>
      </c>
      <c r="G5" s="100">
        <f t="shared" si="0"/>
        <v>0</v>
      </c>
      <c r="H5" s="100">
        <f t="shared" si="0"/>
        <v>58415</v>
      </c>
      <c r="I5" s="100">
        <f t="shared" si="0"/>
        <v>0</v>
      </c>
      <c r="J5" s="100">
        <f t="shared" si="0"/>
        <v>58415</v>
      </c>
      <c r="K5" s="100">
        <f t="shared" si="0"/>
        <v>5147</v>
      </c>
      <c r="L5" s="100">
        <f t="shared" si="0"/>
        <v>403081</v>
      </c>
      <c r="M5" s="100">
        <f t="shared" si="0"/>
        <v>0</v>
      </c>
      <c r="N5" s="100">
        <f t="shared" si="0"/>
        <v>408228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466643</v>
      </c>
      <c r="X5" s="100">
        <f t="shared" si="0"/>
        <v>1600000</v>
      </c>
      <c r="Y5" s="100">
        <f t="shared" si="0"/>
        <v>-1133357</v>
      </c>
      <c r="Z5" s="137">
        <f>+IF(X5&lt;&gt;0,+(Y5/X5)*100,0)</f>
        <v>-70.8348125</v>
      </c>
      <c r="AA5" s="153">
        <f>SUM(AA6:AA8)</f>
        <v>3200000</v>
      </c>
    </row>
    <row r="6" spans="1:27" ht="13.5">
      <c r="A6" s="138" t="s">
        <v>75</v>
      </c>
      <c r="B6" s="136"/>
      <c r="C6" s="155">
        <v>287836</v>
      </c>
      <c r="D6" s="155"/>
      <c r="E6" s="156">
        <v>1100000</v>
      </c>
      <c r="F6" s="60">
        <v>1100000</v>
      </c>
      <c r="G6" s="60"/>
      <c r="H6" s="60"/>
      <c r="I6" s="60"/>
      <c r="J6" s="60"/>
      <c r="K6" s="60">
        <v>5147</v>
      </c>
      <c r="L6" s="60"/>
      <c r="M6" s="60"/>
      <c r="N6" s="60">
        <v>5147</v>
      </c>
      <c r="O6" s="60"/>
      <c r="P6" s="60"/>
      <c r="Q6" s="60"/>
      <c r="R6" s="60"/>
      <c r="S6" s="60"/>
      <c r="T6" s="60"/>
      <c r="U6" s="60"/>
      <c r="V6" s="60"/>
      <c r="W6" s="60">
        <v>5147</v>
      </c>
      <c r="X6" s="60">
        <v>550000</v>
      </c>
      <c r="Y6" s="60">
        <v>-544853</v>
      </c>
      <c r="Z6" s="140">
        <v>-99.06</v>
      </c>
      <c r="AA6" s="62">
        <v>1100000</v>
      </c>
    </row>
    <row r="7" spans="1:27" ht="13.5">
      <c r="A7" s="138" t="s">
        <v>76</v>
      </c>
      <c r="B7" s="136"/>
      <c r="C7" s="157">
        <v>839159</v>
      </c>
      <c r="D7" s="157"/>
      <c r="E7" s="158">
        <v>1000000</v>
      </c>
      <c r="F7" s="159">
        <v>1000000</v>
      </c>
      <c r="G7" s="159"/>
      <c r="H7" s="159"/>
      <c r="I7" s="159"/>
      <c r="J7" s="159"/>
      <c r="K7" s="159"/>
      <c r="L7" s="159">
        <v>101693</v>
      </c>
      <c r="M7" s="159"/>
      <c r="N7" s="159">
        <v>101693</v>
      </c>
      <c r="O7" s="159"/>
      <c r="P7" s="159"/>
      <c r="Q7" s="159"/>
      <c r="R7" s="159"/>
      <c r="S7" s="159"/>
      <c r="T7" s="159"/>
      <c r="U7" s="159"/>
      <c r="V7" s="159"/>
      <c r="W7" s="159">
        <v>101693</v>
      </c>
      <c r="X7" s="159">
        <v>500000</v>
      </c>
      <c r="Y7" s="159">
        <v>-398307</v>
      </c>
      <c r="Z7" s="141">
        <v>-79.66</v>
      </c>
      <c r="AA7" s="225">
        <v>1000000</v>
      </c>
    </row>
    <row r="8" spans="1:27" ht="13.5">
      <c r="A8" s="138" t="s">
        <v>77</v>
      </c>
      <c r="B8" s="136"/>
      <c r="C8" s="155">
        <v>11680975</v>
      </c>
      <c r="D8" s="155"/>
      <c r="E8" s="156">
        <v>1100000</v>
      </c>
      <c r="F8" s="60">
        <v>1100000</v>
      </c>
      <c r="G8" s="60"/>
      <c r="H8" s="60">
        <v>58415</v>
      </c>
      <c r="I8" s="60"/>
      <c r="J8" s="60">
        <v>58415</v>
      </c>
      <c r="K8" s="60"/>
      <c r="L8" s="60">
        <v>301388</v>
      </c>
      <c r="M8" s="60"/>
      <c r="N8" s="60">
        <v>301388</v>
      </c>
      <c r="O8" s="60"/>
      <c r="P8" s="60"/>
      <c r="Q8" s="60"/>
      <c r="R8" s="60"/>
      <c r="S8" s="60"/>
      <c r="T8" s="60"/>
      <c r="U8" s="60"/>
      <c r="V8" s="60"/>
      <c r="W8" s="60">
        <v>359803</v>
      </c>
      <c r="X8" s="60">
        <v>550000</v>
      </c>
      <c r="Y8" s="60">
        <v>-190197</v>
      </c>
      <c r="Z8" s="140">
        <v>-34.58</v>
      </c>
      <c r="AA8" s="62">
        <v>1100000</v>
      </c>
    </row>
    <row r="9" spans="1:27" ht="13.5">
      <c r="A9" s="135" t="s">
        <v>78</v>
      </c>
      <c r="B9" s="136"/>
      <c r="C9" s="153">
        <f aca="true" t="shared" si="1" ref="C9:Y9">SUM(C10:C14)</f>
        <v>59530706</v>
      </c>
      <c r="D9" s="153">
        <f>SUM(D10:D14)</f>
        <v>0</v>
      </c>
      <c r="E9" s="154">
        <f t="shared" si="1"/>
        <v>43285400</v>
      </c>
      <c r="F9" s="100">
        <f t="shared" si="1"/>
        <v>43285400</v>
      </c>
      <c r="G9" s="100">
        <f t="shared" si="1"/>
        <v>0</v>
      </c>
      <c r="H9" s="100">
        <f t="shared" si="1"/>
        <v>0</v>
      </c>
      <c r="I9" s="100">
        <f t="shared" si="1"/>
        <v>139366</v>
      </c>
      <c r="J9" s="100">
        <f t="shared" si="1"/>
        <v>139366</v>
      </c>
      <c r="K9" s="100">
        <f t="shared" si="1"/>
        <v>2082613</v>
      </c>
      <c r="L9" s="100">
        <f t="shared" si="1"/>
        <v>4691286</v>
      </c>
      <c r="M9" s="100">
        <f t="shared" si="1"/>
        <v>2260191</v>
      </c>
      <c r="N9" s="100">
        <f t="shared" si="1"/>
        <v>9034090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9173456</v>
      </c>
      <c r="X9" s="100">
        <f t="shared" si="1"/>
        <v>21642700</v>
      </c>
      <c r="Y9" s="100">
        <f t="shared" si="1"/>
        <v>-12469244</v>
      </c>
      <c r="Z9" s="137">
        <f>+IF(X9&lt;&gt;0,+(Y9/X9)*100,0)</f>
        <v>-57.61408696696808</v>
      </c>
      <c r="AA9" s="102">
        <f>SUM(AA10:AA14)</f>
        <v>43285400</v>
      </c>
    </row>
    <row r="10" spans="1:27" ht="13.5">
      <c r="A10" s="138" t="s">
        <v>79</v>
      </c>
      <c r="B10" s="136"/>
      <c r="C10" s="155">
        <v>1754</v>
      </c>
      <c r="D10" s="155"/>
      <c r="E10" s="156">
        <v>3139000</v>
      </c>
      <c r="F10" s="60">
        <v>3139000</v>
      </c>
      <c r="G10" s="60"/>
      <c r="H10" s="60"/>
      <c r="I10" s="60">
        <v>139366</v>
      </c>
      <c r="J10" s="60">
        <v>139366</v>
      </c>
      <c r="K10" s="60">
        <v>23469</v>
      </c>
      <c r="L10" s="60">
        <v>1970431</v>
      </c>
      <c r="M10" s="60">
        <v>174828</v>
      </c>
      <c r="N10" s="60">
        <v>2168728</v>
      </c>
      <c r="O10" s="60"/>
      <c r="P10" s="60"/>
      <c r="Q10" s="60"/>
      <c r="R10" s="60"/>
      <c r="S10" s="60"/>
      <c r="T10" s="60"/>
      <c r="U10" s="60"/>
      <c r="V10" s="60"/>
      <c r="W10" s="60">
        <v>2308094</v>
      </c>
      <c r="X10" s="60">
        <v>1569500</v>
      </c>
      <c r="Y10" s="60">
        <v>738594</v>
      </c>
      <c r="Z10" s="140">
        <v>47.06</v>
      </c>
      <c r="AA10" s="62">
        <v>3139000</v>
      </c>
    </row>
    <row r="11" spans="1:27" ht="13.5">
      <c r="A11" s="138" t="s">
        <v>80</v>
      </c>
      <c r="B11" s="136"/>
      <c r="C11" s="155">
        <v>54505922</v>
      </c>
      <c r="D11" s="155"/>
      <c r="E11" s="156">
        <v>40114400</v>
      </c>
      <c r="F11" s="60">
        <v>40114400</v>
      </c>
      <c r="G11" s="60"/>
      <c r="H11" s="60"/>
      <c r="I11" s="60"/>
      <c r="J11" s="60"/>
      <c r="K11" s="60">
        <v>2059144</v>
      </c>
      <c r="L11" s="60">
        <v>2720855</v>
      </c>
      <c r="M11" s="60">
        <v>2085363</v>
      </c>
      <c r="N11" s="60">
        <v>6865362</v>
      </c>
      <c r="O11" s="60"/>
      <c r="P11" s="60"/>
      <c r="Q11" s="60"/>
      <c r="R11" s="60"/>
      <c r="S11" s="60"/>
      <c r="T11" s="60"/>
      <c r="U11" s="60"/>
      <c r="V11" s="60"/>
      <c r="W11" s="60">
        <v>6865362</v>
      </c>
      <c r="X11" s="60">
        <v>20057200</v>
      </c>
      <c r="Y11" s="60">
        <v>-13191838</v>
      </c>
      <c r="Z11" s="140">
        <v>-65.77</v>
      </c>
      <c r="AA11" s="62">
        <v>40114400</v>
      </c>
    </row>
    <row r="12" spans="1:27" ht="13.5">
      <c r="A12" s="138" t="s">
        <v>81</v>
      </c>
      <c r="B12" s="136"/>
      <c r="C12" s="155">
        <v>5023030</v>
      </c>
      <c r="D12" s="155"/>
      <c r="E12" s="156">
        <v>32000</v>
      </c>
      <c r="F12" s="60">
        <v>32000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16000</v>
      </c>
      <c r="Y12" s="60">
        <v>-16000</v>
      </c>
      <c r="Z12" s="140">
        <v>-100</v>
      </c>
      <c r="AA12" s="62">
        <v>32000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75811015</v>
      </c>
      <c r="D15" s="153">
        <f>SUM(D16:D18)</f>
        <v>0</v>
      </c>
      <c r="E15" s="154">
        <f t="shared" si="2"/>
        <v>88090368</v>
      </c>
      <c r="F15" s="100">
        <f t="shared" si="2"/>
        <v>88090368</v>
      </c>
      <c r="G15" s="100">
        <f t="shared" si="2"/>
        <v>0</v>
      </c>
      <c r="H15" s="100">
        <f t="shared" si="2"/>
        <v>1799020</v>
      </c>
      <c r="I15" s="100">
        <f t="shared" si="2"/>
        <v>10383089</v>
      </c>
      <c r="J15" s="100">
        <f t="shared" si="2"/>
        <v>12182109</v>
      </c>
      <c r="K15" s="100">
        <f t="shared" si="2"/>
        <v>3956026</v>
      </c>
      <c r="L15" s="100">
        <f t="shared" si="2"/>
        <v>5579560</v>
      </c>
      <c r="M15" s="100">
        <f t="shared" si="2"/>
        <v>11231460</v>
      </c>
      <c r="N15" s="100">
        <f t="shared" si="2"/>
        <v>20767046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32949155</v>
      </c>
      <c r="X15" s="100">
        <f t="shared" si="2"/>
        <v>44045185</v>
      </c>
      <c r="Y15" s="100">
        <f t="shared" si="2"/>
        <v>-11096030</v>
      </c>
      <c r="Z15" s="137">
        <f>+IF(X15&lt;&gt;0,+(Y15/X15)*100,0)</f>
        <v>-25.192379144281034</v>
      </c>
      <c r="AA15" s="102">
        <f>SUM(AA16:AA18)</f>
        <v>88090368</v>
      </c>
    </row>
    <row r="16" spans="1:27" ht="13.5">
      <c r="A16" s="138" t="s">
        <v>85</v>
      </c>
      <c r="B16" s="136"/>
      <c r="C16" s="155">
        <v>25176248</v>
      </c>
      <c r="D16" s="155"/>
      <c r="E16" s="156">
        <v>12000000</v>
      </c>
      <c r="F16" s="60">
        <v>12000000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6000000</v>
      </c>
      <c r="Y16" s="60">
        <v>-6000000</v>
      </c>
      <c r="Z16" s="140">
        <v>-100</v>
      </c>
      <c r="AA16" s="62">
        <v>12000000</v>
      </c>
    </row>
    <row r="17" spans="1:27" ht="13.5">
      <c r="A17" s="138" t="s">
        <v>86</v>
      </c>
      <c r="B17" s="136"/>
      <c r="C17" s="155">
        <v>49232927</v>
      </c>
      <c r="D17" s="155"/>
      <c r="E17" s="156">
        <v>63525459</v>
      </c>
      <c r="F17" s="60">
        <v>63525459</v>
      </c>
      <c r="G17" s="60"/>
      <c r="H17" s="60">
        <v>1799020</v>
      </c>
      <c r="I17" s="60">
        <v>10383089</v>
      </c>
      <c r="J17" s="60">
        <v>12182109</v>
      </c>
      <c r="K17" s="60">
        <v>3207678</v>
      </c>
      <c r="L17" s="60">
        <v>5524087</v>
      </c>
      <c r="M17" s="60">
        <v>11231460</v>
      </c>
      <c r="N17" s="60">
        <v>19963225</v>
      </c>
      <c r="O17" s="60"/>
      <c r="P17" s="60"/>
      <c r="Q17" s="60"/>
      <c r="R17" s="60"/>
      <c r="S17" s="60"/>
      <c r="T17" s="60"/>
      <c r="U17" s="60"/>
      <c r="V17" s="60"/>
      <c r="W17" s="60">
        <v>32145334</v>
      </c>
      <c r="X17" s="60">
        <v>31762730</v>
      </c>
      <c r="Y17" s="60">
        <v>382604</v>
      </c>
      <c r="Z17" s="140">
        <v>1.2</v>
      </c>
      <c r="AA17" s="62">
        <v>63525459</v>
      </c>
    </row>
    <row r="18" spans="1:27" ht="13.5">
      <c r="A18" s="138" t="s">
        <v>87</v>
      </c>
      <c r="B18" s="136"/>
      <c r="C18" s="155">
        <v>1401840</v>
      </c>
      <c r="D18" s="155"/>
      <c r="E18" s="156">
        <v>12564909</v>
      </c>
      <c r="F18" s="60">
        <v>12564909</v>
      </c>
      <c r="G18" s="60"/>
      <c r="H18" s="60"/>
      <c r="I18" s="60"/>
      <c r="J18" s="60"/>
      <c r="K18" s="60">
        <v>748348</v>
      </c>
      <c r="L18" s="60">
        <v>55473</v>
      </c>
      <c r="M18" s="60"/>
      <c r="N18" s="60">
        <v>803821</v>
      </c>
      <c r="O18" s="60"/>
      <c r="P18" s="60"/>
      <c r="Q18" s="60"/>
      <c r="R18" s="60"/>
      <c r="S18" s="60"/>
      <c r="T18" s="60"/>
      <c r="U18" s="60"/>
      <c r="V18" s="60"/>
      <c r="W18" s="60">
        <v>803821</v>
      </c>
      <c r="X18" s="60">
        <v>6282455</v>
      </c>
      <c r="Y18" s="60">
        <v>-5478634</v>
      </c>
      <c r="Z18" s="140">
        <v>-87.21</v>
      </c>
      <c r="AA18" s="62">
        <v>12564909</v>
      </c>
    </row>
    <row r="19" spans="1:27" ht="13.5">
      <c r="A19" s="135" t="s">
        <v>88</v>
      </c>
      <c r="B19" s="142"/>
      <c r="C19" s="153">
        <f aca="true" t="shared" si="3" ref="C19:Y19">SUM(C20:C23)</f>
        <v>183383444</v>
      </c>
      <c r="D19" s="153">
        <f>SUM(D20:D23)</f>
        <v>0</v>
      </c>
      <c r="E19" s="154">
        <f t="shared" si="3"/>
        <v>75939148</v>
      </c>
      <c r="F19" s="100">
        <f t="shared" si="3"/>
        <v>75939148</v>
      </c>
      <c r="G19" s="100">
        <f t="shared" si="3"/>
        <v>0</v>
      </c>
      <c r="H19" s="100">
        <f t="shared" si="3"/>
        <v>7700786</v>
      </c>
      <c r="I19" s="100">
        <f t="shared" si="3"/>
        <v>4170994</v>
      </c>
      <c r="J19" s="100">
        <f t="shared" si="3"/>
        <v>11871780</v>
      </c>
      <c r="K19" s="100">
        <f t="shared" si="3"/>
        <v>18094856</v>
      </c>
      <c r="L19" s="100">
        <f t="shared" si="3"/>
        <v>16867531</v>
      </c>
      <c r="M19" s="100">
        <f t="shared" si="3"/>
        <v>1434801</v>
      </c>
      <c r="N19" s="100">
        <f t="shared" si="3"/>
        <v>36397188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48268968</v>
      </c>
      <c r="X19" s="100">
        <f t="shared" si="3"/>
        <v>37969575</v>
      </c>
      <c r="Y19" s="100">
        <f t="shared" si="3"/>
        <v>10299393</v>
      </c>
      <c r="Z19" s="137">
        <f>+IF(X19&lt;&gt;0,+(Y19/X19)*100,0)</f>
        <v>27.125383942274834</v>
      </c>
      <c r="AA19" s="102">
        <f>SUM(AA20:AA23)</f>
        <v>75939148</v>
      </c>
    </row>
    <row r="20" spans="1:27" ht="13.5">
      <c r="A20" s="138" t="s">
        <v>89</v>
      </c>
      <c r="B20" s="136"/>
      <c r="C20" s="155">
        <v>96072621</v>
      </c>
      <c r="D20" s="155"/>
      <c r="E20" s="156">
        <v>5500000</v>
      </c>
      <c r="F20" s="60">
        <v>5500000</v>
      </c>
      <c r="G20" s="60"/>
      <c r="H20" s="60"/>
      <c r="I20" s="60">
        <v>9290</v>
      </c>
      <c r="J20" s="60">
        <v>9290</v>
      </c>
      <c r="K20" s="60">
        <v>13732988</v>
      </c>
      <c r="L20" s="60">
        <v>4253685</v>
      </c>
      <c r="M20" s="60">
        <v>459874</v>
      </c>
      <c r="N20" s="60">
        <v>18446547</v>
      </c>
      <c r="O20" s="60"/>
      <c r="P20" s="60"/>
      <c r="Q20" s="60"/>
      <c r="R20" s="60"/>
      <c r="S20" s="60"/>
      <c r="T20" s="60"/>
      <c r="U20" s="60"/>
      <c r="V20" s="60"/>
      <c r="W20" s="60">
        <v>18455837</v>
      </c>
      <c r="X20" s="60">
        <v>2750000</v>
      </c>
      <c r="Y20" s="60">
        <v>15705837</v>
      </c>
      <c r="Z20" s="140">
        <v>571.12</v>
      </c>
      <c r="AA20" s="62">
        <v>5500000</v>
      </c>
    </row>
    <row r="21" spans="1:27" ht="13.5">
      <c r="A21" s="138" t="s">
        <v>90</v>
      </c>
      <c r="B21" s="136"/>
      <c r="C21" s="155">
        <v>22459405</v>
      </c>
      <c r="D21" s="155"/>
      <c r="E21" s="156">
        <v>41113593</v>
      </c>
      <c r="F21" s="60">
        <v>41113593</v>
      </c>
      <c r="G21" s="60"/>
      <c r="H21" s="60">
        <v>5509251</v>
      </c>
      <c r="I21" s="60">
        <v>1382760</v>
      </c>
      <c r="J21" s="60">
        <v>6892011</v>
      </c>
      <c r="K21" s="60">
        <v>946202</v>
      </c>
      <c r="L21" s="60">
        <v>4991669</v>
      </c>
      <c r="M21" s="60">
        <v>240791</v>
      </c>
      <c r="N21" s="60">
        <v>6178662</v>
      </c>
      <c r="O21" s="60"/>
      <c r="P21" s="60"/>
      <c r="Q21" s="60"/>
      <c r="R21" s="60"/>
      <c r="S21" s="60"/>
      <c r="T21" s="60"/>
      <c r="U21" s="60"/>
      <c r="V21" s="60"/>
      <c r="W21" s="60">
        <v>13070673</v>
      </c>
      <c r="X21" s="60">
        <v>20556797</v>
      </c>
      <c r="Y21" s="60">
        <v>-7486124</v>
      </c>
      <c r="Z21" s="140">
        <v>-36.42</v>
      </c>
      <c r="AA21" s="62">
        <v>41113593</v>
      </c>
    </row>
    <row r="22" spans="1:27" ht="13.5">
      <c r="A22" s="138" t="s">
        <v>91</v>
      </c>
      <c r="B22" s="136"/>
      <c r="C22" s="157">
        <v>59451539</v>
      </c>
      <c r="D22" s="157"/>
      <c r="E22" s="158">
        <v>25325555</v>
      </c>
      <c r="F22" s="159">
        <v>25325555</v>
      </c>
      <c r="G22" s="159"/>
      <c r="H22" s="159">
        <v>276177</v>
      </c>
      <c r="I22" s="159">
        <v>2778944</v>
      </c>
      <c r="J22" s="159">
        <v>3055121</v>
      </c>
      <c r="K22" s="159">
        <v>1221114</v>
      </c>
      <c r="L22" s="159">
        <v>4486225</v>
      </c>
      <c r="M22" s="159">
        <v>215645</v>
      </c>
      <c r="N22" s="159">
        <v>5922984</v>
      </c>
      <c r="O22" s="159"/>
      <c r="P22" s="159"/>
      <c r="Q22" s="159"/>
      <c r="R22" s="159"/>
      <c r="S22" s="159"/>
      <c r="T22" s="159"/>
      <c r="U22" s="159"/>
      <c r="V22" s="159"/>
      <c r="W22" s="159">
        <v>8978105</v>
      </c>
      <c r="X22" s="159">
        <v>12662778</v>
      </c>
      <c r="Y22" s="159">
        <v>-3684673</v>
      </c>
      <c r="Z22" s="141">
        <v>-29.1</v>
      </c>
      <c r="AA22" s="225">
        <v>25325555</v>
      </c>
    </row>
    <row r="23" spans="1:27" ht="13.5">
      <c r="A23" s="138" t="s">
        <v>92</v>
      </c>
      <c r="B23" s="136"/>
      <c r="C23" s="155">
        <v>5399879</v>
      </c>
      <c r="D23" s="155"/>
      <c r="E23" s="156">
        <v>4000000</v>
      </c>
      <c r="F23" s="60">
        <v>4000000</v>
      </c>
      <c r="G23" s="60"/>
      <c r="H23" s="60">
        <v>1915358</v>
      </c>
      <c r="I23" s="60"/>
      <c r="J23" s="60">
        <v>1915358</v>
      </c>
      <c r="K23" s="60">
        <v>2194552</v>
      </c>
      <c r="L23" s="60">
        <v>3135952</v>
      </c>
      <c r="M23" s="60">
        <v>518491</v>
      </c>
      <c r="N23" s="60">
        <v>5848995</v>
      </c>
      <c r="O23" s="60"/>
      <c r="P23" s="60"/>
      <c r="Q23" s="60"/>
      <c r="R23" s="60"/>
      <c r="S23" s="60"/>
      <c r="T23" s="60"/>
      <c r="U23" s="60"/>
      <c r="V23" s="60"/>
      <c r="W23" s="60">
        <v>7764353</v>
      </c>
      <c r="X23" s="60">
        <v>2000000</v>
      </c>
      <c r="Y23" s="60">
        <v>5764353</v>
      </c>
      <c r="Z23" s="140">
        <v>288.22</v>
      </c>
      <c r="AA23" s="62">
        <v>4000000</v>
      </c>
    </row>
    <row r="24" spans="1:27" ht="13.5">
      <c r="A24" s="135" t="s">
        <v>93</v>
      </c>
      <c r="B24" s="142"/>
      <c r="C24" s="153"/>
      <c r="D24" s="153"/>
      <c r="E24" s="154">
        <v>10066920</v>
      </c>
      <c r="F24" s="100">
        <v>10066920</v>
      </c>
      <c r="G24" s="100"/>
      <c r="H24" s="100"/>
      <c r="I24" s="100">
        <v>54882</v>
      </c>
      <c r="J24" s="100">
        <v>54882</v>
      </c>
      <c r="K24" s="100"/>
      <c r="L24" s="100">
        <v>283587</v>
      </c>
      <c r="M24" s="100">
        <v>229127</v>
      </c>
      <c r="N24" s="100">
        <v>512714</v>
      </c>
      <c r="O24" s="100"/>
      <c r="P24" s="100"/>
      <c r="Q24" s="100"/>
      <c r="R24" s="100"/>
      <c r="S24" s="100"/>
      <c r="T24" s="100"/>
      <c r="U24" s="100"/>
      <c r="V24" s="100"/>
      <c r="W24" s="100">
        <v>567596</v>
      </c>
      <c r="X24" s="100">
        <v>5033460</v>
      </c>
      <c r="Y24" s="100">
        <v>-4465864</v>
      </c>
      <c r="Z24" s="137">
        <v>-88.72</v>
      </c>
      <c r="AA24" s="102">
        <v>10066920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331533135</v>
      </c>
      <c r="D25" s="217">
        <f>+D5+D9+D15+D19+D24</f>
        <v>0</v>
      </c>
      <c r="E25" s="230">
        <f t="shared" si="4"/>
        <v>220581836</v>
      </c>
      <c r="F25" s="219">
        <f t="shared" si="4"/>
        <v>220581836</v>
      </c>
      <c r="G25" s="219">
        <f t="shared" si="4"/>
        <v>0</v>
      </c>
      <c r="H25" s="219">
        <f t="shared" si="4"/>
        <v>9558221</v>
      </c>
      <c r="I25" s="219">
        <f t="shared" si="4"/>
        <v>14748331</v>
      </c>
      <c r="J25" s="219">
        <f t="shared" si="4"/>
        <v>24306552</v>
      </c>
      <c r="K25" s="219">
        <f t="shared" si="4"/>
        <v>24138642</v>
      </c>
      <c r="L25" s="219">
        <f t="shared" si="4"/>
        <v>27825045</v>
      </c>
      <c r="M25" s="219">
        <f t="shared" si="4"/>
        <v>15155579</v>
      </c>
      <c r="N25" s="219">
        <f t="shared" si="4"/>
        <v>67119266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91425818</v>
      </c>
      <c r="X25" s="219">
        <f t="shared" si="4"/>
        <v>110290920</v>
      </c>
      <c r="Y25" s="219">
        <f t="shared" si="4"/>
        <v>-18865102</v>
      </c>
      <c r="Z25" s="231">
        <f>+IF(X25&lt;&gt;0,+(Y25/X25)*100,0)</f>
        <v>-17.104855050624295</v>
      </c>
      <c r="AA25" s="232">
        <f>+AA5+AA9+AA15+AA19+AA24</f>
        <v>220581836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102134590</v>
      </c>
      <c r="D28" s="155"/>
      <c r="E28" s="156">
        <v>101393895</v>
      </c>
      <c r="F28" s="60">
        <v>101393895</v>
      </c>
      <c r="G28" s="60"/>
      <c r="H28" s="60">
        <v>9354646</v>
      </c>
      <c r="I28" s="60">
        <v>4151981</v>
      </c>
      <c r="J28" s="60">
        <v>13506627</v>
      </c>
      <c r="K28" s="60">
        <v>9409783</v>
      </c>
      <c r="L28" s="60">
        <v>12491611</v>
      </c>
      <c r="M28" s="60">
        <v>9921494</v>
      </c>
      <c r="N28" s="60">
        <v>31822888</v>
      </c>
      <c r="O28" s="60"/>
      <c r="P28" s="60"/>
      <c r="Q28" s="60"/>
      <c r="R28" s="60"/>
      <c r="S28" s="60"/>
      <c r="T28" s="60"/>
      <c r="U28" s="60"/>
      <c r="V28" s="60"/>
      <c r="W28" s="60">
        <v>45329515</v>
      </c>
      <c r="X28" s="60">
        <v>50696948</v>
      </c>
      <c r="Y28" s="60">
        <v>-5367433</v>
      </c>
      <c r="Z28" s="140">
        <v>-10.59</v>
      </c>
      <c r="AA28" s="155">
        <v>101393895</v>
      </c>
    </row>
    <row r="29" spans="1:27" ht="13.5">
      <c r="A29" s="234" t="s">
        <v>134</v>
      </c>
      <c r="B29" s="136"/>
      <c r="C29" s="155">
        <v>26660770</v>
      </c>
      <c r="D29" s="155"/>
      <c r="E29" s="156">
        <v>3139000</v>
      </c>
      <c r="F29" s="60">
        <v>3139000</v>
      </c>
      <c r="G29" s="60"/>
      <c r="H29" s="60"/>
      <c r="I29" s="60">
        <v>139366</v>
      </c>
      <c r="J29" s="60">
        <v>139366</v>
      </c>
      <c r="K29" s="60">
        <v>23469</v>
      </c>
      <c r="L29" s="60">
        <v>29272</v>
      </c>
      <c r="M29" s="60">
        <v>88643</v>
      </c>
      <c r="N29" s="60">
        <v>141384</v>
      </c>
      <c r="O29" s="60"/>
      <c r="P29" s="60"/>
      <c r="Q29" s="60"/>
      <c r="R29" s="60"/>
      <c r="S29" s="60"/>
      <c r="T29" s="60"/>
      <c r="U29" s="60"/>
      <c r="V29" s="60"/>
      <c r="W29" s="60">
        <v>280750</v>
      </c>
      <c r="X29" s="60">
        <v>1569500</v>
      </c>
      <c r="Y29" s="60">
        <v>-1288750</v>
      </c>
      <c r="Z29" s="140">
        <v>-82.11</v>
      </c>
      <c r="AA29" s="62">
        <v>3139000</v>
      </c>
    </row>
    <row r="30" spans="1:27" ht="13.5">
      <c r="A30" s="234" t="s">
        <v>135</v>
      </c>
      <c r="B30" s="136"/>
      <c r="C30" s="157">
        <v>900000</v>
      </c>
      <c r="D30" s="157"/>
      <c r="E30" s="158">
        <v>2185067</v>
      </c>
      <c r="F30" s="159">
        <v>2185067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1092534</v>
      </c>
      <c r="Y30" s="159">
        <v>-1092534</v>
      </c>
      <c r="Z30" s="141">
        <v>-100</v>
      </c>
      <c r="AA30" s="225">
        <v>2185067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129695360</v>
      </c>
      <c r="D32" s="210">
        <f>SUM(D28:D31)</f>
        <v>0</v>
      </c>
      <c r="E32" s="211">
        <f t="shared" si="5"/>
        <v>106717962</v>
      </c>
      <c r="F32" s="77">
        <f t="shared" si="5"/>
        <v>106717962</v>
      </c>
      <c r="G32" s="77">
        <f t="shared" si="5"/>
        <v>0</v>
      </c>
      <c r="H32" s="77">
        <f t="shared" si="5"/>
        <v>9354646</v>
      </c>
      <c r="I32" s="77">
        <f t="shared" si="5"/>
        <v>4291347</v>
      </c>
      <c r="J32" s="77">
        <f t="shared" si="5"/>
        <v>13645993</v>
      </c>
      <c r="K32" s="77">
        <f t="shared" si="5"/>
        <v>9433252</v>
      </c>
      <c r="L32" s="77">
        <f t="shared" si="5"/>
        <v>12520883</v>
      </c>
      <c r="M32" s="77">
        <f t="shared" si="5"/>
        <v>10010137</v>
      </c>
      <c r="N32" s="77">
        <f t="shared" si="5"/>
        <v>31964272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45610265</v>
      </c>
      <c r="X32" s="77">
        <f t="shared" si="5"/>
        <v>53358982</v>
      </c>
      <c r="Y32" s="77">
        <f t="shared" si="5"/>
        <v>-7748717</v>
      </c>
      <c r="Z32" s="212">
        <f>+IF(X32&lt;&gt;0,+(Y32/X32)*100,0)</f>
        <v>-14.521860630699438</v>
      </c>
      <c r="AA32" s="79">
        <f>SUM(AA28:AA31)</f>
        <v>106717962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162712248</v>
      </c>
      <c r="D34" s="155"/>
      <c r="E34" s="156">
        <v>14731874</v>
      </c>
      <c r="F34" s="60">
        <v>14731874</v>
      </c>
      <c r="G34" s="60"/>
      <c r="H34" s="60"/>
      <c r="I34" s="60"/>
      <c r="J34" s="60"/>
      <c r="K34" s="60">
        <v>608794</v>
      </c>
      <c r="L34" s="60">
        <v>100026</v>
      </c>
      <c r="M34" s="60"/>
      <c r="N34" s="60">
        <v>708820</v>
      </c>
      <c r="O34" s="60"/>
      <c r="P34" s="60"/>
      <c r="Q34" s="60"/>
      <c r="R34" s="60"/>
      <c r="S34" s="60"/>
      <c r="T34" s="60"/>
      <c r="U34" s="60"/>
      <c r="V34" s="60"/>
      <c r="W34" s="60">
        <v>708820</v>
      </c>
      <c r="X34" s="60">
        <v>7365937</v>
      </c>
      <c r="Y34" s="60">
        <v>-6657117</v>
      </c>
      <c r="Z34" s="140">
        <v>-90.38</v>
      </c>
      <c r="AA34" s="62">
        <v>14731874</v>
      </c>
    </row>
    <row r="35" spans="1:27" ht="13.5">
      <c r="A35" s="237" t="s">
        <v>53</v>
      </c>
      <c r="B35" s="136"/>
      <c r="C35" s="155">
        <v>39125527</v>
      </c>
      <c r="D35" s="155"/>
      <c r="E35" s="156">
        <v>99132000</v>
      </c>
      <c r="F35" s="60">
        <v>99132000</v>
      </c>
      <c r="G35" s="60"/>
      <c r="H35" s="60">
        <v>203575</v>
      </c>
      <c r="I35" s="60">
        <v>10456984</v>
      </c>
      <c r="J35" s="60">
        <v>10660559</v>
      </c>
      <c r="K35" s="60">
        <v>14096596</v>
      </c>
      <c r="L35" s="60">
        <v>15204136</v>
      </c>
      <c r="M35" s="60">
        <v>5145442</v>
      </c>
      <c r="N35" s="60">
        <v>34446174</v>
      </c>
      <c r="O35" s="60"/>
      <c r="P35" s="60"/>
      <c r="Q35" s="60"/>
      <c r="R35" s="60"/>
      <c r="S35" s="60"/>
      <c r="T35" s="60"/>
      <c r="U35" s="60"/>
      <c r="V35" s="60"/>
      <c r="W35" s="60">
        <v>45106733</v>
      </c>
      <c r="X35" s="60">
        <v>49566000</v>
      </c>
      <c r="Y35" s="60">
        <v>-4459267</v>
      </c>
      <c r="Z35" s="140">
        <v>-9</v>
      </c>
      <c r="AA35" s="62">
        <v>99132000</v>
      </c>
    </row>
    <row r="36" spans="1:27" ht="13.5">
      <c r="A36" s="238" t="s">
        <v>139</v>
      </c>
      <c r="B36" s="149"/>
      <c r="C36" s="222">
        <f aca="true" t="shared" si="6" ref="C36:Y36">SUM(C32:C35)</f>
        <v>331533135</v>
      </c>
      <c r="D36" s="222">
        <f>SUM(D32:D35)</f>
        <v>0</v>
      </c>
      <c r="E36" s="218">
        <f t="shared" si="6"/>
        <v>220581836</v>
      </c>
      <c r="F36" s="220">
        <f t="shared" si="6"/>
        <v>220581836</v>
      </c>
      <c r="G36" s="220">
        <f t="shared" si="6"/>
        <v>0</v>
      </c>
      <c r="H36" s="220">
        <f t="shared" si="6"/>
        <v>9558221</v>
      </c>
      <c r="I36" s="220">
        <f t="shared" si="6"/>
        <v>14748331</v>
      </c>
      <c r="J36" s="220">
        <f t="shared" si="6"/>
        <v>24306552</v>
      </c>
      <c r="K36" s="220">
        <f t="shared" si="6"/>
        <v>24138642</v>
      </c>
      <c r="L36" s="220">
        <f t="shared" si="6"/>
        <v>27825045</v>
      </c>
      <c r="M36" s="220">
        <f t="shared" si="6"/>
        <v>15155579</v>
      </c>
      <c r="N36" s="220">
        <f t="shared" si="6"/>
        <v>67119266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91425818</v>
      </c>
      <c r="X36" s="220">
        <f t="shared" si="6"/>
        <v>110290919</v>
      </c>
      <c r="Y36" s="220">
        <f t="shared" si="6"/>
        <v>-18865101</v>
      </c>
      <c r="Z36" s="221">
        <f>+IF(X36&lt;&gt;0,+(Y36/X36)*100,0)</f>
        <v>-17.104854299019852</v>
      </c>
      <c r="AA36" s="239">
        <f>SUM(AA32:AA35)</f>
        <v>220581836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33350995</v>
      </c>
      <c r="D6" s="155"/>
      <c r="E6" s="59">
        <v>578590</v>
      </c>
      <c r="F6" s="60">
        <v>578590</v>
      </c>
      <c r="G6" s="60">
        <v>4148681</v>
      </c>
      <c r="H6" s="60">
        <v>6117097</v>
      </c>
      <c r="I6" s="60"/>
      <c r="J6" s="60"/>
      <c r="K6" s="60"/>
      <c r="L6" s="60">
        <v>18514145</v>
      </c>
      <c r="M6" s="60">
        <v>7777092</v>
      </c>
      <c r="N6" s="60">
        <v>7777092</v>
      </c>
      <c r="O6" s="60"/>
      <c r="P6" s="60"/>
      <c r="Q6" s="60"/>
      <c r="R6" s="60"/>
      <c r="S6" s="60"/>
      <c r="T6" s="60"/>
      <c r="U6" s="60"/>
      <c r="V6" s="60"/>
      <c r="W6" s="60">
        <v>7777092</v>
      </c>
      <c r="X6" s="60">
        <v>289295</v>
      </c>
      <c r="Y6" s="60">
        <v>7487797</v>
      </c>
      <c r="Z6" s="140">
        <v>2588.29</v>
      </c>
      <c r="AA6" s="62">
        <v>578590</v>
      </c>
    </row>
    <row r="7" spans="1:27" ht="13.5">
      <c r="A7" s="249" t="s">
        <v>144</v>
      </c>
      <c r="B7" s="182"/>
      <c r="C7" s="155">
        <v>56741505</v>
      </c>
      <c r="D7" s="155"/>
      <c r="E7" s="59">
        <v>22144780</v>
      </c>
      <c r="F7" s="60">
        <v>22144780</v>
      </c>
      <c r="G7" s="60">
        <v>82137395</v>
      </c>
      <c r="H7" s="60">
        <v>86770519</v>
      </c>
      <c r="I7" s="60">
        <v>86909097</v>
      </c>
      <c r="J7" s="60">
        <v>86909097</v>
      </c>
      <c r="K7" s="60">
        <v>101789781</v>
      </c>
      <c r="L7" s="60">
        <v>101941436</v>
      </c>
      <c r="M7" s="60">
        <v>93054676</v>
      </c>
      <c r="N7" s="60">
        <v>93054676</v>
      </c>
      <c r="O7" s="60"/>
      <c r="P7" s="60"/>
      <c r="Q7" s="60"/>
      <c r="R7" s="60"/>
      <c r="S7" s="60"/>
      <c r="T7" s="60"/>
      <c r="U7" s="60"/>
      <c r="V7" s="60"/>
      <c r="W7" s="60">
        <v>93054676</v>
      </c>
      <c r="X7" s="60">
        <v>11072390</v>
      </c>
      <c r="Y7" s="60">
        <v>81982286</v>
      </c>
      <c r="Z7" s="140">
        <v>740.42</v>
      </c>
      <c r="AA7" s="62">
        <v>22144780</v>
      </c>
    </row>
    <row r="8" spans="1:27" ht="13.5">
      <c r="A8" s="249" t="s">
        <v>145</v>
      </c>
      <c r="B8" s="182"/>
      <c r="C8" s="155">
        <v>394028861</v>
      </c>
      <c r="D8" s="155"/>
      <c r="E8" s="59">
        <v>321719637</v>
      </c>
      <c r="F8" s="60">
        <v>321719637</v>
      </c>
      <c r="G8" s="60">
        <v>134208659</v>
      </c>
      <c r="H8" s="60">
        <v>134208659</v>
      </c>
      <c r="I8" s="60">
        <v>17837040</v>
      </c>
      <c r="J8" s="60">
        <v>17837040</v>
      </c>
      <c r="K8" s="60">
        <v>19837040</v>
      </c>
      <c r="L8" s="60">
        <v>19837040</v>
      </c>
      <c r="M8" s="60">
        <v>59199640</v>
      </c>
      <c r="N8" s="60">
        <v>59199640</v>
      </c>
      <c r="O8" s="60"/>
      <c r="P8" s="60"/>
      <c r="Q8" s="60"/>
      <c r="R8" s="60"/>
      <c r="S8" s="60"/>
      <c r="T8" s="60"/>
      <c r="U8" s="60"/>
      <c r="V8" s="60"/>
      <c r="W8" s="60">
        <v>59199640</v>
      </c>
      <c r="X8" s="60">
        <v>160859819</v>
      </c>
      <c r="Y8" s="60">
        <v>-101660179</v>
      </c>
      <c r="Z8" s="140">
        <v>-63.2</v>
      </c>
      <c r="AA8" s="62">
        <v>321719637</v>
      </c>
    </row>
    <row r="9" spans="1:27" ht="13.5">
      <c r="A9" s="249" t="s">
        <v>146</v>
      </c>
      <c r="B9" s="182"/>
      <c r="C9" s="155">
        <v>45567592</v>
      </c>
      <c r="D9" s="155"/>
      <c r="E9" s="59">
        <v>47184894</v>
      </c>
      <c r="F9" s="60">
        <v>47184894</v>
      </c>
      <c r="G9" s="60">
        <v>2305250</v>
      </c>
      <c r="H9" s="60">
        <v>3932075</v>
      </c>
      <c r="I9" s="60">
        <v>6124578</v>
      </c>
      <c r="J9" s="60">
        <v>6124578</v>
      </c>
      <c r="K9" s="60">
        <v>7564578</v>
      </c>
      <c r="L9" s="60">
        <v>7564578</v>
      </c>
      <c r="M9" s="60">
        <v>7564578</v>
      </c>
      <c r="N9" s="60">
        <v>7564578</v>
      </c>
      <c r="O9" s="60"/>
      <c r="P9" s="60"/>
      <c r="Q9" s="60"/>
      <c r="R9" s="60"/>
      <c r="S9" s="60"/>
      <c r="T9" s="60"/>
      <c r="U9" s="60"/>
      <c r="V9" s="60"/>
      <c r="W9" s="60">
        <v>7564578</v>
      </c>
      <c r="X9" s="60">
        <v>23592447</v>
      </c>
      <c r="Y9" s="60">
        <v>-16027869</v>
      </c>
      <c r="Z9" s="140">
        <v>-67.94</v>
      </c>
      <c r="AA9" s="62">
        <v>47184894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11163246</v>
      </c>
      <c r="D11" s="155"/>
      <c r="E11" s="59">
        <v>12717254</v>
      </c>
      <c r="F11" s="60">
        <v>12717254</v>
      </c>
      <c r="G11" s="60">
        <v>753100</v>
      </c>
      <c r="H11" s="60">
        <v>1059771</v>
      </c>
      <c r="I11" s="60">
        <v>76631</v>
      </c>
      <c r="J11" s="60">
        <v>76631</v>
      </c>
      <c r="K11" s="60">
        <v>88631</v>
      </c>
      <c r="L11" s="60">
        <v>88631</v>
      </c>
      <c r="M11" s="60">
        <v>88631</v>
      </c>
      <c r="N11" s="60">
        <v>88631</v>
      </c>
      <c r="O11" s="60"/>
      <c r="P11" s="60"/>
      <c r="Q11" s="60"/>
      <c r="R11" s="60"/>
      <c r="S11" s="60"/>
      <c r="T11" s="60"/>
      <c r="U11" s="60"/>
      <c r="V11" s="60"/>
      <c r="W11" s="60">
        <v>88631</v>
      </c>
      <c r="X11" s="60">
        <v>6358627</v>
      </c>
      <c r="Y11" s="60">
        <v>-6269996</v>
      </c>
      <c r="Z11" s="140">
        <v>-98.61</v>
      </c>
      <c r="AA11" s="62">
        <v>12717254</v>
      </c>
    </row>
    <row r="12" spans="1:27" ht="13.5">
      <c r="A12" s="250" t="s">
        <v>56</v>
      </c>
      <c r="B12" s="251"/>
      <c r="C12" s="168">
        <f aca="true" t="shared" si="0" ref="C12:Y12">SUM(C6:C11)</f>
        <v>540852199</v>
      </c>
      <c r="D12" s="168">
        <f>SUM(D6:D11)</f>
        <v>0</v>
      </c>
      <c r="E12" s="72">
        <f t="shared" si="0"/>
        <v>404345155</v>
      </c>
      <c r="F12" s="73">
        <f t="shared" si="0"/>
        <v>404345155</v>
      </c>
      <c r="G12" s="73">
        <f t="shared" si="0"/>
        <v>223553085</v>
      </c>
      <c r="H12" s="73">
        <f t="shared" si="0"/>
        <v>232088121</v>
      </c>
      <c r="I12" s="73">
        <f t="shared" si="0"/>
        <v>110947346</v>
      </c>
      <c r="J12" s="73">
        <f t="shared" si="0"/>
        <v>110947346</v>
      </c>
      <c r="K12" s="73">
        <f t="shared" si="0"/>
        <v>129280030</v>
      </c>
      <c r="L12" s="73">
        <f t="shared" si="0"/>
        <v>147945830</v>
      </c>
      <c r="M12" s="73">
        <f t="shared" si="0"/>
        <v>167684617</v>
      </c>
      <c r="N12" s="73">
        <f t="shared" si="0"/>
        <v>167684617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167684617</v>
      </c>
      <c r="X12" s="73">
        <f t="shared" si="0"/>
        <v>202172578</v>
      </c>
      <c r="Y12" s="73">
        <f t="shared" si="0"/>
        <v>-34487961</v>
      </c>
      <c r="Z12" s="170">
        <f>+IF(X12&lt;&gt;0,+(Y12/X12)*100,0)</f>
        <v>-17.05867400078363</v>
      </c>
      <c r="AA12" s="74">
        <f>SUM(AA6:AA11)</f>
        <v>404345155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>
        <v>1641929</v>
      </c>
      <c r="H15" s="60">
        <v>1641929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47107548</v>
      </c>
      <c r="D16" s="155"/>
      <c r="E16" s="59">
        <v>44619660</v>
      </c>
      <c r="F16" s="60">
        <v>44619660</v>
      </c>
      <c r="G16" s="159">
        <v>3845728</v>
      </c>
      <c r="H16" s="159"/>
      <c r="I16" s="159">
        <v>48808507</v>
      </c>
      <c r="J16" s="60">
        <v>48808507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22309830</v>
      </c>
      <c r="Y16" s="159">
        <v>-22309830</v>
      </c>
      <c r="Z16" s="141">
        <v>-100</v>
      </c>
      <c r="AA16" s="225">
        <v>44619660</v>
      </c>
    </row>
    <row r="17" spans="1:27" ht="13.5">
      <c r="A17" s="249" t="s">
        <v>152</v>
      </c>
      <c r="B17" s="182"/>
      <c r="C17" s="155">
        <v>512780785</v>
      </c>
      <c r="D17" s="155"/>
      <c r="E17" s="59">
        <v>600092380</v>
      </c>
      <c r="F17" s="60">
        <v>600092380</v>
      </c>
      <c r="G17" s="60">
        <v>48897442</v>
      </c>
      <c r="H17" s="60">
        <v>50007698</v>
      </c>
      <c r="I17" s="60"/>
      <c r="J17" s="60"/>
      <c r="K17" s="60">
        <v>48808561</v>
      </c>
      <c r="L17" s="60">
        <v>48808561</v>
      </c>
      <c r="M17" s="60">
        <v>49886338</v>
      </c>
      <c r="N17" s="60">
        <v>49886338</v>
      </c>
      <c r="O17" s="60"/>
      <c r="P17" s="60"/>
      <c r="Q17" s="60"/>
      <c r="R17" s="60"/>
      <c r="S17" s="60"/>
      <c r="T17" s="60"/>
      <c r="U17" s="60"/>
      <c r="V17" s="60"/>
      <c r="W17" s="60">
        <v>49886338</v>
      </c>
      <c r="X17" s="60">
        <v>300046190</v>
      </c>
      <c r="Y17" s="60">
        <v>-250159852</v>
      </c>
      <c r="Z17" s="140">
        <v>-83.37</v>
      </c>
      <c r="AA17" s="62">
        <v>600092380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>
        <v>3718305</v>
      </c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5243394529</v>
      </c>
      <c r="D19" s="155"/>
      <c r="E19" s="59">
        <v>5289868577</v>
      </c>
      <c r="F19" s="60">
        <v>5289868577</v>
      </c>
      <c r="G19" s="60">
        <v>416538489</v>
      </c>
      <c r="H19" s="60">
        <v>440822381</v>
      </c>
      <c r="I19" s="60">
        <v>5782466063</v>
      </c>
      <c r="J19" s="60">
        <v>5782466063</v>
      </c>
      <c r="K19" s="60">
        <v>5782466063</v>
      </c>
      <c r="L19" s="60">
        <v>5725014858</v>
      </c>
      <c r="M19" s="60">
        <v>5719744949</v>
      </c>
      <c r="N19" s="60">
        <v>5719744949</v>
      </c>
      <c r="O19" s="60"/>
      <c r="P19" s="60"/>
      <c r="Q19" s="60"/>
      <c r="R19" s="60"/>
      <c r="S19" s="60"/>
      <c r="T19" s="60"/>
      <c r="U19" s="60"/>
      <c r="V19" s="60"/>
      <c r="W19" s="60">
        <v>5719744949</v>
      </c>
      <c r="X19" s="60">
        <v>2644934289</v>
      </c>
      <c r="Y19" s="60">
        <v>3074810660</v>
      </c>
      <c r="Z19" s="140">
        <v>116.25</v>
      </c>
      <c r="AA19" s="62">
        <v>5289868577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3616652</v>
      </c>
      <c r="D21" s="155"/>
      <c r="E21" s="59">
        <v>3586045</v>
      </c>
      <c r="F21" s="60">
        <v>3586045</v>
      </c>
      <c r="G21" s="60">
        <v>282990</v>
      </c>
      <c r="H21" s="60">
        <v>282990</v>
      </c>
      <c r="I21" s="60">
        <v>896511</v>
      </c>
      <c r="J21" s="60">
        <v>896511</v>
      </c>
      <c r="K21" s="60">
        <v>896511</v>
      </c>
      <c r="L21" s="60">
        <v>896511</v>
      </c>
      <c r="M21" s="60">
        <v>896511</v>
      </c>
      <c r="N21" s="60">
        <v>896511</v>
      </c>
      <c r="O21" s="60"/>
      <c r="P21" s="60"/>
      <c r="Q21" s="60"/>
      <c r="R21" s="60"/>
      <c r="S21" s="60"/>
      <c r="T21" s="60"/>
      <c r="U21" s="60"/>
      <c r="V21" s="60"/>
      <c r="W21" s="60">
        <v>896511</v>
      </c>
      <c r="X21" s="60">
        <v>1793023</v>
      </c>
      <c r="Y21" s="60">
        <v>-896512</v>
      </c>
      <c r="Z21" s="140">
        <v>-50</v>
      </c>
      <c r="AA21" s="62">
        <v>3586045</v>
      </c>
    </row>
    <row r="22" spans="1:27" ht="13.5">
      <c r="A22" s="249" t="s">
        <v>157</v>
      </c>
      <c r="B22" s="182"/>
      <c r="C22" s="155">
        <v>1026095</v>
      </c>
      <c r="D22" s="155"/>
      <c r="E22" s="59">
        <v>4457124</v>
      </c>
      <c r="F22" s="60">
        <v>4457124</v>
      </c>
      <c r="G22" s="60">
        <v>240772</v>
      </c>
      <c r="H22" s="60">
        <v>240772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2228562</v>
      </c>
      <c r="Y22" s="60">
        <v>-2228562</v>
      </c>
      <c r="Z22" s="140">
        <v>-100</v>
      </c>
      <c r="AA22" s="62">
        <v>4457124</v>
      </c>
    </row>
    <row r="23" spans="1:27" ht="13.5">
      <c r="A23" s="249" t="s">
        <v>158</v>
      </c>
      <c r="B23" s="182"/>
      <c r="C23" s="155">
        <v>619685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5808545294</v>
      </c>
      <c r="D24" s="168">
        <f>SUM(D15:D23)</f>
        <v>0</v>
      </c>
      <c r="E24" s="76">
        <f t="shared" si="1"/>
        <v>5942623786</v>
      </c>
      <c r="F24" s="77">
        <f t="shared" si="1"/>
        <v>5942623786</v>
      </c>
      <c r="G24" s="77">
        <f t="shared" si="1"/>
        <v>471447350</v>
      </c>
      <c r="H24" s="77">
        <f t="shared" si="1"/>
        <v>496714075</v>
      </c>
      <c r="I24" s="77">
        <f t="shared" si="1"/>
        <v>5832171081</v>
      </c>
      <c r="J24" s="77">
        <f t="shared" si="1"/>
        <v>5832171081</v>
      </c>
      <c r="K24" s="77">
        <f t="shared" si="1"/>
        <v>5832171135</v>
      </c>
      <c r="L24" s="77">
        <f t="shared" si="1"/>
        <v>5774719930</v>
      </c>
      <c r="M24" s="77">
        <f t="shared" si="1"/>
        <v>5770527798</v>
      </c>
      <c r="N24" s="77">
        <f t="shared" si="1"/>
        <v>5770527798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5770527798</v>
      </c>
      <c r="X24" s="77">
        <f t="shared" si="1"/>
        <v>2971311894</v>
      </c>
      <c r="Y24" s="77">
        <f t="shared" si="1"/>
        <v>2799215904</v>
      </c>
      <c r="Z24" s="212">
        <f>+IF(X24&lt;&gt;0,+(Y24/X24)*100,0)</f>
        <v>94.20808060077721</v>
      </c>
      <c r="AA24" s="79">
        <f>SUM(AA15:AA23)</f>
        <v>5942623786</v>
      </c>
    </row>
    <row r="25" spans="1:27" ht="13.5">
      <c r="A25" s="250" t="s">
        <v>159</v>
      </c>
      <c r="B25" s="251"/>
      <c r="C25" s="168">
        <f aca="true" t="shared" si="2" ref="C25:Y25">+C12+C24</f>
        <v>6349397493</v>
      </c>
      <c r="D25" s="168">
        <f>+D12+D24</f>
        <v>0</v>
      </c>
      <c r="E25" s="72">
        <f t="shared" si="2"/>
        <v>6346968941</v>
      </c>
      <c r="F25" s="73">
        <f t="shared" si="2"/>
        <v>6346968941</v>
      </c>
      <c r="G25" s="73">
        <f t="shared" si="2"/>
        <v>695000435</v>
      </c>
      <c r="H25" s="73">
        <f t="shared" si="2"/>
        <v>728802196</v>
      </c>
      <c r="I25" s="73">
        <f t="shared" si="2"/>
        <v>5943118427</v>
      </c>
      <c r="J25" s="73">
        <f t="shared" si="2"/>
        <v>5943118427</v>
      </c>
      <c r="K25" s="73">
        <f t="shared" si="2"/>
        <v>5961451165</v>
      </c>
      <c r="L25" s="73">
        <f t="shared" si="2"/>
        <v>5922665760</v>
      </c>
      <c r="M25" s="73">
        <f t="shared" si="2"/>
        <v>5938212415</v>
      </c>
      <c r="N25" s="73">
        <f t="shared" si="2"/>
        <v>5938212415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5938212415</v>
      </c>
      <c r="X25" s="73">
        <f t="shared" si="2"/>
        <v>3173484472</v>
      </c>
      <c r="Y25" s="73">
        <f t="shared" si="2"/>
        <v>2764727943</v>
      </c>
      <c r="Z25" s="170">
        <f>+IF(X25&lt;&gt;0,+(Y25/X25)*100,0)</f>
        <v>87.1196304060567</v>
      </c>
      <c r="AA25" s="74">
        <f>+AA12+AA24</f>
        <v>6346968941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>
        <v>-6048307</v>
      </c>
      <c r="J29" s="60">
        <v>-6048307</v>
      </c>
      <c r="K29" s="60">
        <v>-3777034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21945264</v>
      </c>
      <c r="D30" s="155"/>
      <c r="E30" s="59">
        <v>32593572</v>
      </c>
      <c r="F30" s="60">
        <v>32593572</v>
      </c>
      <c r="G30" s="60">
        <v>1156175</v>
      </c>
      <c r="H30" s="60">
        <v>2716131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16296786</v>
      </c>
      <c r="Y30" s="60">
        <v>-16296786</v>
      </c>
      <c r="Z30" s="140">
        <v>-100</v>
      </c>
      <c r="AA30" s="62">
        <v>32593572</v>
      </c>
    </row>
    <row r="31" spans="1:27" ht="13.5">
      <c r="A31" s="249" t="s">
        <v>163</v>
      </c>
      <c r="B31" s="182"/>
      <c r="C31" s="155">
        <v>39458450</v>
      </c>
      <c r="D31" s="155"/>
      <c r="E31" s="59">
        <v>38013296</v>
      </c>
      <c r="F31" s="60">
        <v>38013296</v>
      </c>
      <c r="G31" s="60">
        <v>281560</v>
      </c>
      <c r="H31" s="60">
        <v>3167775</v>
      </c>
      <c r="I31" s="60">
        <v>3268708</v>
      </c>
      <c r="J31" s="60">
        <v>3268708</v>
      </c>
      <c r="K31" s="60">
        <v>3268708</v>
      </c>
      <c r="L31" s="60">
        <v>3851878</v>
      </c>
      <c r="M31" s="60">
        <v>3802930</v>
      </c>
      <c r="N31" s="60">
        <v>3802930</v>
      </c>
      <c r="O31" s="60"/>
      <c r="P31" s="60"/>
      <c r="Q31" s="60"/>
      <c r="R31" s="60"/>
      <c r="S31" s="60"/>
      <c r="T31" s="60"/>
      <c r="U31" s="60"/>
      <c r="V31" s="60"/>
      <c r="W31" s="60">
        <v>3802930</v>
      </c>
      <c r="X31" s="60">
        <v>19006648</v>
      </c>
      <c r="Y31" s="60">
        <v>-15203718</v>
      </c>
      <c r="Z31" s="140">
        <v>-79.99</v>
      </c>
      <c r="AA31" s="62">
        <v>38013296</v>
      </c>
    </row>
    <row r="32" spans="1:27" ht="13.5">
      <c r="A32" s="249" t="s">
        <v>164</v>
      </c>
      <c r="B32" s="182"/>
      <c r="C32" s="155">
        <v>498556683</v>
      </c>
      <c r="D32" s="155"/>
      <c r="E32" s="59">
        <v>457206899</v>
      </c>
      <c r="F32" s="60">
        <v>457206899</v>
      </c>
      <c r="G32" s="60">
        <v>25603018</v>
      </c>
      <c r="H32" s="60">
        <v>38100575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228603450</v>
      </c>
      <c r="Y32" s="60">
        <v>-228603450</v>
      </c>
      <c r="Z32" s="140">
        <v>-100</v>
      </c>
      <c r="AA32" s="62">
        <v>457206899</v>
      </c>
    </row>
    <row r="33" spans="1:27" ht="13.5">
      <c r="A33" s="249" t="s">
        <v>165</v>
      </c>
      <c r="B33" s="182"/>
      <c r="C33" s="155">
        <v>15654533</v>
      </c>
      <c r="D33" s="155"/>
      <c r="E33" s="59">
        <v>23206203</v>
      </c>
      <c r="F33" s="60">
        <v>23206203</v>
      </c>
      <c r="G33" s="60">
        <v>4797224</v>
      </c>
      <c r="H33" s="60">
        <v>4797224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11603102</v>
      </c>
      <c r="Y33" s="60">
        <v>-11603102</v>
      </c>
      <c r="Z33" s="140">
        <v>-100</v>
      </c>
      <c r="AA33" s="62">
        <v>23206203</v>
      </c>
    </row>
    <row r="34" spans="1:27" ht="13.5">
      <c r="A34" s="250" t="s">
        <v>58</v>
      </c>
      <c r="B34" s="251"/>
      <c r="C34" s="168">
        <f aca="true" t="shared" si="3" ref="C34:Y34">SUM(C29:C33)</f>
        <v>575614930</v>
      </c>
      <c r="D34" s="168">
        <f>SUM(D29:D33)</f>
        <v>0</v>
      </c>
      <c r="E34" s="72">
        <f t="shared" si="3"/>
        <v>551019970</v>
      </c>
      <c r="F34" s="73">
        <f t="shared" si="3"/>
        <v>551019970</v>
      </c>
      <c r="G34" s="73">
        <f t="shared" si="3"/>
        <v>31837977</v>
      </c>
      <c r="H34" s="73">
        <f t="shared" si="3"/>
        <v>48781705</v>
      </c>
      <c r="I34" s="73">
        <f t="shared" si="3"/>
        <v>-2779599</v>
      </c>
      <c r="J34" s="73">
        <f t="shared" si="3"/>
        <v>-2779599</v>
      </c>
      <c r="K34" s="73">
        <f t="shared" si="3"/>
        <v>-508326</v>
      </c>
      <c r="L34" s="73">
        <f t="shared" si="3"/>
        <v>3851878</v>
      </c>
      <c r="M34" s="73">
        <f t="shared" si="3"/>
        <v>3802930</v>
      </c>
      <c r="N34" s="73">
        <f t="shared" si="3"/>
        <v>3802930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3802930</v>
      </c>
      <c r="X34" s="73">
        <f t="shared" si="3"/>
        <v>275509986</v>
      </c>
      <c r="Y34" s="73">
        <f t="shared" si="3"/>
        <v>-271707056</v>
      </c>
      <c r="Z34" s="170">
        <f>+IF(X34&lt;&gt;0,+(Y34/X34)*100,0)</f>
        <v>-98.61967616665626</v>
      </c>
      <c r="AA34" s="74">
        <f>SUM(AA29:AA33)</f>
        <v>551019970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350225337</v>
      </c>
      <c r="D37" s="155"/>
      <c r="E37" s="59">
        <v>356297332</v>
      </c>
      <c r="F37" s="60">
        <v>356297332</v>
      </c>
      <c r="G37" s="60">
        <v>28381749</v>
      </c>
      <c r="H37" s="60">
        <v>29691444</v>
      </c>
      <c r="I37" s="60">
        <v>339149105</v>
      </c>
      <c r="J37" s="60">
        <v>339149105</v>
      </c>
      <c r="K37" s="60">
        <v>357537909</v>
      </c>
      <c r="L37" s="60">
        <v>356945914</v>
      </c>
      <c r="M37" s="60">
        <v>355110882</v>
      </c>
      <c r="N37" s="60">
        <v>355110882</v>
      </c>
      <c r="O37" s="60"/>
      <c r="P37" s="60"/>
      <c r="Q37" s="60"/>
      <c r="R37" s="60"/>
      <c r="S37" s="60"/>
      <c r="T37" s="60"/>
      <c r="U37" s="60"/>
      <c r="V37" s="60"/>
      <c r="W37" s="60">
        <v>355110882</v>
      </c>
      <c r="X37" s="60">
        <v>178148666</v>
      </c>
      <c r="Y37" s="60">
        <v>176962216</v>
      </c>
      <c r="Z37" s="140">
        <v>99.33</v>
      </c>
      <c r="AA37" s="62">
        <v>356297332</v>
      </c>
    </row>
    <row r="38" spans="1:27" ht="13.5">
      <c r="A38" s="249" t="s">
        <v>165</v>
      </c>
      <c r="B38" s="182"/>
      <c r="C38" s="155">
        <v>174906563</v>
      </c>
      <c r="D38" s="155"/>
      <c r="E38" s="59">
        <v>155778608</v>
      </c>
      <c r="F38" s="60">
        <v>155778608</v>
      </c>
      <c r="G38" s="60">
        <v>12629320</v>
      </c>
      <c r="H38" s="60">
        <v>12981551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77889304</v>
      </c>
      <c r="Y38" s="60">
        <v>-77889304</v>
      </c>
      <c r="Z38" s="140">
        <v>-100</v>
      </c>
      <c r="AA38" s="62">
        <v>155778608</v>
      </c>
    </row>
    <row r="39" spans="1:27" ht="13.5">
      <c r="A39" s="250" t="s">
        <v>59</v>
      </c>
      <c r="B39" s="253"/>
      <c r="C39" s="168">
        <f aca="true" t="shared" si="4" ref="C39:Y39">SUM(C37:C38)</f>
        <v>525131900</v>
      </c>
      <c r="D39" s="168">
        <f>SUM(D37:D38)</f>
        <v>0</v>
      </c>
      <c r="E39" s="76">
        <f t="shared" si="4"/>
        <v>512075940</v>
      </c>
      <c r="F39" s="77">
        <f t="shared" si="4"/>
        <v>512075940</v>
      </c>
      <c r="G39" s="77">
        <f t="shared" si="4"/>
        <v>41011069</v>
      </c>
      <c r="H39" s="77">
        <f t="shared" si="4"/>
        <v>42672995</v>
      </c>
      <c r="I39" s="77">
        <f t="shared" si="4"/>
        <v>339149105</v>
      </c>
      <c r="J39" s="77">
        <f t="shared" si="4"/>
        <v>339149105</v>
      </c>
      <c r="K39" s="77">
        <f t="shared" si="4"/>
        <v>357537909</v>
      </c>
      <c r="L39" s="77">
        <f t="shared" si="4"/>
        <v>356945914</v>
      </c>
      <c r="M39" s="77">
        <f t="shared" si="4"/>
        <v>355110882</v>
      </c>
      <c r="N39" s="77">
        <f t="shared" si="4"/>
        <v>355110882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355110882</v>
      </c>
      <c r="X39" s="77">
        <f t="shared" si="4"/>
        <v>256037970</v>
      </c>
      <c r="Y39" s="77">
        <f t="shared" si="4"/>
        <v>99072912</v>
      </c>
      <c r="Z39" s="212">
        <f>+IF(X39&lt;&gt;0,+(Y39/X39)*100,0)</f>
        <v>38.69461705230673</v>
      </c>
      <c r="AA39" s="79">
        <f>SUM(AA37:AA38)</f>
        <v>512075940</v>
      </c>
    </row>
    <row r="40" spans="1:27" ht="13.5">
      <c r="A40" s="250" t="s">
        <v>167</v>
      </c>
      <c r="B40" s="251"/>
      <c r="C40" s="168">
        <f aca="true" t="shared" si="5" ref="C40:Y40">+C34+C39</f>
        <v>1100746830</v>
      </c>
      <c r="D40" s="168">
        <f>+D34+D39</f>
        <v>0</v>
      </c>
      <c r="E40" s="72">
        <f t="shared" si="5"/>
        <v>1063095910</v>
      </c>
      <c r="F40" s="73">
        <f t="shared" si="5"/>
        <v>1063095910</v>
      </c>
      <c r="G40" s="73">
        <f t="shared" si="5"/>
        <v>72849046</v>
      </c>
      <c r="H40" s="73">
        <f t="shared" si="5"/>
        <v>91454700</v>
      </c>
      <c r="I40" s="73">
        <f t="shared" si="5"/>
        <v>336369506</v>
      </c>
      <c r="J40" s="73">
        <f t="shared" si="5"/>
        <v>336369506</v>
      </c>
      <c r="K40" s="73">
        <f t="shared" si="5"/>
        <v>357029583</v>
      </c>
      <c r="L40" s="73">
        <f t="shared" si="5"/>
        <v>360797792</v>
      </c>
      <c r="M40" s="73">
        <f t="shared" si="5"/>
        <v>358913812</v>
      </c>
      <c r="N40" s="73">
        <f t="shared" si="5"/>
        <v>358913812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358913812</v>
      </c>
      <c r="X40" s="73">
        <f t="shared" si="5"/>
        <v>531547956</v>
      </c>
      <c r="Y40" s="73">
        <f t="shared" si="5"/>
        <v>-172634144</v>
      </c>
      <c r="Z40" s="170">
        <f>+IF(X40&lt;&gt;0,+(Y40/X40)*100,0)</f>
        <v>-32.477623524151035</v>
      </c>
      <c r="AA40" s="74">
        <f>+AA34+AA39</f>
        <v>1063095910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5248650663</v>
      </c>
      <c r="D42" s="257">
        <f>+D25-D40</f>
        <v>0</v>
      </c>
      <c r="E42" s="258">
        <f t="shared" si="6"/>
        <v>5283873031</v>
      </c>
      <c r="F42" s="259">
        <f t="shared" si="6"/>
        <v>5283873031</v>
      </c>
      <c r="G42" s="259">
        <f t="shared" si="6"/>
        <v>622151389</v>
      </c>
      <c r="H42" s="259">
        <f t="shared" si="6"/>
        <v>637347496</v>
      </c>
      <c r="I42" s="259">
        <f t="shared" si="6"/>
        <v>5606748921</v>
      </c>
      <c r="J42" s="259">
        <f t="shared" si="6"/>
        <v>5606748921</v>
      </c>
      <c r="K42" s="259">
        <f t="shared" si="6"/>
        <v>5604421582</v>
      </c>
      <c r="L42" s="259">
        <f t="shared" si="6"/>
        <v>5561867968</v>
      </c>
      <c r="M42" s="259">
        <f t="shared" si="6"/>
        <v>5579298603</v>
      </c>
      <c r="N42" s="259">
        <f t="shared" si="6"/>
        <v>5579298603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5579298603</v>
      </c>
      <c r="X42" s="259">
        <f t="shared" si="6"/>
        <v>2641936516</v>
      </c>
      <c r="Y42" s="259">
        <f t="shared" si="6"/>
        <v>2937362087</v>
      </c>
      <c r="Z42" s="260">
        <f>+IF(X42&lt;&gt;0,+(Y42/X42)*100,0)</f>
        <v>111.18216010153364</v>
      </c>
      <c r="AA42" s="261">
        <f>+AA25-AA40</f>
        <v>5283873031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5248650663</v>
      </c>
      <c r="D45" s="155"/>
      <c r="E45" s="59">
        <v>5283873030</v>
      </c>
      <c r="F45" s="60">
        <v>5283873030</v>
      </c>
      <c r="G45" s="60">
        <v>622151387</v>
      </c>
      <c r="H45" s="60">
        <v>637347498</v>
      </c>
      <c r="I45" s="60">
        <v>5606748921</v>
      </c>
      <c r="J45" s="60">
        <v>5606748921</v>
      </c>
      <c r="K45" s="60">
        <v>5604421583</v>
      </c>
      <c r="L45" s="60">
        <v>5561867969</v>
      </c>
      <c r="M45" s="60">
        <v>5579298604</v>
      </c>
      <c r="N45" s="60">
        <v>5579298604</v>
      </c>
      <c r="O45" s="60"/>
      <c r="P45" s="60"/>
      <c r="Q45" s="60"/>
      <c r="R45" s="60"/>
      <c r="S45" s="60"/>
      <c r="T45" s="60"/>
      <c r="U45" s="60"/>
      <c r="V45" s="60"/>
      <c r="W45" s="60">
        <v>5579298604</v>
      </c>
      <c r="X45" s="60">
        <v>2641936515</v>
      </c>
      <c r="Y45" s="60">
        <v>2937362089</v>
      </c>
      <c r="Z45" s="139">
        <v>111.18</v>
      </c>
      <c r="AA45" s="62">
        <v>5283873030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5248650663</v>
      </c>
      <c r="D48" s="217">
        <f>SUM(D45:D47)</f>
        <v>0</v>
      </c>
      <c r="E48" s="264">
        <f t="shared" si="7"/>
        <v>5283873030</v>
      </c>
      <c r="F48" s="219">
        <f t="shared" si="7"/>
        <v>5283873030</v>
      </c>
      <c r="G48" s="219">
        <f t="shared" si="7"/>
        <v>622151387</v>
      </c>
      <c r="H48" s="219">
        <f t="shared" si="7"/>
        <v>637347498</v>
      </c>
      <c r="I48" s="219">
        <f t="shared" si="7"/>
        <v>5606748921</v>
      </c>
      <c r="J48" s="219">
        <f t="shared" si="7"/>
        <v>5606748921</v>
      </c>
      <c r="K48" s="219">
        <f t="shared" si="7"/>
        <v>5604421583</v>
      </c>
      <c r="L48" s="219">
        <f t="shared" si="7"/>
        <v>5561867969</v>
      </c>
      <c r="M48" s="219">
        <f t="shared" si="7"/>
        <v>5579298604</v>
      </c>
      <c r="N48" s="219">
        <f t="shared" si="7"/>
        <v>5579298604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5579298604</v>
      </c>
      <c r="X48" s="219">
        <f t="shared" si="7"/>
        <v>2641936515</v>
      </c>
      <c r="Y48" s="219">
        <f t="shared" si="7"/>
        <v>2937362089</v>
      </c>
      <c r="Z48" s="265">
        <f>+IF(X48&lt;&gt;0,+(Y48/X48)*100,0)</f>
        <v>111.18216021931929</v>
      </c>
      <c r="AA48" s="232">
        <f>SUM(AA45:AA47)</f>
        <v>5283873030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1510431106</v>
      </c>
      <c r="D6" s="155"/>
      <c r="E6" s="59">
        <v>1811348149</v>
      </c>
      <c r="F6" s="60">
        <v>1811348149</v>
      </c>
      <c r="G6" s="60">
        <v>158054558</v>
      </c>
      <c r="H6" s="60">
        <v>146947219</v>
      </c>
      <c r="I6" s="60">
        <v>131565630</v>
      </c>
      <c r="J6" s="60">
        <v>436567407</v>
      </c>
      <c r="K6" s="60">
        <v>168767532</v>
      </c>
      <c r="L6" s="60">
        <v>148321974</v>
      </c>
      <c r="M6" s="60">
        <v>133732982</v>
      </c>
      <c r="N6" s="60">
        <v>450822488</v>
      </c>
      <c r="O6" s="60"/>
      <c r="P6" s="60"/>
      <c r="Q6" s="60"/>
      <c r="R6" s="60"/>
      <c r="S6" s="60"/>
      <c r="T6" s="60"/>
      <c r="U6" s="60"/>
      <c r="V6" s="60"/>
      <c r="W6" s="60">
        <v>887389895</v>
      </c>
      <c r="X6" s="60">
        <v>948674902</v>
      </c>
      <c r="Y6" s="60">
        <v>-61285007</v>
      </c>
      <c r="Z6" s="140">
        <v>-6.46</v>
      </c>
      <c r="AA6" s="62">
        <v>1811348149</v>
      </c>
    </row>
    <row r="7" spans="1:27" ht="13.5">
      <c r="A7" s="249" t="s">
        <v>178</v>
      </c>
      <c r="B7" s="182"/>
      <c r="C7" s="155">
        <v>224377340</v>
      </c>
      <c r="D7" s="155"/>
      <c r="E7" s="59">
        <v>234461335</v>
      </c>
      <c r="F7" s="60">
        <v>234461335</v>
      </c>
      <c r="G7" s="60">
        <v>93921000</v>
      </c>
      <c r="H7" s="60">
        <v>1954631</v>
      </c>
      <c r="I7" s="60">
        <v>3625000</v>
      </c>
      <c r="J7" s="60">
        <v>99500631</v>
      </c>
      <c r="K7" s="60"/>
      <c r="L7" s="60">
        <v>74097000</v>
      </c>
      <c r="M7" s="60">
        <v>2767978</v>
      </c>
      <c r="N7" s="60">
        <v>76864978</v>
      </c>
      <c r="O7" s="60"/>
      <c r="P7" s="60"/>
      <c r="Q7" s="60"/>
      <c r="R7" s="60"/>
      <c r="S7" s="60"/>
      <c r="T7" s="60"/>
      <c r="U7" s="60"/>
      <c r="V7" s="60"/>
      <c r="W7" s="60">
        <v>176365609</v>
      </c>
      <c r="X7" s="60">
        <v>136769112</v>
      </c>
      <c r="Y7" s="60">
        <v>39596497</v>
      </c>
      <c r="Z7" s="140">
        <v>28.95</v>
      </c>
      <c r="AA7" s="62">
        <v>234461335</v>
      </c>
    </row>
    <row r="8" spans="1:27" ht="13.5">
      <c r="A8" s="249" t="s">
        <v>179</v>
      </c>
      <c r="B8" s="182"/>
      <c r="C8" s="155">
        <v>120383059</v>
      </c>
      <c r="D8" s="155"/>
      <c r="E8" s="59">
        <v>106717963</v>
      </c>
      <c r="F8" s="60">
        <v>106717963</v>
      </c>
      <c r="G8" s="60">
        <v>14115000</v>
      </c>
      <c r="H8" s="60"/>
      <c r="I8" s="60">
        <v>500000</v>
      </c>
      <c r="J8" s="60">
        <v>14615000</v>
      </c>
      <c r="K8" s="60">
        <v>38438000</v>
      </c>
      <c r="L8" s="60"/>
      <c r="M8" s="60">
        <v>2639000</v>
      </c>
      <c r="N8" s="60">
        <v>41077000</v>
      </c>
      <c r="O8" s="60"/>
      <c r="P8" s="60"/>
      <c r="Q8" s="60"/>
      <c r="R8" s="60"/>
      <c r="S8" s="60"/>
      <c r="T8" s="60"/>
      <c r="U8" s="60"/>
      <c r="V8" s="60"/>
      <c r="W8" s="60">
        <v>55692000</v>
      </c>
      <c r="X8" s="60">
        <v>61410960</v>
      </c>
      <c r="Y8" s="60">
        <v>-5718960</v>
      </c>
      <c r="Z8" s="140">
        <v>-9.31</v>
      </c>
      <c r="AA8" s="62">
        <v>106717963</v>
      </c>
    </row>
    <row r="9" spans="1:27" ht="13.5">
      <c r="A9" s="249" t="s">
        <v>180</v>
      </c>
      <c r="B9" s="182"/>
      <c r="C9" s="155">
        <v>23947021</v>
      </c>
      <c r="D9" s="155"/>
      <c r="E9" s="59">
        <v>10231884</v>
      </c>
      <c r="F9" s="60">
        <v>10231884</v>
      </c>
      <c r="G9" s="60">
        <v>1311649</v>
      </c>
      <c r="H9" s="60">
        <v>1475778</v>
      </c>
      <c r="I9" s="60">
        <v>1529263</v>
      </c>
      <c r="J9" s="60">
        <v>4316690</v>
      </c>
      <c r="K9" s="60">
        <v>741569</v>
      </c>
      <c r="L9" s="60">
        <v>1668217</v>
      </c>
      <c r="M9" s="60">
        <v>1210058</v>
      </c>
      <c r="N9" s="60">
        <v>3619844</v>
      </c>
      <c r="O9" s="60"/>
      <c r="P9" s="60"/>
      <c r="Q9" s="60"/>
      <c r="R9" s="60"/>
      <c r="S9" s="60"/>
      <c r="T9" s="60"/>
      <c r="U9" s="60"/>
      <c r="V9" s="60"/>
      <c r="W9" s="60">
        <v>7936534</v>
      </c>
      <c r="X9" s="60">
        <v>5000254</v>
      </c>
      <c r="Y9" s="60">
        <v>2936280</v>
      </c>
      <c r="Z9" s="140">
        <v>58.72</v>
      </c>
      <c r="AA9" s="62">
        <v>10231884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-1616402837</v>
      </c>
      <c r="D12" s="155"/>
      <c r="E12" s="59">
        <v>-1886242124</v>
      </c>
      <c r="F12" s="60">
        <v>-1886242124</v>
      </c>
      <c r="G12" s="60">
        <v>-210878583</v>
      </c>
      <c r="H12" s="60">
        <v>-113466082</v>
      </c>
      <c r="I12" s="60">
        <v>-126480840</v>
      </c>
      <c r="J12" s="60">
        <v>-450825505</v>
      </c>
      <c r="K12" s="60">
        <v>-155893748</v>
      </c>
      <c r="L12" s="60">
        <v>-182798691</v>
      </c>
      <c r="M12" s="60">
        <v>-155929781</v>
      </c>
      <c r="N12" s="60">
        <v>-494622220</v>
      </c>
      <c r="O12" s="60"/>
      <c r="P12" s="60"/>
      <c r="Q12" s="60"/>
      <c r="R12" s="60"/>
      <c r="S12" s="60"/>
      <c r="T12" s="60"/>
      <c r="U12" s="60"/>
      <c r="V12" s="60"/>
      <c r="W12" s="60">
        <v>-945447725</v>
      </c>
      <c r="X12" s="60">
        <v>-970203545</v>
      </c>
      <c r="Y12" s="60">
        <v>24755820</v>
      </c>
      <c r="Z12" s="140">
        <v>-2.55</v>
      </c>
      <c r="AA12" s="62">
        <v>-1886242124</v>
      </c>
    </row>
    <row r="13" spans="1:27" ht="13.5">
      <c r="A13" s="249" t="s">
        <v>40</v>
      </c>
      <c r="B13" s="182"/>
      <c r="C13" s="155">
        <v>-45072267</v>
      </c>
      <c r="D13" s="155"/>
      <c r="E13" s="59">
        <v>-39487591</v>
      </c>
      <c r="F13" s="60">
        <v>-39487591</v>
      </c>
      <c r="G13" s="60">
        <v>-2742695</v>
      </c>
      <c r="H13" s="60">
        <v>-2159746</v>
      </c>
      <c r="I13" s="60">
        <v>-8990621</v>
      </c>
      <c r="J13" s="60">
        <v>-13893062</v>
      </c>
      <c r="K13" s="60">
        <v>-2007889</v>
      </c>
      <c r="L13" s="60">
        <v>-1339395</v>
      </c>
      <c r="M13" s="60">
        <v>-3316706</v>
      </c>
      <c r="N13" s="60">
        <v>-6663990</v>
      </c>
      <c r="O13" s="60"/>
      <c r="P13" s="60"/>
      <c r="Q13" s="60"/>
      <c r="R13" s="60"/>
      <c r="S13" s="60"/>
      <c r="T13" s="60"/>
      <c r="U13" s="60"/>
      <c r="V13" s="60"/>
      <c r="W13" s="60">
        <v>-20557052</v>
      </c>
      <c r="X13" s="60">
        <v>-20498827</v>
      </c>
      <c r="Y13" s="60">
        <v>-58225</v>
      </c>
      <c r="Z13" s="140">
        <v>0.28</v>
      </c>
      <c r="AA13" s="62">
        <v>-39487591</v>
      </c>
    </row>
    <row r="14" spans="1:27" ht="13.5">
      <c r="A14" s="249" t="s">
        <v>42</v>
      </c>
      <c r="B14" s="182"/>
      <c r="C14" s="155">
        <v>-32509879</v>
      </c>
      <c r="D14" s="155"/>
      <c r="E14" s="59">
        <v>-37052689</v>
      </c>
      <c r="F14" s="60">
        <v>-37052689</v>
      </c>
      <c r="G14" s="60">
        <v>-1539699</v>
      </c>
      <c r="H14" s="60">
        <v>-2966266</v>
      </c>
      <c r="I14" s="60">
        <v>-2568337</v>
      </c>
      <c r="J14" s="60">
        <v>-7074302</v>
      </c>
      <c r="K14" s="60">
        <v>-2474160</v>
      </c>
      <c r="L14" s="60">
        <v>-2613794</v>
      </c>
      <c r="M14" s="60">
        <v>-1436576</v>
      </c>
      <c r="N14" s="60">
        <v>-6524530</v>
      </c>
      <c r="O14" s="60"/>
      <c r="P14" s="60"/>
      <c r="Q14" s="60"/>
      <c r="R14" s="60"/>
      <c r="S14" s="60"/>
      <c r="T14" s="60"/>
      <c r="U14" s="60"/>
      <c r="V14" s="60"/>
      <c r="W14" s="60">
        <v>-13598832</v>
      </c>
      <c r="X14" s="60">
        <v>-16870170</v>
      </c>
      <c r="Y14" s="60">
        <v>3271338</v>
      </c>
      <c r="Z14" s="140">
        <v>-19.39</v>
      </c>
      <c r="AA14" s="62">
        <v>-37052689</v>
      </c>
    </row>
    <row r="15" spans="1:27" ht="13.5">
      <c r="A15" s="250" t="s">
        <v>184</v>
      </c>
      <c r="B15" s="251"/>
      <c r="C15" s="168">
        <f aca="true" t="shared" si="0" ref="C15:Y15">SUM(C6:C14)</f>
        <v>185153543</v>
      </c>
      <c r="D15" s="168">
        <f>SUM(D6:D14)</f>
        <v>0</v>
      </c>
      <c r="E15" s="72">
        <f t="shared" si="0"/>
        <v>199976927</v>
      </c>
      <c r="F15" s="73">
        <f t="shared" si="0"/>
        <v>199976927</v>
      </c>
      <c r="G15" s="73">
        <f t="shared" si="0"/>
        <v>52241230</v>
      </c>
      <c r="H15" s="73">
        <f t="shared" si="0"/>
        <v>31785534</v>
      </c>
      <c r="I15" s="73">
        <f t="shared" si="0"/>
        <v>-819905</v>
      </c>
      <c r="J15" s="73">
        <f t="shared" si="0"/>
        <v>83206859</v>
      </c>
      <c r="K15" s="73">
        <f t="shared" si="0"/>
        <v>47571304</v>
      </c>
      <c r="L15" s="73">
        <f t="shared" si="0"/>
        <v>37335311</v>
      </c>
      <c r="M15" s="73">
        <f t="shared" si="0"/>
        <v>-20333045</v>
      </c>
      <c r="N15" s="73">
        <f t="shared" si="0"/>
        <v>64573570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147780429</v>
      </c>
      <c r="X15" s="73">
        <f t="shared" si="0"/>
        <v>144282686</v>
      </c>
      <c r="Y15" s="73">
        <f t="shared" si="0"/>
        <v>3497743</v>
      </c>
      <c r="Z15" s="170">
        <f>+IF(X15&lt;&gt;0,+(Y15/X15)*100,0)</f>
        <v>2.4242291968420937</v>
      </c>
      <c r="AA15" s="74">
        <f>SUM(AA6:AA14)</f>
        <v>199976927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7368085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-318481178</v>
      </c>
      <c r="D24" s="155"/>
      <c r="E24" s="59">
        <v>-220581032</v>
      </c>
      <c r="F24" s="60">
        <v>-220581032</v>
      </c>
      <c r="G24" s="60">
        <v>-31639724</v>
      </c>
      <c r="H24" s="60">
        <v>-23051230</v>
      </c>
      <c r="I24" s="60">
        <v>-9684659</v>
      </c>
      <c r="J24" s="60">
        <v>-64375613</v>
      </c>
      <c r="K24" s="60">
        <v>-29381049</v>
      </c>
      <c r="L24" s="60">
        <v>-14300483</v>
      </c>
      <c r="M24" s="60">
        <v>-18633148</v>
      </c>
      <c r="N24" s="60">
        <v>-62314680</v>
      </c>
      <c r="O24" s="60"/>
      <c r="P24" s="60"/>
      <c r="Q24" s="60"/>
      <c r="R24" s="60"/>
      <c r="S24" s="60"/>
      <c r="T24" s="60"/>
      <c r="U24" s="60"/>
      <c r="V24" s="60"/>
      <c r="W24" s="60">
        <v>-126690293</v>
      </c>
      <c r="X24" s="60">
        <v>-107450750</v>
      </c>
      <c r="Y24" s="60">
        <v>-19239543</v>
      </c>
      <c r="Z24" s="140">
        <v>17.91</v>
      </c>
      <c r="AA24" s="62">
        <v>-220581032</v>
      </c>
    </row>
    <row r="25" spans="1:27" ht="13.5">
      <c r="A25" s="250" t="s">
        <v>191</v>
      </c>
      <c r="B25" s="251"/>
      <c r="C25" s="168">
        <f aca="true" t="shared" si="1" ref="C25:Y25">SUM(C19:C24)</f>
        <v>-311113093</v>
      </c>
      <c r="D25" s="168">
        <f>SUM(D19:D24)</f>
        <v>0</v>
      </c>
      <c r="E25" s="72">
        <f t="shared" si="1"/>
        <v>-220581032</v>
      </c>
      <c r="F25" s="73">
        <f t="shared" si="1"/>
        <v>-220581032</v>
      </c>
      <c r="G25" s="73">
        <f t="shared" si="1"/>
        <v>-31639724</v>
      </c>
      <c r="H25" s="73">
        <f t="shared" si="1"/>
        <v>-23051230</v>
      </c>
      <c r="I25" s="73">
        <f t="shared" si="1"/>
        <v>-9684659</v>
      </c>
      <c r="J25" s="73">
        <f t="shared" si="1"/>
        <v>-64375613</v>
      </c>
      <c r="K25" s="73">
        <f t="shared" si="1"/>
        <v>-29381049</v>
      </c>
      <c r="L25" s="73">
        <f t="shared" si="1"/>
        <v>-14300483</v>
      </c>
      <c r="M25" s="73">
        <f t="shared" si="1"/>
        <v>-18633148</v>
      </c>
      <c r="N25" s="73">
        <f t="shared" si="1"/>
        <v>-62314680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-126690293</v>
      </c>
      <c r="X25" s="73">
        <f t="shared" si="1"/>
        <v>-107450750</v>
      </c>
      <c r="Y25" s="73">
        <f t="shared" si="1"/>
        <v>-19239543</v>
      </c>
      <c r="Z25" s="170">
        <f>+IF(X25&lt;&gt;0,+(Y25/X25)*100,0)</f>
        <v>17.9054524980049</v>
      </c>
      <c r="AA25" s="74">
        <f>SUM(AA19:AA24)</f>
        <v>-220581032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190994208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727193</v>
      </c>
      <c r="D31" s="155"/>
      <c r="E31" s="59">
        <v>-1381704</v>
      </c>
      <c r="F31" s="60">
        <v>-1381704</v>
      </c>
      <c r="G31" s="60">
        <v>-230895</v>
      </c>
      <c r="H31" s="159">
        <v>231388</v>
      </c>
      <c r="I31" s="159"/>
      <c r="J31" s="159">
        <v>493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493</v>
      </c>
      <c r="X31" s="159">
        <v>-690852</v>
      </c>
      <c r="Y31" s="60">
        <v>691345</v>
      </c>
      <c r="Z31" s="140">
        <v>-100.07</v>
      </c>
      <c r="AA31" s="62">
        <v>-1381704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-19444639</v>
      </c>
      <c r="D33" s="155"/>
      <c r="E33" s="59">
        <v>-21945264</v>
      </c>
      <c r="F33" s="60">
        <v>-21945264</v>
      </c>
      <c r="G33" s="60">
        <v>-1662204</v>
      </c>
      <c r="H33" s="60">
        <v>-2363764</v>
      </c>
      <c r="I33" s="60">
        <v>-1522261</v>
      </c>
      <c r="J33" s="60">
        <v>-5548229</v>
      </c>
      <c r="K33" s="60">
        <v>-1038298</v>
      </c>
      <c r="L33" s="60">
        <v>-591995</v>
      </c>
      <c r="M33" s="60">
        <v>-3680314</v>
      </c>
      <c r="N33" s="60">
        <v>-5310607</v>
      </c>
      <c r="O33" s="60"/>
      <c r="P33" s="60"/>
      <c r="Q33" s="60"/>
      <c r="R33" s="60"/>
      <c r="S33" s="60"/>
      <c r="T33" s="60"/>
      <c r="U33" s="60"/>
      <c r="V33" s="60"/>
      <c r="W33" s="60">
        <v>-10858836</v>
      </c>
      <c r="X33" s="60">
        <v>-10916895</v>
      </c>
      <c r="Y33" s="60">
        <v>58059</v>
      </c>
      <c r="Z33" s="140">
        <v>-0.53</v>
      </c>
      <c r="AA33" s="62">
        <v>-21945264</v>
      </c>
    </row>
    <row r="34" spans="1:27" ht="13.5">
      <c r="A34" s="250" t="s">
        <v>197</v>
      </c>
      <c r="B34" s="251"/>
      <c r="C34" s="168">
        <f aca="true" t="shared" si="2" ref="C34:Y34">SUM(C29:C33)</f>
        <v>172276762</v>
      </c>
      <c r="D34" s="168">
        <f>SUM(D29:D33)</f>
        <v>0</v>
      </c>
      <c r="E34" s="72">
        <f t="shared" si="2"/>
        <v>-23326968</v>
      </c>
      <c r="F34" s="73">
        <f t="shared" si="2"/>
        <v>-23326968</v>
      </c>
      <c r="G34" s="73">
        <f t="shared" si="2"/>
        <v>-1893099</v>
      </c>
      <c r="H34" s="73">
        <f t="shared" si="2"/>
        <v>-2132376</v>
      </c>
      <c r="I34" s="73">
        <f t="shared" si="2"/>
        <v>-1522261</v>
      </c>
      <c r="J34" s="73">
        <f t="shared" si="2"/>
        <v>-5547736</v>
      </c>
      <c r="K34" s="73">
        <f t="shared" si="2"/>
        <v>-1038298</v>
      </c>
      <c r="L34" s="73">
        <f t="shared" si="2"/>
        <v>-591995</v>
      </c>
      <c r="M34" s="73">
        <f t="shared" si="2"/>
        <v>-3680314</v>
      </c>
      <c r="N34" s="73">
        <f t="shared" si="2"/>
        <v>-5310607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-10858343</v>
      </c>
      <c r="X34" s="73">
        <f t="shared" si="2"/>
        <v>-11607747</v>
      </c>
      <c r="Y34" s="73">
        <f t="shared" si="2"/>
        <v>749404</v>
      </c>
      <c r="Z34" s="170">
        <f>+IF(X34&lt;&gt;0,+(Y34/X34)*100,0)</f>
        <v>-6.45606765895225</v>
      </c>
      <c r="AA34" s="74">
        <f>SUM(AA29:AA33)</f>
        <v>-23326968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46317212</v>
      </c>
      <c r="D36" s="153">
        <f>+D15+D25+D34</f>
        <v>0</v>
      </c>
      <c r="E36" s="99">
        <f t="shared" si="3"/>
        <v>-43931073</v>
      </c>
      <c r="F36" s="100">
        <f t="shared" si="3"/>
        <v>-43931073</v>
      </c>
      <c r="G36" s="100">
        <f t="shared" si="3"/>
        <v>18708407</v>
      </c>
      <c r="H36" s="100">
        <f t="shared" si="3"/>
        <v>6601928</v>
      </c>
      <c r="I36" s="100">
        <f t="shared" si="3"/>
        <v>-12026825</v>
      </c>
      <c r="J36" s="100">
        <f t="shared" si="3"/>
        <v>13283510</v>
      </c>
      <c r="K36" s="100">
        <f t="shared" si="3"/>
        <v>17151957</v>
      </c>
      <c r="L36" s="100">
        <f t="shared" si="3"/>
        <v>22442833</v>
      </c>
      <c r="M36" s="100">
        <f t="shared" si="3"/>
        <v>-42646507</v>
      </c>
      <c r="N36" s="100">
        <f t="shared" si="3"/>
        <v>-3051717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10231793</v>
      </c>
      <c r="X36" s="100">
        <f t="shared" si="3"/>
        <v>25224189</v>
      </c>
      <c r="Y36" s="100">
        <f t="shared" si="3"/>
        <v>-14992396</v>
      </c>
      <c r="Z36" s="137">
        <f>+IF(X36&lt;&gt;0,+(Y36/X36)*100,0)</f>
        <v>-59.43658287685681</v>
      </c>
      <c r="AA36" s="102">
        <f>+AA15+AA25+AA34</f>
        <v>-43931073</v>
      </c>
    </row>
    <row r="37" spans="1:27" ht="13.5">
      <c r="A37" s="249" t="s">
        <v>199</v>
      </c>
      <c r="B37" s="182"/>
      <c r="C37" s="153">
        <v>43775288</v>
      </c>
      <c r="D37" s="153"/>
      <c r="E37" s="99">
        <v>66654456</v>
      </c>
      <c r="F37" s="100">
        <v>66654456</v>
      </c>
      <c r="G37" s="100">
        <v>67577281</v>
      </c>
      <c r="H37" s="100">
        <v>86285688</v>
      </c>
      <c r="I37" s="100">
        <v>92887616</v>
      </c>
      <c r="J37" s="100">
        <v>67577281</v>
      </c>
      <c r="K37" s="100">
        <v>80860791</v>
      </c>
      <c r="L37" s="100">
        <v>98012748</v>
      </c>
      <c r="M37" s="100">
        <v>120455581</v>
      </c>
      <c r="N37" s="100">
        <v>80860791</v>
      </c>
      <c r="O37" s="100"/>
      <c r="P37" s="100"/>
      <c r="Q37" s="100"/>
      <c r="R37" s="100"/>
      <c r="S37" s="100"/>
      <c r="T37" s="100"/>
      <c r="U37" s="100"/>
      <c r="V37" s="100"/>
      <c r="W37" s="100">
        <v>67577281</v>
      </c>
      <c r="X37" s="100">
        <v>66654456</v>
      </c>
      <c r="Y37" s="100">
        <v>922825</v>
      </c>
      <c r="Z37" s="137">
        <v>1.38</v>
      </c>
      <c r="AA37" s="102">
        <v>66654456</v>
      </c>
    </row>
    <row r="38" spans="1:27" ht="13.5">
      <c r="A38" s="269" t="s">
        <v>200</v>
      </c>
      <c r="B38" s="256"/>
      <c r="C38" s="257">
        <v>90092500</v>
      </c>
      <c r="D38" s="257"/>
      <c r="E38" s="258">
        <v>22723382</v>
      </c>
      <c r="F38" s="259">
        <v>22723382</v>
      </c>
      <c r="G38" s="259">
        <v>86285688</v>
      </c>
      <c r="H38" s="259">
        <v>92887616</v>
      </c>
      <c r="I38" s="259">
        <v>80860791</v>
      </c>
      <c r="J38" s="259">
        <v>80860791</v>
      </c>
      <c r="K38" s="259">
        <v>98012748</v>
      </c>
      <c r="L38" s="259">
        <v>120455581</v>
      </c>
      <c r="M38" s="259">
        <v>77809074</v>
      </c>
      <c r="N38" s="259">
        <v>77809074</v>
      </c>
      <c r="O38" s="259"/>
      <c r="P38" s="259"/>
      <c r="Q38" s="259"/>
      <c r="R38" s="259"/>
      <c r="S38" s="259"/>
      <c r="T38" s="259"/>
      <c r="U38" s="259"/>
      <c r="V38" s="259"/>
      <c r="W38" s="259">
        <v>77809074</v>
      </c>
      <c r="X38" s="259">
        <v>91878644</v>
      </c>
      <c r="Y38" s="259">
        <v>-14069570</v>
      </c>
      <c r="Z38" s="260">
        <v>-15.31</v>
      </c>
      <c r="AA38" s="261">
        <v>22723382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190714399</v>
      </c>
      <c r="D5" s="200">
        <f t="shared" si="0"/>
        <v>0</v>
      </c>
      <c r="E5" s="106">
        <f t="shared" si="0"/>
        <v>82517132</v>
      </c>
      <c r="F5" s="106">
        <f t="shared" si="0"/>
        <v>82517132</v>
      </c>
      <c r="G5" s="106">
        <f t="shared" si="0"/>
        <v>0</v>
      </c>
      <c r="H5" s="106">
        <f t="shared" si="0"/>
        <v>58415</v>
      </c>
      <c r="I5" s="106">
        <f t="shared" si="0"/>
        <v>2100574</v>
      </c>
      <c r="J5" s="106">
        <f t="shared" si="0"/>
        <v>2158989</v>
      </c>
      <c r="K5" s="106">
        <f t="shared" si="0"/>
        <v>14847360</v>
      </c>
      <c r="L5" s="106">
        <f t="shared" si="0"/>
        <v>7859839</v>
      </c>
      <c r="M5" s="106">
        <f t="shared" si="0"/>
        <v>186199</v>
      </c>
      <c r="N5" s="106">
        <f t="shared" si="0"/>
        <v>22893398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25052387</v>
      </c>
      <c r="X5" s="106">
        <f t="shared" si="0"/>
        <v>41258567</v>
      </c>
      <c r="Y5" s="106">
        <f t="shared" si="0"/>
        <v>-16206180</v>
      </c>
      <c r="Z5" s="201">
        <f>+IF(X5&lt;&gt;0,+(Y5/X5)*100,0)</f>
        <v>-39.27955132324397</v>
      </c>
      <c r="AA5" s="199">
        <f>SUM(AA11:AA18)</f>
        <v>82517132</v>
      </c>
    </row>
    <row r="6" spans="1:27" ht="13.5">
      <c r="A6" s="291" t="s">
        <v>204</v>
      </c>
      <c r="B6" s="142"/>
      <c r="C6" s="62">
        <v>8535613</v>
      </c>
      <c r="D6" s="156"/>
      <c r="E6" s="60">
        <v>10000000</v>
      </c>
      <c r="F6" s="60">
        <v>10000000</v>
      </c>
      <c r="G6" s="60"/>
      <c r="H6" s="60"/>
      <c r="I6" s="60">
        <v>13839</v>
      </c>
      <c r="J6" s="60">
        <v>13839</v>
      </c>
      <c r="K6" s="60"/>
      <c r="L6" s="60"/>
      <c r="M6" s="60">
        <v>113840</v>
      </c>
      <c r="N6" s="60">
        <v>113840</v>
      </c>
      <c r="O6" s="60"/>
      <c r="P6" s="60"/>
      <c r="Q6" s="60"/>
      <c r="R6" s="60"/>
      <c r="S6" s="60"/>
      <c r="T6" s="60"/>
      <c r="U6" s="60"/>
      <c r="V6" s="60"/>
      <c r="W6" s="60">
        <v>127679</v>
      </c>
      <c r="X6" s="60">
        <v>5000000</v>
      </c>
      <c r="Y6" s="60">
        <v>-4872321</v>
      </c>
      <c r="Z6" s="140">
        <v>-97.45</v>
      </c>
      <c r="AA6" s="155">
        <v>10000000</v>
      </c>
    </row>
    <row r="7" spans="1:27" ht="13.5">
      <c r="A7" s="291" t="s">
        <v>205</v>
      </c>
      <c r="B7" s="142"/>
      <c r="C7" s="62">
        <v>96007049</v>
      </c>
      <c r="D7" s="156"/>
      <c r="E7" s="60">
        <v>5500000</v>
      </c>
      <c r="F7" s="60">
        <v>5500000</v>
      </c>
      <c r="G7" s="60"/>
      <c r="H7" s="60"/>
      <c r="I7" s="60">
        <v>9290</v>
      </c>
      <c r="J7" s="60">
        <v>9290</v>
      </c>
      <c r="K7" s="60">
        <v>13732988</v>
      </c>
      <c r="L7" s="60">
        <v>4162886</v>
      </c>
      <c r="M7" s="60"/>
      <c r="N7" s="60">
        <v>17895874</v>
      </c>
      <c r="O7" s="60"/>
      <c r="P7" s="60"/>
      <c r="Q7" s="60"/>
      <c r="R7" s="60"/>
      <c r="S7" s="60"/>
      <c r="T7" s="60"/>
      <c r="U7" s="60"/>
      <c r="V7" s="60"/>
      <c r="W7" s="60">
        <v>17905164</v>
      </c>
      <c r="X7" s="60">
        <v>2750000</v>
      </c>
      <c r="Y7" s="60">
        <v>15155164</v>
      </c>
      <c r="Z7" s="140">
        <v>551.1</v>
      </c>
      <c r="AA7" s="155">
        <v>5500000</v>
      </c>
    </row>
    <row r="8" spans="1:27" ht="13.5">
      <c r="A8" s="291" t="s">
        <v>206</v>
      </c>
      <c r="B8" s="142"/>
      <c r="C8" s="62">
        <v>14042248</v>
      </c>
      <c r="D8" s="156"/>
      <c r="E8" s="60">
        <v>29263223</v>
      </c>
      <c r="F8" s="60">
        <v>29263223</v>
      </c>
      <c r="G8" s="60"/>
      <c r="H8" s="60"/>
      <c r="I8" s="60">
        <v>1382760</v>
      </c>
      <c r="J8" s="60">
        <v>1382760</v>
      </c>
      <c r="K8" s="60">
        <v>337408</v>
      </c>
      <c r="L8" s="60">
        <v>2035690</v>
      </c>
      <c r="M8" s="60"/>
      <c r="N8" s="60">
        <v>2373098</v>
      </c>
      <c r="O8" s="60"/>
      <c r="P8" s="60"/>
      <c r="Q8" s="60"/>
      <c r="R8" s="60"/>
      <c r="S8" s="60"/>
      <c r="T8" s="60"/>
      <c r="U8" s="60"/>
      <c r="V8" s="60"/>
      <c r="W8" s="60">
        <v>3755858</v>
      </c>
      <c r="X8" s="60">
        <v>14631612</v>
      </c>
      <c r="Y8" s="60">
        <v>-10875754</v>
      </c>
      <c r="Z8" s="140">
        <v>-74.33</v>
      </c>
      <c r="AA8" s="155">
        <v>29263223</v>
      </c>
    </row>
    <row r="9" spans="1:27" ht="13.5">
      <c r="A9" s="291" t="s">
        <v>207</v>
      </c>
      <c r="B9" s="142"/>
      <c r="C9" s="62">
        <v>6058233</v>
      </c>
      <c r="D9" s="156"/>
      <c r="E9" s="60">
        <v>10500000</v>
      </c>
      <c r="F9" s="60">
        <v>10500000</v>
      </c>
      <c r="G9" s="60"/>
      <c r="H9" s="60"/>
      <c r="I9" s="60">
        <v>555319</v>
      </c>
      <c r="J9" s="60">
        <v>555319</v>
      </c>
      <c r="K9" s="60"/>
      <c r="L9" s="60">
        <v>1066492</v>
      </c>
      <c r="M9" s="60"/>
      <c r="N9" s="60">
        <v>1066492</v>
      </c>
      <c r="O9" s="60"/>
      <c r="P9" s="60"/>
      <c r="Q9" s="60"/>
      <c r="R9" s="60"/>
      <c r="S9" s="60"/>
      <c r="T9" s="60"/>
      <c r="U9" s="60"/>
      <c r="V9" s="60"/>
      <c r="W9" s="60">
        <v>1621811</v>
      </c>
      <c r="X9" s="60">
        <v>5250000</v>
      </c>
      <c r="Y9" s="60">
        <v>-3628189</v>
      </c>
      <c r="Z9" s="140">
        <v>-69.11</v>
      </c>
      <c r="AA9" s="155">
        <v>10500000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124643143</v>
      </c>
      <c r="D11" s="294">
        <f t="shared" si="1"/>
        <v>0</v>
      </c>
      <c r="E11" s="295">
        <f t="shared" si="1"/>
        <v>55263223</v>
      </c>
      <c r="F11" s="295">
        <f t="shared" si="1"/>
        <v>55263223</v>
      </c>
      <c r="G11" s="295">
        <f t="shared" si="1"/>
        <v>0</v>
      </c>
      <c r="H11" s="295">
        <f t="shared" si="1"/>
        <v>0</v>
      </c>
      <c r="I11" s="295">
        <f t="shared" si="1"/>
        <v>1961208</v>
      </c>
      <c r="J11" s="295">
        <f t="shared" si="1"/>
        <v>1961208</v>
      </c>
      <c r="K11" s="295">
        <f t="shared" si="1"/>
        <v>14070396</v>
      </c>
      <c r="L11" s="295">
        <f t="shared" si="1"/>
        <v>7265068</v>
      </c>
      <c r="M11" s="295">
        <f t="shared" si="1"/>
        <v>113840</v>
      </c>
      <c r="N11" s="295">
        <f t="shared" si="1"/>
        <v>21449304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23410512</v>
      </c>
      <c r="X11" s="295">
        <f t="shared" si="1"/>
        <v>27631612</v>
      </c>
      <c r="Y11" s="295">
        <f t="shared" si="1"/>
        <v>-4221100</v>
      </c>
      <c r="Z11" s="296">
        <f>+IF(X11&lt;&gt;0,+(Y11/X11)*100,0)</f>
        <v>-15.27634363134514</v>
      </c>
      <c r="AA11" s="297">
        <f>SUM(AA6:AA10)</f>
        <v>55263223</v>
      </c>
    </row>
    <row r="12" spans="1:27" ht="13.5">
      <c r="A12" s="298" t="s">
        <v>210</v>
      </c>
      <c r="B12" s="136"/>
      <c r="C12" s="62">
        <v>31105827</v>
      </c>
      <c r="D12" s="156"/>
      <c r="E12" s="60">
        <v>11303909</v>
      </c>
      <c r="F12" s="60">
        <v>11303909</v>
      </c>
      <c r="G12" s="60"/>
      <c r="H12" s="60"/>
      <c r="I12" s="60">
        <v>139366</v>
      </c>
      <c r="J12" s="60">
        <v>139366</v>
      </c>
      <c r="K12" s="60">
        <v>771817</v>
      </c>
      <c r="L12" s="60">
        <v>70536</v>
      </c>
      <c r="M12" s="60">
        <v>72359</v>
      </c>
      <c r="N12" s="60">
        <v>914712</v>
      </c>
      <c r="O12" s="60"/>
      <c r="P12" s="60"/>
      <c r="Q12" s="60"/>
      <c r="R12" s="60"/>
      <c r="S12" s="60"/>
      <c r="T12" s="60"/>
      <c r="U12" s="60"/>
      <c r="V12" s="60"/>
      <c r="W12" s="60">
        <v>1054078</v>
      </c>
      <c r="X12" s="60">
        <v>5651955</v>
      </c>
      <c r="Y12" s="60">
        <v>-4597877</v>
      </c>
      <c r="Z12" s="140">
        <v>-81.35</v>
      </c>
      <c r="AA12" s="155">
        <v>11303909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34965429</v>
      </c>
      <c r="D15" s="156"/>
      <c r="E15" s="60">
        <v>13850000</v>
      </c>
      <c r="F15" s="60">
        <v>13850000</v>
      </c>
      <c r="G15" s="60"/>
      <c r="H15" s="60">
        <v>58415</v>
      </c>
      <c r="I15" s="60"/>
      <c r="J15" s="60">
        <v>58415</v>
      </c>
      <c r="K15" s="60">
        <v>5147</v>
      </c>
      <c r="L15" s="60">
        <v>222847</v>
      </c>
      <c r="M15" s="60"/>
      <c r="N15" s="60">
        <v>227994</v>
      </c>
      <c r="O15" s="60"/>
      <c r="P15" s="60"/>
      <c r="Q15" s="60"/>
      <c r="R15" s="60"/>
      <c r="S15" s="60"/>
      <c r="T15" s="60"/>
      <c r="U15" s="60"/>
      <c r="V15" s="60"/>
      <c r="W15" s="60">
        <v>286409</v>
      </c>
      <c r="X15" s="60">
        <v>6925000</v>
      </c>
      <c r="Y15" s="60">
        <v>-6638591</v>
      </c>
      <c r="Z15" s="140">
        <v>-95.86</v>
      </c>
      <c r="AA15" s="155">
        <v>13850000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2100000</v>
      </c>
      <c r="F18" s="82">
        <v>2100000</v>
      </c>
      <c r="G18" s="82"/>
      <c r="H18" s="82"/>
      <c r="I18" s="82"/>
      <c r="J18" s="82"/>
      <c r="K18" s="82"/>
      <c r="L18" s="82">
        <v>301388</v>
      </c>
      <c r="M18" s="82"/>
      <c r="N18" s="82">
        <v>301388</v>
      </c>
      <c r="O18" s="82"/>
      <c r="P18" s="82"/>
      <c r="Q18" s="82"/>
      <c r="R18" s="82"/>
      <c r="S18" s="82"/>
      <c r="T18" s="82"/>
      <c r="U18" s="82"/>
      <c r="V18" s="82"/>
      <c r="W18" s="82">
        <v>301388</v>
      </c>
      <c r="X18" s="82">
        <v>1050000</v>
      </c>
      <c r="Y18" s="82">
        <v>-748612</v>
      </c>
      <c r="Z18" s="270">
        <v>-71.3</v>
      </c>
      <c r="AA18" s="278">
        <v>2100000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140818736</v>
      </c>
      <c r="D20" s="154">
        <f t="shared" si="2"/>
        <v>0</v>
      </c>
      <c r="E20" s="100">
        <f t="shared" si="2"/>
        <v>138064704</v>
      </c>
      <c r="F20" s="100">
        <f t="shared" si="2"/>
        <v>138064704</v>
      </c>
      <c r="G20" s="100">
        <f t="shared" si="2"/>
        <v>0</v>
      </c>
      <c r="H20" s="100">
        <f t="shared" si="2"/>
        <v>9499806</v>
      </c>
      <c r="I20" s="100">
        <f t="shared" si="2"/>
        <v>12647757</v>
      </c>
      <c r="J20" s="100">
        <f t="shared" si="2"/>
        <v>22147563</v>
      </c>
      <c r="K20" s="100">
        <f t="shared" si="2"/>
        <v>9291282</v>
      </c>
      <c r="L20" s="100">
        <f t="shared" si="2"/>
        <v>19965206</v>
      </c>
      <c r="M20" s="100">
        <f t="shared" si="2"/>
        <v>14969380</v>
      </c>
      <c r="N20" s="100">
        <f t="shared" si="2"/>
        <v>44225868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66373431</v>
      </c>
      <c r="X20" s="100">
        <f t="shared" si="2"/>
        <v>69032353</v>
      </c>
      <c r="Y20" s="100">
        <f t="shared" si="2"/>
        <v>-2658922</v>
      </c>
      <c r="Z20" s="137">
        <f>+IF(X20&lt;&gt;0,+(Y20/X20)*100,0)</f>
        <v>-3.8517041422592104</v>
      </c>
      <c r="AA20" s="153">
        <f>SUM(AA26:AA33)</f>
        <v>138064704</v>
      </c>
    </row>
    <row r="21" spans="1:27" ht="13.5">
      <c r="A21" s="291" t="s">
        <v>204</v>
      </c>
      <c r="B21" s="142"/>
      <c r="C21" s="62">
        <v>40475863</v>
      </c>
      <c r="D21" s="156"/>
      <c r="E21" s="60">
        <v>56762236</v>
      </c>
      <c r="F21" s="60">
        <v>56762236</v>
      </c>
      <c r="G21" s="60"/>
      <c r="H21" s="60">
        <v>1799020</v>
      </c>
      <c r="I21" s="60">
        <v>10369250</v>
      </c>
      <c r="J21" s="60">
        <v>12168270</v>
      </c>
      <c r="K21" s="60">
        <v>3207678</v>
      </c>
      <c r="L21" s="60">
        <v>5524087</v>
      </c>
      <c r="M21" s="60">
        <v>11217321</v>
      </c>
      <c r="N21" s="60">
        <v>19949086</v>
      </c>
      <c r="O21" s="60"/>
      <c r="P21" s="60"/>
      <c r="Q21" s="60"/>
      <c r="R21" s="60"/>
      <c r="S21" s="60"/>
      <c r="T21" s="60"/>
      <c r="U21" s="60"/>
      <c r="V21" s="60"/>
      <c r="W21" s="60">
        <v>32117356</v>
      </c>
      <c r="X21" s="60">
        <v>28381118</v>
      </c>
      <c r="Y21" s="60">
        <v>3736238</v>
      </c>
      <c r="Z21" s="140">
        <v>13.16</v>
      </c>
      <c r="AA21" s="155">
        <v>56762236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>
        <v>90799</v>
      </c>
      <c r="M22" s="60">
        <v>360173</v>
      </c>
      <c r="N22" s="60">
        <v>450972</v>
      </c>
      <c r="O22" s="60"/>
      <c r="P22" s="60"/>
      <c r="Q22" s="60"/>
      <c r="R22" s="60"/>
      <c r="S22" s="60"/>
      <c r="T22" s="60"/>
      <c r="U22" s="60"/>
      <c r="V22" s="60"/>
      <c r="W22" s="60">
        <v>450972</v>
      </c>
      <c r="X22" s="60"/>
      <c r="Y22" s="60">
        <v>450972</v>
      </c>
      <c r="Z22" s="140"/>
      <c r="AA22" s="155"/>
    </row>
    <row r="23" spans="1:27" ht="13.5">
      <c r="A23" s="291" t="s">
        <v>206</v>
      </c>
      <c r="B23" s="142"/>
      <c r="C23" s="62">
        <v>46946945</v>
      </c>
      <c r="D23" s="156"/>
      <c r="E23" s="60">
        <v>8613593</v>
      </c>
      <c r="F23" s="60">
        <v>8613593</v>
      </c>
      <c r="G23" s="60"/>
      <c r="H23" s="60">
        <v>5509251</v>
      </c>
      <c r="I23" s="60"/>
      <c r="J23" s="60">
        <v>5509251</v>
      </c>
      <c r="K23" s="60">
        <v>608794</v>
      </c>
      <c r="L23" s="60">
        <v>2955979</v>
      </c>
      <c r="M23" s="60">
        <v>240791</v>
      </c>
      <c r="N23" s="60">
        <v>3805564</v>
      </c>
      <c r="O23" s="60"/>
      <c r="P23" s="60"/>
      <c r="Q23" s="60"/>
      <c r="R23" s="60"/>
      <c r="S23" s="60"/>
      <c r="T23" s="60"/>
      <c r="U23" s="60"/>
      <c r="V23" s="60"/>
      <c r="W23" s="60">
        <v>9314815</v>
      </c>
      <c r="X23" s="60">
        <v>4306797</v>
      </c>
      <c r="Y23" s="60">
        <v>5008018</v>
      </c>
      <c r="Z23" s="140">
        <v>116.28</v>
      </c>
      <c r="AA23" s="155">
        <v>8613593</v>
      </c>
    </row>
    <row r="24" spans="1:27" ht="13.5">
      <c r="A24" s="291" t="s">
        <v>207</v>
      </c>
      <c r="B24" s="142"/>
      <c r="C24" s="62">
        <v>14341264</v>
      </c>
      <c r="D24" s="156"/>
      <c r="E24" s="60">
        <v>14825555</v>
      </c>
      <c r="F24" s="60">
        <v>14825555</v>
      </c>
      <c r="G24" s="60"/>
      <c r="H24" s="60">
        <v>276177</v>
      </c>
      <c r="I24" s="60">
        <v>2223625</v>
      </c>
      <c r="J24" s="60">
        <v>2499802</v>
      </c>
      <c r="K24" s="60">
        <v>1221114</v>
      </c>
      <c r="L24" s="60">
        <v>3419733</v>
      </c>
      <c r="M24" s="60">
        <v>215645</v>
      </c>
      <c r="N24" s="60">
        <v>4856492</v>
      </c>
      <c r="O24" s="60"/>
      <c r="P24" s="60"/>
      <c r="Q24" s="60"/>
      <c r="R24" s="60"/>
      <c r="S24" s="60"/>
      <c r="T24" s="60"/>
      <c r="U24" s="60"/>
      <c r="V24" s="60"/>
      <c r="W24" s="60">
        <v>7356294</v>
      </c>
      <c r="X24" s="60">
        <v>7412778</v>
      </c>
      <c r="Y24" s="60">
        <v>-56484</v>
      </c>
      <c r="Z24" s="140">
        <v>-0.76</v>
      </c>
      <c r="AA24" s="155">
        <v>14825555</v>
      </c>
    </row>
    <row r="25" spans="1:27" ht="13.5">
      <c r="A25" s="291" t="s">
        <v>208</v>
      </c>
      <c r="B25" s="142"/>
      <c r="C25" s="62">
        <v>4646399</v>
      </c>
      <c r="D25" s="156"/>
      <c r="E25" s="60">
        <v>4000000</v>
      </c>
      <c r="F25" s="60">
        <v>4000000</v>
      </c>
      <c r="G25" s="60"/>
      <c r="H25" s="60">
        <v>1915358</v>
      </c>
      <c r="I25" s="60"/>
      <c r="J25" s="60">
        <v>1915358</v>
      </c>
      <c r="K25" s="60">
        <v>2194552</v>
      </c>
      <c r="L25" s="60">
        <v>3135952</v>
      </c>
      <c r="M25" s="60">
        <v>518491</v>
      </c>
      <c r="N25" s="60">
        <v>5848995</v>
      </c>
      <c r="O25" s="60"/>
      <c r="P25" s="60"/>
      <c r="Q25" s="60"/>
      <c r="R25" s="60"/>
      <c r="S25" s="60"/>
      <c r="T25" s="60"/>
      <c r="U25" s="60"/>
      <c r="V25" s="60"/>
      <c r="W25" s="60">
        <v>7764353</v>
      </c>
      <c r="X25" s="60">
        <v>2000000</v>
      </c>
      <c r="Y25" s="60">
        <v>5764353</v>
      </c>
      <c r="Z25" s="140">
        <v>288.22</v>
      </c>
      <c r="AA25" s="155">
        <v>4000000</v>
      </c>
    </row>
    <row r="26" spans="1:27" ht="13.5">
      <c r="A26" s="292" t="s">
        <v>209</v>
      </c>
      <c r="B26" s="302"/>
      <c r="C26" s="293">
        <f aca="true" t="shared" si="3" ref="C26:Y26">SUM(C21:C25)</f>
        <v>106410471</v>
      </c>
      <c r="D26" s="294">
        <f t="shared" si="3"/>
        <v>0</v>
      </c>
      <c r="E26" s="295">
        <f t="shared" si="3"/>
        <v>84201384</v>
      </c>
      <c r="F26" s="295">
        <f t="shared" si="3"/>
        <v>84201384</v>
      </c>
      <c r="G26" s="295">
        <f t="shared" si="3"/>
        <v>0</v>
      </c>
      <c r="H26" s="295">
        <f t="shared" si="3"/>
        <v>9499806</v>
      </c>
      <c r="I26" s="295">
        <f t="shared" si="3"/>
        <v>12592875</v>
      </c>
      <c r="J26" s="295">
        <f t="shared" si="3"/>
        <v>22092681</v>
      </c>
      <c r="K26" s="295">
        <f t="shared" si="3"/>
        <v>7232138</v>
      </c>
      <c r="L26" s="295">
        <f t="shared" si="3"/>
        <v>15126550</v>
      </c>
      <c r="M26" s="295">
        <f t="shared" si="3"/>
        <v>12552421</v>
      </c>
      <c r="N26" s="295">
        <f t="shared" si="3"/>
        <v>34911109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57003790</v>
      </c>
      <c r="X26" s="295">
        <f t="shared" si="3"/>
        <v>42100693</v>
      </c>
      <c r="Y26" s="295">
        <f t="shared" si="3"/>
        <v>14903097</v>
      </c>
      <c r="Z26" s="296">
        <f>+IF(X26&lt;&gt;0,+(Y26/X26)*100,0)</f>
        <v>35.39869759388522</v>
      </c>
      <c r="AA26" s="297">
        <f>SUM(AA21:AA25)</f>
        <v>84201384</v>
      </c>
    </row>
    <row r="27" spans="1:27" ht="13.5">
      <c r="A27" s="298" t="s">
        <v>210</v>
      </c>
      <c r="B27" s="147"/>
      <c r="C27" s="62">
        <v>28996998</v>
      </c>
      <c r="D27" s="156"/>
      <c r="E27" s="60">
        <v>41614400</v>
      </c>
      <c r="F27" s="60">
        <v>41614400</v>
      </c>
      <c r="G27" s="60"/>
      <c r="H27" s="60"/>
      <c r="I27" s="60"/>
      <c r="J27" s="60"/>
      <c r="K27" s="60">
        <v>2059144</v>
      </c>
      <c r="L27" s="60">
        <v>4676223</v>
      </c>
      <c r="M27" s="60">
        <v>2187832</v>
      </c>
      <c r="N27" s="60">
        <v>8923199</v>
      </c>
      <c r="O27" s="60"/>
      <c r="P27" s="60"/>
      <c r="Q27" s="60"/>
      <c r="R27" s="60"/>
      <c r="S27" s="60"/>
      <c r="T27" s="60"/>
      <c r="U27" s="60"/>
      <c r="V27" s="60"/>
      <c r="W27" s="60">
        <v>8923199</v>
      </c>
      <c r="X27" s="60">
        <v>20807200</v>
      </c>
      <c r="Y27" s="60">
        <v>-11884001</v>
      </c>
      <c r="Z27" s="140">
        <v>-57.11</v>
      </c>
      <c r="AA27" s="155">
        <v>41614400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5411267</v>
      </c>
      <c r="D30" s="156"/>
      <c r="E30" s="60">
        <v>12248920</v>
      </c>
      <c r="F30" s="60">
        <v>12248920</v>
      </c>
      <c r="G30" s="60"/>
      <c r="H30" s="60"/>
      <c r="I30" s="60">
        <v>54882</v>
      </c>
      <c r="J30" s="60">
        <v>54882</v>
      </c>
      <c r="K30" s="60"/>
      <c r="L30" s="60">
        <v>162433</v>
      </c>
      <c r="M30" s="60">
        <v>229127</v>
      </c>
      <c r="N30" s="60">
        <v>391560</v>
      </c>
      <c r="O30" s="60"/>
      <c r="P30" s="60"/>
      <c r="Q30" s="60"/>
      <c r="R30" s="60"/>
      <c r="S30" s="60"/>
      <c r="T30" s="60"/>
      <c r="U30" s="60"/>
      <c r="V30" s="60"/>
      <c r="W30" s="60">
        <v>446442</v>
      </c>
      <c r="X30" s="60">
        <v>6124460</v>
      </c>
      <c r="Y30" s="60">
        <v>-5678018</v>
      </c>
      <c r="Z30" s="140">
        <v>-92.71</v>
      </c>
      <c r="AA30" s="155">
        <v>12248920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49011476</v>
      </c>
      <c r="D36" s="156">
        <f t="shared" si="4"/>
        <v>0</v>
      </c>
      <c r="E36" s="60">
        <f t="shared" si="4"/>
        <v>66762236</v>
      </c>
      <c r="F36" s="60">
        <f t="shared" si="4"/>
        <v>66762236</v>
      </c>
      <c r="G36" s="60">
        <f t="shared" si="4"/>
        <v>0</v>
      </c>
      <c r="H36" s="60">
        <f t="shared" si="4"/>
        <v>1799020</v>
      </c>
      <c r="I36" s="60">
        <f t="shared" si="4"/>
        <v>10383089</v>
      </c>
      <c r="J36" s="60">
        <f t="shared" si="4"/>
        <v>12182109</v>
      </c>
      <c r="K36" s="60">
        <f t="shared" si="4"/>
        <v>3207678</v>
      </c>
      <c r="L36" s="60">
        <f t="shared" si="4"/>
        <v>5524087</v>
      </c>
      <c r="M36" s="60">
        <f t="shared" si="4"/>
        <v>11331161</v>
      </c>
      <c r="N36" s="60">
        <f t="shared" si="4"/>
        <v>20062926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32245035</v>
      </c>
      <c r="X36" s="60">
        <f t="shared" si="4"/>
        <v>33381118</v>
      </c>
      <c r="Y36" s="60">
        <f t="shared" si="4"/>
        <v>-1136083</v>
      </c>
      <c r="Z36" s="140">
        <f aca="true" t="shared" si="5" ref="Z36:Z49">+IF(X36&lt;&gt;0,+(Y36/X36)*100,0)</f>
        <v>-3.4033701327798545</v>
      </c>
      <c r="AA36" s="155">
        <f>AA6+AA21</f>
        <v>66762236</v>
      </c>
    </row>
    <row r="37" spans="1:27" ht="13.5">
      <c r="A37" s="291" t="s">
        <v>205</v>
      </c>
      <c r="B37" s="142"/>
      <c r="C37" s="62">
        <f t="shared" si="4"/>
        <v>96007049</v>
      </c>
      <c r="D37" s="156">
        <f t="shared" si="4"/>
        <v>0</v>
      </c>
      <c r="E37" s="60">
        <f t="shared" si="4"/>
        <v>5500000</v>
      </c>
      <c r="F37" s="60">
        <f t="shared" si="4"/>
        <v>5500000</v>
      </c>
      <c r="G37" s="60">
        <f t="shared" si="4"/>
        <v>0</v>
      </c>
      <c r="H37" s="60">
        <f t="shared" si="4"/>
        <v>0</v>
      </c>
      <c r="I37" s="60">
        <f t="shared" si="4"/>
        <v>9290</v>
      </c>
      <c r="J37" s="60">
        <f t="shared" si="4"/>
        <v>9290</v>
      </c>
      <c r="K37" s="60">
        <f t="shared" si="4"/>
        <v>13732988</v>
      </c>
      <c r="L37" s="60">
        <f t="shared" si="4"/>
        <v>4253685</v>
      </c>
      <c r="M37" s="60">
        <f t="shared" si="4"/>
        <v>360173</v>
      </c>
      <c r="N37" s="60">
        <f t="shared" si="4"/>
        <v>18346846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18356136</v>
      </c>
      <c r="X37" s="60">
        <f t="shared" si="4"/>
        <v>2750000</v>
      </c>
      <c r="Y37" s="60">
        <f t="shared" si="4"/>
        <v>15606136</v>
      </c>
      <c r="Z37" s="140">
        <f t="shared" si="5"/>
        <v>567.4958545454546</v>
      </c>
      <c r="AA37" s="155">
        <f>AA7+AA22</f>
        <v>5500000</v>
      </c>
    </row>
    <row r="38" spans="1:27" ht="13.5">
      <c r="A38" s="291" t="s">
        <v>206</v>
      </c>
      <c r="B38" s="142"/>
      <c r="C38" s="62">
        <f t="shared" si="4"/>
        <v>60989193</v>
      </c>
      <c r="D38" s="156">
        <f t="shared" si="4"/>
        <v>0</v>
      </c>
      <c r="E38" s="60">
        <f t="shared" si="4"/>
        <v>37876816</v>
      </c>
      <c r="F38" s="60">
        <f t="shared" si="4"/>
        <v>37876816</v>
      </c>
      <c r="G38" s="60">
        <f t="shared" si="4"/>
        <v>0</v>
      </c>
      <c r="H38" s="60">
        <f t="shared" si="4"/>
        <v>5509251</v>
      </c>
      <c r="I38" s="60">
        <f t="shared" si="4"/>
        <v>1382760</v>
      </c>
      <c r="J38" s="60">
        <f t="shared" si="4"/>
        <v>6892011</v>
      </c>
      <c r="K38" s="60">
        <f t="shared" si="4"/>
        <v>946202</v>
      </c>
      <c r="L38" s="60">
        <f t="shared" si="4"/>
        <v>4991669</v>
      </c>
      <c r="M38" s="60">
        <f t="shared" si="4"/>
        <v>240791</v>
      </c>
      <c r="N38" s="60">
        <f t="shared" si="4"/>
        <v>6178662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13070673</v>
      </c>
      <c r="X38" s="60">
        <f t="shared" si="4"/>
        <v>18938409</v>
      </c>
      <c r="Y38" s="60">
        <f t="shared" si="4"/>
        <v>-5867736</v>
      </c>
      <c r="Z38" s="140">
        <f t="shared" si="5"/>
        <v>-30.983257358102257</v>
      </c>
      <c r="AA38" s="155">
        <f>AA8+AA23</f>
        <v>37876816</v>
      </c>
    </row>
    <row r="39" spans="1:27" ht="13.5">
      <c r="A39" s="291" t="s">
        <v>207</v>
      </c>
      <c r="B39" s="142"/>
      <c r="C39" s="62">
        <f t="shared" si="4"/>
        <v>20399497</v>
      </c>
      <c r="D39" s="156">
        <f t="shared" si="4"/>
        <v>0</v>
      </c>
      <c r="E39" s="60">
        <f t="shared" si="4"/>
        <v>25325555</v>
      </c>
      <c r="F39" s="60">
        <f t="shared" si="4"/>
        <v>25325555</v>
      </c>
      <c r="G39" s="60">
        <f t="shared" si="4"/>
        <v>0</v>
      </c>
      <c r="H39" s="60">
        <f t="shared" si="4"/>
        <v>276177</v>
      </c>
      <c r="I39" s="60">
        <f t="shared" si="4"/>
        <v>2778944</v>
      </c>
      <c r="J39" s="60">
        <f t="shared" si="4"/>
        <v>3055121</v>
      </c>
      <c r="K39" s="60">
        <f t="shared" si="4"/>
        <v>1221114</v>
      </c>
      <c r="L39" s="60">
        <f t="shared" si="4"/>
        <v>4486225</v>
      </c>
      <c r="M39" s="60">
        <f t="shared" si="4"/>
        <v>215645</v>
      </c>
      <c r="N39" s="60">
        <f t="shared" si="4"/>
        <v>5922984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8978105</v>
      </c>
      <c r="X39" s="60">
        <f t="shared" si="4"/>
        <v>12662778</v>
      </c>
      <c r="Y39" s="60">
        <f t="shared" si="4"/>
        <v>-3684673</v>
      </c>
      <c r="Z39" s="140">
        <f t="shared" si="5"/>
        <v>-29.098456910482046</v>
      </c>
      <c r="AA39" s="155">
        <f>AA9+AA24</f>
        <v>25325555</v>
      </c>
    </row>
    <row r="40" spans="1:27" ht="13.5">
      <c r="A40" s="291" t="s">
        <v>208</v>
      </c>
      <c r="B40" s="142"/>
      <c r="C40" s="62">
        <f t="shared" si="4"/>
        <v>4646399</v>
      </c>
      <c r="D40" s="156">
        <f t="shared" si="4"/>
        <v>0</v>
      </c>
      <c r="E40" s="60">
        <f t="shared" si="4"/>
        <v>4000000</v>
      </c>
      <c r="F40" s="60">
        <f t="shared" si="4"/>
        <v>4000000</v>
      </c>
      <c r="G40" s="60">
        <f t="shared" si="4"/>
        <v>0</v>
      </c>
      <c r="H40" s="60">
        <f t="shared" si="4"/>
        <v>1915358</v>
      </c>
      <c r="I40" s="60">
        <f t="shared" si="4"/>
        <v>0</v>
      </c>
      <c r="J40" s="60">
        <f t="shared" si="4"/>
        <v>1915358</v>
      </c>
      <c r="K40" s="60">
        <f t="shared" si="4"/>
        <v>2194552</v>
      </c>
      <c r="L40" s="60">
        <f t="shared" si="4"/>
        <v>3135952</v>
      </c>
      <c r="M40" s="60">
        <f t="shared" si="4"/>
        <v>518491</v>
      </c>
      <c r="N40" s="60">
        <f t="shared" si="4"/>
        <v>5848995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7764353</v>
      </c>
      <c r="X40" s="60">
        <f t="shared" si="4"/>
        <v>2000000</v>
      </c>
      <c r="Y40" s="60">
        <f t="shared" si="4"/>
        <v>5764353</v>
      </c>
      <c r="Z40" s="140">
        <f t="shared" si="5"/>
        <v>288.21765</v>
      </c>
      <c r="AA40" s="155">
        <f>AA10+AA25</f>
        <v>4000000</v>
      </c>
    </row>
    <row r="41" spans="1:27" ht="13.5">
      <c r="A41" s="292" t="s">
        <v>209</v>
      </c>
      <c r="B41" s="142"/>
      <c r="C41" s="293">
        <f aca="true" t="shared" si="6" ref="C41:Y41">SUM(C36:C40)</f>
        <v>231053614</v>
      </c>
      <c r="D41" s="294">
        <f t="shared" si="6"/>
        <v>0</v>
      </c>
      <c r="E41" s="295">
        <f t="shared" si="6"/>
        <v>139464607</v>
      </c>
      <c r="F41" s="295">
        <f t="shared" si="6"/>
        <v>139464607</v>
      </c>
      <c r="G41" s="295">
        <f t="shared" si="6"/>
        <v>0</v>
      </c>
      <c r="H41" s="295">
        <f t="shared" si="6"/>
        <v>9499806</v>
      </c>
      <c r="I41" s="295">
        <f t="shared" si="6"/>
        <v>14554083</v>
      </c>
      <c r="J41" s="295">
        <f t="shared" si="6"/>
        <v>24053889</v>
      </c>
      <c r="K41" s="295">
        <f t="shared" si="6"/>
        <v>21302534</v>
      </c>
      <c r="L41" s="295">
        <f t="shared" si="6"/>
        <v>22391618</v>
      </c>
      <c r="M41" s="295">
        <f t="shared" si="6"/>
        <v>12666261</v>
      </c>
      <c r="N41" s="295">
        <f t="shared" si="6"/>
        <v>56360413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80414302</v>
      </c>
      <c r="X41" s="295">
        <f t="shared" si="6"/>
        <v>69732305</v>
      </c>
      <c r="Y41" s="295">
        <f t="shared" si="6"/>
        <v>10681997</v>
      </c>
      <c r="Z41" s="296">
        <f t="shared" si="5"/>
        <v>15.318577236189165</v>
      </c>
      <c r="AA41" s="297">
        <f>SUM(AA36:AA40)</f>
        <v>139464607</v>
      </c>
    </row>
    <row r="42" spans="1:27" ht="13.5">
      <c r="A42" s="298" t="s">
        <v>210</v>
      </c>
      <c r="B42" s="136"/>
      <c r="C42" s="95">
        <f aca="true" t="shared" si="7" ref="C42:Y48">C12+C27</f>
        <v>60102825</v>
      </c>
      <c r="D42" s="129">
        <f t="shared" si="7"/>
        <v>0</v>
      </c>
      <c r="E42" s="54">
        <f t="shared" si="7"/>
        <v>52918309</v>
      </c>
      <c r="F42" s="54">
        <f t="shared" si="7"/>
        <v>52918309</v>
      </c>
      <c r="G42" s="54">
        <f t="shared" si="7"/>
        <v>0</v>
      </c>
      <c r="H42" s="54">
        <f t="shared" si="7"/>
        <v>0</v>
      </c>
      <c r="I42" s="54">
        <f t="shared" si="7"/>
        <v>139366</v>
      </c>
      <c r="J42" s="54">
        <f t="shared" si="7"/>
        <v>139366</v>
      </c>
      <c r="K42" s="54">
        <f t="shared" si="7"/>
        <v>2830961</v>
      </c>
      <c r="L42" s="54">
        <f t="shared" si="7"/>
        <v>4746759</v>
      </c>
      <c r="M42" s="54">
        <f t="shared" si="7"/>
        <v>2260191</v>
      </c>
      <c r="N42" s="54">
        <f t="shared" si="7"/>
        <v>9837911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9977277</v>
      </c>
      <c r="X42" s="54">
        <f t="shared" si="7"/>
        <v>26459155</v>
      </c>
      <c r="Y42" s="54">
        <f t="shared" si="7"/>
        <v>-16481878</v>
      </c>
      <c r="Z42" s="184">
        <f t="shared" si="5"/>
        <v>-62.29177764747212</v>
      </c>
      <c r="AA42" s="130">
        <f aca="true" t="shared" si="8" ref="AA42:AA48">AA12+AA27</f>
        <v>52918309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40376696</v>
      </c>
      <c r="D45" s="129">
        <f t="shared" si="7"/>
        <v>0</v>
      </c>
      <c r="E45" s="54">
        <f t="shared" si="7"/>
        <v>26098920</v>
      </c>
      <c r="F45" s="54">
        <f t="shared" si="7"/>
        <v>26098920</v>
      </c>
      <c r="G45" s="54">
        <f t="shared" si="7"/>
        <v>0</v>
      </c>
      <c r="H45" s="54">
        <f t="shared" si="7"/>
        <v>58415</v>
      </c>
      <c r="I45" s="54">
        <f t="shared" si="7"/>
        <v>54882</v>
      </c>
      <c r="J45" s="54">
        <f t="shared" si="7"/>
        <v>113297</v>
      </c>
      <c r="K45" s="54">
        <f t="shared" si="7"/>
        <v>5147</v>
      </c>
      <c r="L45" s="54">
        <f t="shared" si="7"/>
        <v>385280</v>
      </c>
      <c r="M45" s="54">
        <f t="shared" si="7"/>
        <v>229127</v>
      </c>
      <c r="N45" s="54">
        <f t="shared" si="7"/>
        <v>619554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732851</v>
      </c>
      <c r="X45" s="54">
        <f t="shared" si="7"/>
        <v>13049460</v>
      </c>
      <c r="Y45" s="54">
        <f t="shared" si="7"/>
        <v>-12316609</v>
      </c>
      <c r="Z45" s="184">
        <f t="shared" si="5"/>
        <v>-94.38405114081348</v>
      </c>
      <c r="AA45" s="130">
        <f t="shared" si="8"/>
        <v>26098920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2100000</v>
      </c>
      <c r="F48" s="54">
        <f t="shared" si="7"/>
        <v>2100000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301388</v>
      </c>
      <c r="M48" s="54">
        <f t="shared" si="7"/>
        <v>0</v>
      </c>
      <c r="N48" s="54">
        <f t="shared" si="7"/>
        <v>301388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301388</v>
      </c>
      <c r="X48" s="54">
        <f t="shared" si="7"/>
        <v>1050000</v>
      </c>
      <c r="Y48" s="54">
        <f t="shared" si="7"/>
        <v>-748612</v>
      </c>
      <c r="Z48" s="184">
        <f t="shared" si="5"/>
        <v>-71.29638095238096</v>
      </c>
      <c r="AA48" s="130">
        <f t="shared" si="8"/>
        <v>2100000</v>
      </c>
    </row>
    <row r="49" spans="1:27" ht="13.5">
      <c r="A49" s="308" t="s">
        <v>219</v>
      </c>
      <c r="B49" s="149"/>
      <c r="C49" s="239">
        <f aca="true" t="shared" si="9" ref="C49:Y49">SUM(C41:C48)</f>
        <v>331533135</v>
      </c>
      <c r="D49" s="218">
        <f t="shared" si="9"/>
        <v>0</v>
      </c>
      <c r="E49" s="220">
        <f t="shared" si="9"/>
        <v>220581836</v>
      </c>
      <c r="F49" s="220">
        <f t="shared" si="9"/>
        <v>220581836</v>
      </c>
      <c r="G49" s="220">
        <f t="shared" si="9"/>
        <v>0</v>
      </c>
      <c r="H49" s="220">
        <f t="shared" si="9"/>
        <v>9558221</v>
      </c>
      <c r="I49" s="220">
        <f t="shared" si="9"/>
        <v>14748331</v>
      </c>
      <c r="J49" s="220">
        <f t="shared" si="9"/>
        <v>24306552</v>
      </c>
      <c r="K49" s="220">
        <f t="shared" si="9"/>
        <v>24138642</v>
      </c>
      <c r="L49" s="220">
        <f t="shared" si="9"/>
        <v>27825045</v>
      </c>
      <c r="M49" s="220">
        <f t="shared" si="9"/>
        <v>15155579</v>
      </c>
      <c r="N49" s="220">
        <f t="shared" si="9"/>
        <v>67119266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91425818</v>
      </c>
      <c r="X49" s="220">
        <f t="shared" si="9"/>
        <v>110290920</v>
      </c>
      <c r="Y49" s="220">
        <f t="shared" si="9"/>
        <v>-18865102</v>
      </c>
      <c r="Z49" s="221">
        <f t="shared" si="5"/>
        <v>-17.104855050624295</v>
      </c>
      <c r="AA49" s="222">
        <f>SUM(AA41:AA48)</f>
        <v>220581836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75033549</v>
      </c>
      <c r="D51" s="129">
        <f t="shared" si="10"/>
        <v>0</v>
      </c>
      <c r="E51" s="54">
        <f t="shared" si="10"/>
        <v>80295262</v>
      </c>
      <c r="F51" s="54">
        <f t="shared" si="10"/>
        <v>80295262</v>
      </c>
      <c r="G51" s="54">
        <f t="shared" si="10"/>
        <v>46988</v>
      </c>
      <c r="H51" s="54">
        <f t="shared" si="10"/>
        <v>2522407</v>
      </c>
      <c r="I51" s="54">
        <f t="shared" si="10"/>
        <v>5832121</v>
      </c>
      <c r="J51" s="54">
        <f t="shared" si="10"/>
        <v>8401516</v>
      </c>
      <c r="K51" s="54">
        <f t="shared" si="10"/>
        <v>3531695</v>
      </c>
      <c r="L51" s="54">
        <f t="shared" si="10"/>
        <v>3714595</v>
      </c>
      <c r="M51" s="54">
        <f t="shared" si="10"/>
        <v>6638061</v>
      </c>
      <c r="N51" s="54">
        <f t="shared" si="10"/>
        <v>13884351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22285867</v>
      </c>
      <c r="X51" s="54">
        <f t="shared" si="10"/>
        <v>40147632</v>
      </c>
      <c r="Y51" s="54">
        <f t="shared" si="10"/>
        <v>-17861765</v>
      </c>
      <c r="Z51" s="184">
        <f>+IF(X51&lt;&gt;0,+(Y51/X51)*100,0)</f>
        <v>-44.490208040165356</v>
      </c>
      <c r="AA51" s="130">
        <f>SUM(AA57:AA61)</f>
        <v>80295262</v>
      </c>
    </row>
    <row r="52" spans="1:27" ht="13.5">
      <c r="A52" s="310" t="s">
        <v>204</v>
      </c>
      <c r="B52" s="142"/>
      <c r="C52" s="62">
        <v>22764538</v>
      </c>
      <c r="D52" s="156"/>
      <c r="E52" s="60">
        <v>12034026</v>
      </c>
      <c r="F52" s="60">
        <v>12034026</v>
      </c>
      <c r="G52" s="60">
        <v>44000</v>
      </c>
      <c r="H52" s="60">
        <v>910940</v>
      </c>
      <c r="I52" s="60">
        <v>2281133</v>
      </c>
      <c r="J52" s="60">
        <v>3236073</v>
      </c>
      <c r="K52" s="60">
        <v>227681</v>
      </c>
      <c r="L52" s="60">
        <v>28206</v>
      </c>
      <c r="M52" s="60">
        <v>1279284</v>
      </c>
      <c r="N52" s="60">
        <v>1535171</v>
      </c>
      <c r="O52" s="60"/>
      <c r="P52" s="60"/>
      <c r="Q52" s="60"/>
      <c r="R52" s="60"/>
      <c r="S52" s="60"/>
      <c r="T52" s="60"/>
      <c r="U52" s="60"/>
      <c r="V52" s="60"/>
      <c r="W52" s="60">
        <v>4771244</v>
      </c>
      <c r="X52" s="60">
        <v>6017013</v>
      </c>
      <c r="Y52" s="60">
        <v>-1245769</v>
      </c>
      <c r="Z52" s="140">
        <v>-20.7</v>
      </c>
      <c r="AA52" s="155">
        <v>12034026</v>
      </c>
    </row>
    <row r="53" spans="1:27" ht="13.5">
      <c r="A53" s="310" t="s">
        <v>205</v>
      </c>
      <c r="B53" s="142"/>
      <c r="C53" s="62">
        <v>24463388</v>
      </c>
      <c r="D53" s="156"/>
      <c r="E53" s="60">
        <v>28877864</v>
      </c>
      <c r="F53" s="60">
        <v>28877864</v>
      </c>
      <c r="G53" s="60">
        <v>-2932</v>
      </c>
      <c r="H53" s="60">
        <v>963468</v>
      </c>
      <c r="I53" s="60">
        <v>968396</v>
      </c>
      <c r="J53" s="60">
        <v>1928932</v>
      </c>
      <c r="K53" s="60">
        <v>777288</v>
      </c>
      <c r="L53" s="60">
        <v>423429</v>
      </c>
      <c r="M53" s="60">
        <v>816611</v>
      </c>
      <c r="N53" s="60">
        <v>2017328</v>
      </c>
      <c r="O53" s="60"/>
      <c r="P53" s="60"/>
      <c r="Q53" s="60"/>
      <c r="R53" s="60"/>
      <c r="S53" s="60"/>
      <c r="T53" s="60"/>
      <c r="U53" s="60"/>
      <c r="V53" s="60"/>
      <c r="W53" s="60">
        <v>3946260</v>
      </c>
      <c r="X53" s="60">
        <v>14438932</v>
      </c>
      <c r="Y53" s="60">
        <v>-10492672</v>
      </c>
      <c r="Z53" s="140">
        <v>-72.67</v>
      </c>
      <c r="AA53" s="155">
        <v>28877864</v>
      </c>
    </row>
    <row r="54" spans="1:27" ht="13.5">
      <c r="A54" s="310" t="s">
        <v>206</v>
      </c>
      <c r="B54" s="142"/>
      <c r="C54" s="62">
        <v>17918827</v>
      </c>
      <c r="D54" s="156"/>
      <c r="E54" s="60">
        <v>7392000</v>
      </c>
      <c r="F54" s="60">
        <v>7392000</v>
      </c>
      <c r="G54" s="60"/>
      <c r="H54" s="60">
        <v>191222</v>
      </c>
      <c r="I54" s="60">
        <v>331019</v>
      </c>
      <c r="J54" s="60">
        <v>522241</v>
      </c>
      <c r="K54" s="60">
        <v>268476</v>
      </c>
      <c r="L54" s="60">
        <v>417456</v>
      </c>
      <c r="M54" s="60">
        <v>399872</v>
      </c>
      <c r="N54" s="60">
        <v>1085804</v>
      </c>
      <c r="O54" s="60"/>
      <c r="P54" s="60"/>
      <c r="Q54" s="60"/>
      <c r="R54" s="60"/>
      <c r="S54" s="60"/>
      <c r="T54" s="60"/>
      <c r="U54" s="60"/>
      <c r="V54" s="60"/>
      <c r="W54" s="60">
        <v>1608045</v>
      </c>
      <c r="X54" s="60">
        <v>3696000</v>
      </c>
      <c r="Y54" s="60">
        <v>-2087955</v>
      </c>
      <c r="Z54" s="140">
        <v>-56.49</v>
      </c>
      <c r="AA54" s="155">
        <v>7392000</v>
      </c>
    </row>
    <row r="55" spans="1:27" ht="13.5">
      <c r="A55" s="310" t="s">
        <v>207</v>
      </c>
      <c r="B55" s="142"/>
      <c r="C55" s="62"/>
      <c r="D55" s="156"/>
      <c r="E55" s="60">
        <v>10574133</v>
      </c>
      <c r="F55" s="60">
        <v>10574133</v>
      </c>
      <c r="G55" s="60"/>
      <c r="H55" s="60"/>
      <c r="I55" s="60">
        <v>1545856</v>
      </c>
      <c r="J55" s="60">
        <v>1545856</v>
      </c>
      <c r="K55" s="60">
        <v>680902</v>
      </c>
      <c r="L55" s="60">
        <v>519107</v>
      </c>
      <c r="M55" s="60">
        <v>1252030</v>
      </c>
      <c r="N55" s="60">
        <v>2452039</v>
      </c>
      <c r="O55" s="60"/>
      <c r="P55" s="60"/>
      <c r="Q55" s="60"/>
      <c r="R55" s="60"/>
      <c r="S55" s="60"/>
      <c r="T55" s="60"/>
      <c r="U55" s="60"/>
      <c r="V55" s="60"/>
      <c r="W55" s="60">
        <v>3997895</v>
      </c>
      <c r="X55" s="60">
        <v>5287067</v>
      </c>
      <c r="Y55" s="60">
        <v>-1289172</v>
      </c>
      <c r="Z55" s="140">
        <v>-24.38</v>
      </c>
      <c r="AA55" s="155">
        <v>10574133</v>
      </c>
    </row>
    <row r="56" spans="1:27" ht="13.5">
      <c r="A56" s="310" t="s">
        <v>208</v>
      </c>
      <c r="B56" s="142"/>
      <c r="C56" s="62">
        <v>3555415</v>
      </c>
      <c r="D56" s="156"/>
      <c r="E56" s="60">
        <v>1881705</v>
      </c>
      <c r="F56" s="60">
        <v>1881705</v>
      </c>
      <c r="G56" s="60"/>
      <c r="H56" s="60">
        <v>9919</v>
      </c>
      <c r="I56" s="60"/>
      <c r="J56" s="60">
        <v>9919</v>
      </c>
      <c r="K56" s="60">
        <v>137021</v>
      </c>
      <c r="L56" s="60"/>
      <c r="M56" s="60">
        <v>139616</v>
      </c>
      <c r="N56" s="60">
        <v>276637</v>
      </c>
      <c r="O56" s="60"/>
      <c r="P56" s="60"/>
      <c r="Q56" s="60"/>
      <c r="R56" s="60"/>
      <c r="S56" s="60"/>
      <c r="T56" s="60"/>
      <c r="U56" s="60"/>
      <c r="V56" s="60"/>
      <c r="W56" s="60">
        <v>286556</v>
      </c>
      <c r="X56" s="60">
        <v>940853</v>
      </c>
      <c r="Y56" s="60">
        <v>-654297</v>
      </c>
      <c r="Z56" s="140">
        <v>-69.54</v>
      </c>
      <c r="AA56" s="155">
        <v>1881705</v>
      </c>
    </row>
    <row r="57" spans="1:27" ht="13.5">
      <c r="A57" s="138" t="s">
        <v>209</v>
      </c>
      <c r="B57" s="142"/>
      <c r="C57" s="293">
        <f aca="true" t="shared" si="11" ref="C57:Y57">SUM(C52:C56)</f>
        <v>68702168</v>
      </c>
      <c r="D57" s="294">
        <f t="shared" si="11"/>
        <v>0</v>
      </c>
      <c r="E57" s="295">
        <f t="shared" si="11"/>
        <v>60759728</v>
      </c>
      <c r="F57" s="295">
        <f t="shared" si="11"/>
        <v>60759728</v>
      </c>
      <c r="G57" s="295">
        <f t="shared" si="11"/>
        <v>41068</v>
      </c>
      <c r="H57" s="295">
        <f t="shared" si="11"/>
        <v>2075549</v>
      </c>
      <c r="I57" s="295">
        <f t="shared" si="11"/>
        <v>5126404</v>
      </c>
      <c r="J57" s="295">
        <f t="shared" si="11"/>
        <v>7243021</v>
      </c>
      <c r="K57" s="295">
        <f t="shared" si="11"/>
        <v>2091368</v>
      </c>
      <c r="L57" s="295">
        <f t="shared" si="11"/>
        <v>1388198</v>
      </c>
      <c r="M57" s="295">
        <f t="shared" si="11"/>
        <v>3887413</v>
      </c>
      <c r="N57" s="295">
        <f t="shared" si="11"/>
        <v>7366979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14610000</v>
      </c>
      <c r="X57" s="295">
        <f t="shared" si="11"/>
        <v>30379865</v>
      </c>
      <c r="Y57" s="295">
        <f t="shared" si="11"/>
        <v>-15769865</v>
      </c>
      <c r="Z57" s="296">
        <f>+IF(X57&lt;&gt;0,+(Y57/X57)*100,0)</f>
        <v>-51.90893705419691</v>
      </c>
      <c r="AA57" s="297">
        <f>SUM(AA52:AA56)</f>
        <v>60759728</v>
      </c>
    </row>
    <row r="58" spans="1:27" ht="13.5">
      <c r="A58" s="311" t="s">
        <v>210</v>
      </c>
      <c r="B58" s="136"/>
      <c r="C58" s="62">
        <v>6136792</v>
      </c>
      <c r="D58" s="156"/>
      <c r="E58" s="60">
        <v>7508544</v>
      </c>
      <c r="F58" s="60">
        <v>7508544</v>
      </c>
      <c r="G58" s="60"/>
      <c r="H58" s="60"/>
      <c r="I58" s="60">
        <v>-40899</v>
      </c>
      <c r="J58" s="60">
        <v>-40899</v>
      </c>
      <c r="K58" s="60">
        <v>163352</v>
      </c>
      <c r="L58" s="60">
        <v>705507</v>
      </c>
      <c r="M58" s="60">
        <v>545854</v>
      </c>
      <c r="N58" s="60">
        <v>1414713</v>
      </c>
      <c r="O58" s="60"/>
      <c r="P58" s="60"/>
      <c r="Q58" s="60"/>
      <c r="R58" s="60"/>
      <c r="S58" s="60"/>
      <c r="T58" s="60"/>
      <c r="U58" s="60"/>
      <c r="V58" s="60"/>
      <c r="W58" s="60">
        <v>1373814</v>
      </c>
      <c r="X58" s="60">
        <v>3754272</v>
      </c>
      <c r="Y58" s="60">
        <v>-2380458</v>
      </c>
      <c r="Z58" s="140">
        <v>-63.41</v>
      </c>
      <c r="AA58" s="155">
        <v>7508544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194589</v>
      </c>
      <c r="D61" s="156"/>
      <c r="E61" s="60">
        <v>12026990</v>
      </c>
      <c r="F61" s="60">
        <v>12026990</v>
      </c>
      <c r="G61" s="60">
        <v>5920</v>
      </c>
      <c r="H61" s="60">
        <v>446858</v>
      </c>
      <c r="I61" s="60">
        <v>746616</v>
      </c>
      <c r="J61" s="60">
        <v>1199394</v>
      </c>
      <c r="K61" s="60">
        <v>1276975</v>
      </c>
      <c r="L61" s="60">
        <v>1620890</v>
      </c>
      <c r="M61" s="60">
        <v>2204794</v>
      </c>
      <c r="N61" s="60">
        <v>5102659</v>
      </c>
      <c r="O61" s="60"/>
      <c r="P61" s="60"/>
      <c r="Q61" s="60"/>
      <c r="R61" s="60"/>
      <c r="S61" s="60"/>
      <c r="T61" s="60"/>
      <c r="U61" s="60"/>
      <c r="V61" s="60"/>
      <c r="W61" s="60">
        <v>6302053</v>
      </c>
      <c r="X61" s="60">
        <v>6013495</v>
      </c>
      <c r="Y61" s="60">
        <v>288558</v>
      </c>
      <c r="Z61" s="140">
        <v>4.8</v>
      </c>
      <c r="AA61" s="155">
        <v>12026990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>
        <v>53671</v>
      </c>
      <c r="I65" s="60">
        <v>-53671</v>
      </c>
      <c r="J65" s="60"/>
      <c r="K65" s="60">
        <v>6292206</v>
      </c>
      <c r="L65" s="60">
        <v>7991443</v>
      </c>
      <c r="M65" s="60">
        <v>1415200</v>
      </c>
      <c r="N65" s="60">
        <v>15698849</v>
      </c>
      <c r="O65" s="60"/>
      <c r="P65" s="60"/>
      <c r="Q65" s="60"/>
      <c r="R65" s="60"/>
      <c r="S65" s="60"/>
      <c r="T65" s="60"/>
      <c r="U65" s="60"/>
      <c r="V65" s="60"/>
      <c r="W65" s="60">
        <v>15698849</v>
      </c>
      <c r="X65" s="60"/>
      <c r="Y65" s="60">
        <v>15698849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>
        <v>340806</v>
      </c>
      <c r="I66" s="275">
        <v>269428</v>
      </c>
      <c r="J66" s="275">
        <v>610234</v>
      </c>
      <c r="K66" s="275">
        <v>2260820</v>
      </c>
      <c r="L66" s="275">
        <v>7802737</v>
      </c>
      <c r="M66" s="275">
        <v>-2538226</v>
      </c>
      <c r="N66" s="275">
        <v>7525331</v>
      </c>
      <c r="O66" s="275"/>
      <c r="P66" s="275"/>
      <c r="Q66" s="275"/>
      <c r="R66" s="275"/>
      <c r="S66" s="275"/>
      <c r="T66" s="275"/>
      <c r="U66" s="275"/>
      <c r="V66" s="275"/>
      <c r="W66" s="275">
        <v>8135565</v>
      </c>
      <c r="X66" s="275"/>
      <c r="Y66" s="275">
        <v>8135565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49680</v>
      </c>
      <c r="H67" s="60">
        <v>1813665</v>
      </c>
      <c r="I67" s="60">
        <v>5060060</v>
      </c>
      <c r="J67" s="60">
        <v>6923405</v>
      </c>
      <c r="K67" s="60">
        <v>2142068</v>
      </c>
      <c r="L67" s="60">
        <v>7839308</v>
      </c>
      <c r="M67" s="60">
        <v>2211258</v>
      </c>
      <c r="N67" s="60">
        <v>12192634</v>
      </c>
      <c r="O67" s="60"/>
      <c r="P67" s="60"/>
      <c r="Q67" s="60"/>
      <c r="R67" s="60"/>
      <c r="S67" s="60"/>
      <c r="T67" s="60"/>
      <c r="U67" s="60"/>
      <c r="V67" s="60"/>
      <c r="W67" s="60">
        <v>19116039</v>
      </c>
      <c r="X67" s="60"/>
      <c r="Y67" s="60">
        <v>19116039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-2692</v>
      </c>
      <c r="H68" s="60">
        <v>314265</v>
      </c>
      <c r="I68" s="60">
        <v>556304</v>
      </c>
      <c r="J68" s="60">
        <v>867877</v>
      </c>
      <c r="K68" s="60">
        <v>-871193</v>
      </c>
      <c r="L68" s="60">
        <v>5765</v>
      </c>
      <c r="M68" s="60">
        <v>3433335</v>
      </c>
      <c r="N68" s="60">
        <v>2567907</v>
      </c>
      <c r="O68" s="60"/>
      <c r="P68" s="60"/>
      <c r="Q68" s="60"/>
      <c r="R68" s="60"/>
      <c r="S68" s="60"/>
      <c r="T68" s="60"/>
      <c r="U68" s="60"/>
      <c r="V68" s="60"/>
      <c r="W68" s="60">
        <v>3435784</v>
      </c>
      <c r="X68" s="60"/>
      <c r="Y68" s="60">
        <v>3435784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46988</v>
      </c>
      <c r="H69" s="220">
        <f t="shared" si="12"/>
        <v>2522407</v>
      </c>
      <c r="I69" s="220">
        <f t="shared" si="12"/>
        <v>5832121</v>
      </c>
      <c r="J69" s="220">
        <f t="shared" si="12"/>
        <v>8401516</v>
      </c>
      <c r="K69" s="220">
        <f t="shared" si="12"/>
        <v>9823901</v>
      </c>
      <c r="L69" s="220">
        <f t="shared" si="12"/>
        <v>23639253</v>
      </c>
      <c r="M69" s="220">
        <f t="shared" si="12"/>
        <v>4521567</v>
      </c>
      <c r="N69" s="220">
        <f t="shared" si="12"/>
        <v>37984721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46386237</v>
      </c>
      <c r="X69" s="220">
        <f t="shared" si="12"/>
        <v>0</v>
      </c>
      <c r="Y69" s="220">
        <f t="shared" si="12"/>
        <v>46386237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124643143</v>
      </c>
      <c r="D5" s="357">
        <f t="shared" si="0"/>
        <v>0</v>
      </c>
      <c r="E5" s="356">
        <f t="shared" si="0"/>
        <v>55263223</v>
      </c>
      <c r="F5" s="358">
        <f t="shared" si="0"/>
        <v>55263223</v>
      </c>
      <c r="G5" s="358">
        <f t="shared" si="0"/>
        <v>0</v>
      </c>
      <c r="H5" s="356">
        <f t="shared" si="0"/>
        <v>0</v>
      </c>
      <c r="I5" s="356">
        <f t="shared" si="0"/>
        <v>1961208</v>
      </c>
      <c r="J5" s="358">
        <f t="shared" si="0"/>
        <v>1961208</v>
      </c>
      <c r="K5" s="358">
        <f t="shared" si="0"/>
        <v>14070396</v>
      </c>
      <c r="L5" s="356">
        <f t="shared" si="0"/>
        <v>7265068</v>
      </c>
      <c r="M5" s="356">
        <f t="shared" si="0"/>
        <v>113840</v>
      </c>
      <c r="N5" s="358">
        <f t="shared" si="0"/>
        <v>21449304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23410512</v>
      </c>
      <c r="X5" s="356">
        <f t="shared" si="0"/>
        <v>27631612</v>
      </c>
      <c r="Y5" s="358">
        <f t="shared" si="0"/>
        <v>-4221100</v>
      </c>
      <c r="Z5" s="359">
        <f>+IF(X5&lt;&gt;0,+(Y5/X5)*100,0)</f>
        <v>-15.27634363134514</v>
      </c>
      <c r="AA5" s="360">
        <f>+AA6+AA8+AA11+AA13+AA15</f>
        <v>55263223</v>
      </c>
    </row>
    <row r="6" spans="1:27" ht="13.5">
      <c r="A6" s="361" t="s">
        <v>204</v>
      </c>
      <c r="B6" s="142"/>
      <c r="C6" s="60">
        <f>+C7</f>
        <v>8535613</v>
      </c>
      <c r="D6" s="340">
        <f aca="true" t="shared" si="1" ref="D6:AA6">+D7</f>
        <v>0</v>
      </c>
      <c r="E6" s="60">
        <f t="shared" si="1"/>
        <v>10000000</v>
      </c>
      <c r="F6" s="59">
        <f t="shared" si="1"/>
        <v>10000000</v>
      </c>
      <c r="G6" s="59">
        <f t="shared" si="1"/>
        <v>0</v>
      </c>
      <c r="H6" s="60">
        <f t="shared" si="1"/>
        <v>0</v>
      </c>
      <c r="I6" s="60">
        <f t="shared" si="1"/>
        <v>13839</v>
      </c>
      <c r="J6" s="59">
        <f t="shared" si="1"/>
        <v>13839</v>
      </c>
      <c r="K6" s="59">
        <f t="shared" si="1"/>
        <v>0</v>
      </c>
      <c r="L6" s="60">
        <f t="shared" si="1"/>
        <v>0</v>
      </c>
      <c r="M6" s="60">
        <f t="shared" si="1"/>
        <v>113840</v>
      </c>
      <c r="N6" s="59">
        <f t="shared" si="1"/>
        <v>113840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127679</v>
      </c>
      <c r="X6" s="60">
        <f t="shared" si="1"/>
        <v>5000000</v>
      </c>
      <c r="Y6" s="59">
        <f t="shared" si="1"/>
        <v>-4872321</v>
      </c>
      <c r="Z6" s="61">
        <f>+IF(X6&lt;&gt;0,+(Y6/X6)*100,0)</f>
        <v>-97.44642</v>
      </c>
      <c r="AA6" s="62">
        <f t="shared" si="1"/>
        <v>10000000</v>
      </c>
    </row>
    <row r="7" spans="1:27" ht="13.5">
      <c r="A7" s="291" t="s">
        <v>228</v>
      </c>
      <c r="B7" s="142"/>
      <c r="C7" s="60">
        <v>8535613</v>
      </c>
      <c r="D7" s="340"/>
      <c r="E7" s="60">
        <v>10000000</v>
      </c>
      <c r="F7" s="59">
        <v>10000000</v>
      </c>
      <c r="G7" s="59"/>
      <c r="H7" s="60"/>
      <c r="I7" s="60">
        <v>13839</v>
      </c>
      <c r="J7" s="59">
        <v>13839</v>
      </c>
      <c r="K7" s="59"/>
      <c r="L7" s="60"/>
      <c r="M7" s="60">
        <v>113840</v>
      </c>
      <c r="N7" s="59">
        <v>113840</v>
      </c>
      <c r="O7" s="59"/>
      <c r="P7" s="60"/>
      <c r="Q7" s="60"/>
      <c r="R7" s="59"/>
      <c r="S7" s="59"/>
      <c r="T7" s="60"/>
      <c r="U7" s="60"/>
      <c r="V7" s="59"/>
      <c r="W7" s="59">
        <v>127679</v>
      </c>
      <c r="X7" s="60">
        <v>5000000</v>
      </c>
      <c r="Y7" s="59">
        <v>-4872321</v>
      </c>
      <c r="Z7" s="61">
        <v>-97.45</v>
      </c>
      <c r="AA7" s="62">
        <v>10000000</v>
      </c>
    </row>
    <row r="8" spans="1:27" ht="13.5">
      <c r="A8" s="361" t="s">
        <v>205</v>
      </c>
      <c r="B8" s="142"/>
      <c r="C8" s="60">
        <f aca="true" t="shared" si="2" ref="C8:Y8">SUM(C9:C10)</f>
        <v>96007049</v>
      </c>
      <c r="D8" s="340">
        <f t="shared" si="2"/>
        <v>0</v>
      </c>
      <c r="E8" s="60">
        <f t="shared" si="2"/>
        <v>5500000</v>
      </c>
      <c r="F8" s="59">
        <f t="shared" si="2"/>
        <v>5500000</v>
      </c>
      <c r="G8" s="59">
        <f t="shared" si="2"/>
        <v>0</v>
      </c>
      <c r="H8" s="60">
        <f t="shared" si="2"/>
        <v>0</v>
      </c>
      <c r="I8" s="60">
        <f t="shared" si="2"/>
        <v>9290</v>
      </c>
      <c r="J8" s="59">
        <f t="shared" si="2"/>
        <v>9290</v>
      </c>
      <c r="K8" s="59">
        <f t="shared" si="2"/>
        <v>13732988</v>
      </c>
      <c r="L8" s="60">
        <f t="shared" si="2"/>
        <v>4162886</v>
      </c>
      <c r="M8" s="60">
        <f t="shared" si="2"/>
        <v>0</v>
      </c>
      <c r="N8" s="59">
        <f t="shared" si="2"/>
        <v>17895874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17905164</v>
      </c>
      <c r="X8" s="60">
        <f t="shared" si="2"/>
        <v>2750000</v>
      </c>
      <c r="Y8" s="59">
        <f t="shared" si="2"/>
        <v>15155164</v>
      </c>
      <c r="Z8" s="61">
        <f>+IF(X8&lt;&gt;0,+(Y8/X8)*100,0)</f>
        <v>551.0968727272727</v>
      </c>
      <c r="AA8" s="62">
        <f>SUM(AA9:AA10)</f>
        <v>5500000</v>
      </c>
    </row>
    <row r="9" spans="1:27" ht="13.5">
      <c r="A9" s="291" t="s">
        <v>229</v>
      </c>
      <c r="B9" s="142"/>
      <c r="C9" s="60">
        <v>91281370</v>
      </c>
      <c r="D9" s="340"/>
      <c r="E9" s="60">
        <v>4500000</v>
      </c>
      <c r="F9" s="59">
        <v>4500000</v>
      </c>
      <c r="G9" s="59"/>
      <c r="H9" s="60"/>
      <c r="I9" s="60">
        <v>9290</v>
      </c>
      <c r="J9" s="59">
        <v>9290</v>
      </c>
      <c r="K9" s="59">
        <v>13732988</v>
      </c>
      <c r="L9" s="60">
        <v>4162886</v>
      </c>
      <c r="M9" s="60"/>
      <c r="N9" s="59">
        <v>17895874</v>
      </c>
      <c r="O9" s="59"/>
      <c r="P9" s="60"/>
      <c r="Q9" s="60"/>
      <c r="R9" s="59"/>
      <c r="S9" s="59"/>
      <c r="T9" s="60"/>
      <c r="U9" s="60"/>
      <c r="V9" s="59"/>
      <c r="W9" s="59">
        <v>17905164</v>
      </c>
      <c r="X9" s="60">
        <v>2250000</v>
      </c>
      <c r="Y9" s="59">
        <v>15655164</v>
      </c>
      <c r="Z9" s="61">
        <v>695.79</v>
      </c>
      <c r="AA9" s="62">
        <v>4500000</v>
      </c>
    </row>
    <row r="10" spans="1:27" ht="13.5">
      <c r="A10" s="291" t="s">
        <v>230</v>
      </c>
      <c r="B10" s="142"/>
      <c r="C10" s="60">
        <v>4725679</v>
      </c>
      <c r="D10" s="340"/>
      <c r="E10" s="60">
        <v>1000000</v>
      </c>
      <c r="F10" s="59">
        <v>1000000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500000</v>
      </c>
      <c r="Y10" s="59">
        <v>-500000</v>
      </c>
      <c r="Z10" s="61">
        <v>-100</v>
      </c>
      <c r="AA10" s="62">
        <v>1000000</v>
      </c>
    </row>
    <row r="11" spans="1:27" ht="13.5">
      <c r="A11" s="361" t="s">
        <v>206</v>
      </c>
      <c r="B11" s="142"/>
      <c r="C11" s="362">
        <f>+C12</f>
        <v>14042248</v>
      </c>
      <c r="D11" s="363">
        <f aca="true" t="shared" si="3" ref="D11:AA11">+D12</f>
        <v>0</v>
      </c>
      <c r="E11" s="362">
        <f t="shared" si="3"/>
        <v>29263223</v>
      </c>
      <c r="F11" s="364">
        <f t="shared" si="3"/>
        <v>29263223</v>
      </c>
      <c r="G11" s="364">
        <f t="shared" si="3"/>
        <v>0</v>
      </c>
      <c r="H11" s="362">
        <f t="shared" si="3"/>
        <v>0</v>
      </c>
      <c r="I11" s="362">
        <f t="shared" si="3"/>
        <v>1382760</v>
      </c>
      <c r="J11" s="364">
        <f t="shared" si="3"/>
        <v>1382760</v>
      </c>
      <c r="K11" s="364">
        <f t="shared" si="3"/>
        <v>337408</v>
      </c>
      <c r="L11" s="362">
        <f t="shared" si="3"/>
        <v>2035690</v>
      </c>
      <c r="M11" s="362">
        <f t="shared" si="3"/>
        <v>0</v>
      </c>
      <c r="N11" s="364">
        <f t="shared" si="3"/>
        <v>2373098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3755858</v>
      </c>
      <c r="X11" s="362">
        <f t="shared" si="3"/>
        <v>14631612</v>
      </c>
      <c r="Y11" s="364">
        <f t="shared" si="3"/>
        <v>-10875754</v>
      </c>
      <c r="Z11" s="365">
        <f>+IF(X11&lt;&gt;0,+(Y11/X11)*100,0)</f>
        <v>-74.3305248936344</v>
      </c>
      <c r="AA11" s="366">
        <f t="shared" si="3"/>
        <v>29263223</v>
      </c>
    </row>
    <row r="12" spans="1:27" ht="13.5">
      <c r="A12" s="291" t="s">
        <v>231</v>
      </c>
      <c r="B12" s="136"/>
      <c r="C12" s="60">
        <v>14042248</v>
      </c>
      <c r="D12" s="340"/>
      <c r="E12" s="60">
        <v>29263223</v>
      </c>
      <c r="F12" s="59">
        <v>29263223</v>
      </c>
      <c r="G12" s="59"/>
      <c r="H12" s="60"/>
      <c r="I12" s="60">
        <v>1382760</v>
      </c>
      <c r="J12" s="59">
        <v>1382760</v>
      </c>
      <c r="K12" s="59">
        <v>337408</v>
      </c>
      <c r="L12" s="60">
        <v>2035690</v>
      </c>
      <c r="M12" s="60"/>
      <c r="N12" s="59">
        <v>2373098</v>
      </c>
      <c r="O12" s="59"/>
      <c r="P12" s="60"/>
      <c r="Q12" s="60"/>
      <c r="R12" s="59"/>
      <c r="S12" s="59"/>
      <c r="T12" s="60"/>
      <c r="U12" s="60"/>
      <c r="V12" s="59"/>
      <c r="W12" s="59">
        <v>3755858</v>
      </c>
      <c r="X12" s="60">
        <v>14631612</v>
      </c>
      <c r="Y12" s="59">
        <v>-10875754</v>
      </c>
      <c r="Z12" s="61">
        <v>-74.33</v>
      </c>
      <c r="AA12" s="62">
        <v>29263223</v>
      </c>
    </row>
    <row r="13" spans="1:27" ht="13.5">
      <c r="A13" s="361" t="s">
        <v>207</v>
      </c>
      <c r="B13" s="136"/>
      <c r="C13" s="275">
        <f>+C14</f>
        <v>6058233</v>
      </c>
      <c r="D13" s="341">
        <f aca="true" t="shared" si="4" ref="D13:AA13">+D14</f>
        <v>0</v>
      </c>
      <c r="E13" s="275">
        <f t="shared" si="4"/>
        <v>10500000</v>
      </c>
      <c r="F13" s="342">
        <f t="shared" si="4"/>
        <v>10500000</v>
      </c>
      <c r="G13" s="342">
        <f t="shared" si="4"/>
        <v>0</v>
      </c>
      <c r="H13" s="275">
        <f t="shared" si="4"/>
        <v>0</v>
      </c>
      <c r="I13" s="275">
        <f t="shared" si="4"/>
        <v>555319</v>
      </c>
      <c r="J13" s="342">
        <f t="shared" si="4"/>
        <v>555319</v>
      </c>
      <c r="K13" s="342">
        <f t="shared" si="4"/>
        <v>0</v>
      </c>
      <c r="L13" s="275">
        <f t="shared" si="4"/>
        <v>1066492</v>
      </c>
      <c r="M13" s="275">
        <f t="shared" si="4"/>
        <v>0</v>
      </c>
      <c r="N13" s="342">
        <f t="shared" si="4"/>
        <v>1066492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1621811</v>
      </c>
      <c r="X13" s="275">
        <f t="shared" si="4"/>
        <v>5250000</v>
      </c>
      <c r="Y13" s="342">
        <f t="shared" si="4"/>
        <v>-3628189</v>
      </c>
      <c r="Z13" s="335">
        <f>+IF(X13&lt;&gt;0,+(Y13/X13)*100,0)</f>
        <v>-69.1083619047619</v>
      </c>
      <c r="AA13" s="273">
        <f t="shared" si="4"/>
        <v>10500000</v>
      </c>
    </row>
    <row r="14" spans="1:27" ht="13.5">
      <c r="A14" s="291" t="s">
        <v>232</v>
      </c>
      <c r="B14" s="136"/>
      <c r="C14" s="60">
        <v>6058233</v>
      </c>
      <c r="D14" s="340"/>
      <c r="E14" s="60">
        <v>10500000</v>
      </c>
      <c r="F14" s="59">
        <v>10500000</v>
      </c>
      <c r="G14" s="59"/>
      <c r="H14" s="60"/>
      <c r="I14" s="60">
        <v>555319</v>
      </c>
      <c r="J14" s="59">
        <v>555319</v>
      </c>
      <c r="K14" s="59"/>
      <c r="L14" s="60">
        <v>1066492</v>
      </c>
      <c r="M14" s="60"/>
      <c r="N14" s="59">
        <v>1066492</v>
      </c>
      <c r="O14" s="59"/>
      <c r="P14" s="60"/>
      <c r="Q14" s="60"/>
      <c r="R14" s="59"/>
      <c r="S14" s="59"/>
      <c r="T14" s="60"/>
      <c r="U14" s="60"/>
      <c r="V14" s="59"/>
      <c r="W14" s="59">
        <v>1621811</v>
      </c>
      <c r="X14" s="60">
        <v>5250000</v>
      </c>
      <c r="Y14" s="59">
        <v>-3628189</v>
      </c>
      <c r="Z14" s="61">
        <v>-69.11</v>
      </c>
      <c r="AA14" s="62">
        <v>10500000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31105827</v>
      </c>
      <c r="D22" s="344">
        <f t="shared" si="6"/>
        <v>0</v>
      </c>
      <c r="E22" s="343">
        <f t="shared" si="6"/>
        <v>11303909</v>
      </c>
      <c r="F22" s="345">
        <f t="shared" si="6"/>
        <v>11303909</v>
      </c>
      <c r="G22" s="345">
        <f t="shared" si="6"/>
        <v>0</v>
      </c>
      <c r="H22" s="343">
        <f t="shared" si="6"/>
        <v>0</v>
      </c>
      <c r="I22" s="343">
        <f t="shared" si="6"/>
        <v>139366</v>
      </c>
      <c r="J22" s="345">
        <f t="shared" si="6"/>
        <v>139366</v>
      </c>
      <c r="K22" s="345">
        <f t="shared" si="6"/>
        <v>771817</v>
      </c>
      <c r="L22" s="343">
        <f t="shared" si="6"/>
        <v>70536</v>
      </c>
      <c r="M22" s="343">
        <f t="shared" si="6"/>
        <v>72359</v>
      </c>
      <c r="N22" s="345">
        <f t="shared" si="6"/>
        <v>914712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1054078</v>
      </c>
      <c r="X22" s="343">
        <f t="shared" si="6"/>
        <v>5651955</v>
      </c>
      <c r="Y22" s="345">
        <f t="shared" si="6"/>
        <v>-4597877</v>
      </c>
      <c r="Z22" s="336">
        <f>+IF(X22&lt;&gt;0,+(Y22/X22)*100,0)</f>
        <v>-81.35020537141573</v>
      </c>
      <c r="AA22" s="350">
        <f>SUM(AA23:AA32)</f>
        <v>11303909</v>
      </c>
    </row>
    <row r="23" spans="1:27" ht="13.5">
      <c r="A23" s="361" t="s">
        <v>236</v>
      </c>
      <c r="B23" s="142"/>
      <c r="C23" s="60">
        <v>1919084</v>
      </c>
      <c r="D23" s="340"/>
      <c r="E23" s="60">
        <v>8664909</v>
      </c>
      <c r="F23" s="59">
        <v>8664909</v>
      </c>
      <c r="G23" s="59"/>
      <c r="H23" s="60"/>
      <c r="I23" s="60"/>
      <c r="J23" s="59"/>
      <c r="K23" s="59">
        <v>748348</v>
      </c>
      <c r="L23" s="60">
        <v>55473</v>
      </c>
      <c r="M23" s="60"/>
      <c r="N23" s="59">
        <v>803821</v>
      </c>
      <c r="O23" s="59"/>
      <c r="P23" s="60"/>
      <c r="Q23" s="60"/>
      <c r="R23" s="59"/>
      <c r="S23" s="59"/>
      <c r="T23" s="60"/>
      <c r="U23" s="60"/>
      <c r="V23" s="59"/>
      <c r="W23" s="59">
        <v>803821</v>
      </c>
      <c r="X23" s="60">
        <v>4332455</v>
      </c>
      <c r="Y23" s="59">
        <v>-3528634</v>
      </c>
      <c r="Z23" s="61">
        <v>-81.45</v>
      </c>
      <c r="AA23" s="62">
        <v>8664909</v>
      </c>
    </row>
    <row r="24" spans="1:27" ht="13.5">
      <c r="A24" s="361" t="s">
        <v>237</v>
      </c>
      <c r="B24" s="142"/>
      <c r="C24" s="60"/>
      <c r="D24" s="340"/>
      <c r="E24" s="60">
        <v>2639000</v>
      </c>
      <c r="F24" s="59">
        <v>2639000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1319500</v>
      </c>
      <c r="Y24" s="59">
        <v>-1319500</v>
      </c>
      <c r="Z24" s="61">
        <v>-100</v>
      </c>
      <c r="AA24" s="62">
        <v>2639000</v>
      </c>
    </row>
    <row r="25" spans="1:27" ht="13.5">
      <c r="A25" s="361" t="s">
        <v>238</v>
      </c>
      <c r="B25" s="142"/>
      <c r="C25" s="60">
        <v>22353556</v>
      </c>
      <c r="D25" s="340"/>
      <c r="E25" s="60"/>
      <c r="F25" s="59"/>
      <c r="G25" s="59"/>
      <c r="H25" s="60"/>
      <c r="I25" s="60">
        <v>139366</v>
      </c>
      <c r="J25" s="59">
        <v>139366</v>
      </c>
      <c r="K25" s="59"/>
      <c r="L25" s="60"/>
      <c r="M25" s="60">
        <v>-16284</v>
      </c>
      <c r="N25" s="59">
        <v>-16284</v>
      </c>
      <c r="O25" s="59"/>
      <c r="P25" s="60"/>
      <c r="Q25" s="60"/>
      <c r="R25" s="59"/>
      <c r="S25" s="59"/>
      <c r="T25" s="60"/>
      <c r="U25" s="60"/>
      <c r="V25" s="59"/>
      <c r="W25" s="59">
        <v>123082</v>
      </c>
      <c r="X25" s="60"/>
      <c r="Y25" s="59">
        <v>123082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>
        <v>23469</v>
      </c>
      <c r="L26" s="362">
        <v>15063</v>
      </c>
      <c r="M26" s="362">
        <v>88643</v>
      </c>
      <c r="N26" s="364">
        <v>127175</v>
      </c>
      <c r="O26" s="364"/>
      <c r="P26" s="362"/>
      <c r="Q26" s="362"/>
      <c r="R26" s="364"/>
      <c r="S26" s="364"/>
      <c r="T26" s="362"/>
      <c r="U26" s="362"/>
      <c r="V26" s="364"/>
      <c r="W26" s="364">
        <v>127175</v>
      </c>
      <c r="X26" s="362"/>
      <c r="Y26" s="364">
        <v>127175</v>
      </c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6833187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34965429</v>
      </c>
      <c r="D40" s="344">
        <f t="shared" si="9"/>
        <v>0</v>
      </c>
      <c r="E40" s="343">
        <f t="shared" si="9"/>
        <v>13850000</v>
      </c>
      <c r="F40" s="345">
        <f t="shared" si="9"/>
        <v>13850000</v>
      </c>
      <c r="G40" s="345">
        <f t="shared" si="9"/>
        <v>0</v>
      </c>
      <c r="H40" s="343">
        <f t="shared" si="9"/>
        <v>58415</v>
      </c>
      <c r="I40" s="343">
        <f t="shared" si="9"/>
        <v>0</v>
      </c>
      <c r="J40" s="345">
        <f t="shared" si="9"/>
        <v>58415</v>
      </c>
      <c r="K40" s="345">
        <f t="shared" si="9"/>
        <v>5147</v>
      </c>
      <c r="L40" s="343">
        <f t="shared" si="9"/>
        <v>222847</v>
      </c>
      <c r="M40" s="343">
        <f t="shared" si="9"/>
        <v>0</v>
      </c>
      <c r="N40" s="345">
        <f t="shared" si="9"/>
        <v>227994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286409</v>
      </c>
      <c r="X40" s="343">
        <f t="shared" si="9"/>
        <v>6925000</v>
      </c>
      <c r="Y40" s="345">
        <f t="shared" si="9"/>
        <v>-6638591</v>
      </c>
      <c r="Z40" s="336">
        <f>+IF(X40&lt;&gt;0,+(Y40/X40)*100,0)</f>
        <v>-95.86412996389892</v>
      </c>
      <c r="AA40" s="350">
        <f>SUM(AA41:AA49)</f>
        <v>13850000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1678082</v>
      </c>
      <c r="D43" s="369"/>
      <c r="E43" s="305">
        <v>600000</v>
      </c>
      <c r="F43" s="370">
        <v>600000</v>
      </c>
      <c r="G43" s="370"/>
      <c r="H43" s="305"/>
      <c r="I43" s="305"/>
      <c r="J43" s="370"/>
      <c r="K43" s="370">
        <v>5147</v>
      </c>
      <c r="L43" s="305"/>
      <c r="M43" s="305"/>
      <c r="N43" s="370">
        <v>5147</v>
      </c>
      <c r="O43" s="370"/>
      <c r="P43" s="305"/>
      <c r="Q43" s="305"/>
      <c r="R43" s="370"/>
      <c r="S43" s="370"/>
      <c r="T43" s="305"/>
      <c r="U43" s="305"/>
      <c r="V43" s="370"/>
      <c r="W43" s="370">
        <v>5147</v>
      </c>
      <c r="X43" s="305">
        <v>300000</v>
      </c>
      <c r="Y43" s="370">
        <v>-294853</v>
      </c>
      <c r="Z43" s="371">
        <v>-98.28</v>
      </c>
      <c r="AA43" s="303">
        <v>600000</v>
      </c>
    </row>
    <row r="44" spans="1:27" ht="13.5">
      <c r="A44" s="361" t="s">
        <v>250</v>
      </c>
      <c r="B44" s="136"/>
      <c r="C44" s="60">
        <v>1648674</v>
      </c>
      <c r="D44" s="368"/>
      <c r="E44" s="54">
        <v>250000</v>
      </c>
      <c r="F44" s="53">
        <v>250000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125000</v>
      </c>
      <c r="Y44" s="53">
        <v>-125000</v>
      </c>
      <c r="Z44" s="94">
        <v>-100</v>
      </c>
      <c r="AA44" s="95">
        <v>250000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2911993</v>
      </c>
      <c r="D47" s="368"/>
      <c r="E47" s="54"/>
      <c r="F47" s="53"/>
      <c r="G47" s="53"/>
      <c r="H47" s="54">
        <v>58415</v>
      </c>
      <c r="I47" s="54"/>
      <c r="J47" s="53">
        <v>58415</v>
      </c>
      <c r="K47" s="53"/>
      <c r="L47" s="54">
        <v>21128</v>
      </c>
      <c r="M47" s="54"/>
      <c r="N47" s="53">
        <v>21128</v>
      </c>
      <c r="O47" s="53"/>
      <c r="P47" s="54"/>
      <c r="Q47" s="54"/>
      <c r="R47" s="53"/>
      <c r="S47" s="53"/>
      <c r="T47" s="54"/>
      <c r="U47" s="54"/>
      <c r="V47" s="53"/>
      <c r="W47" s="53">
        <v>79543</v>
      </c>
      <c r="X47" s="54"/>
      <c r="Y47" s="53">
        <v>79543</v>
      </c>
      <c r="Z47" s="94"/>
      <c r="AA47" s="95"/>
    </row>
    <row r="48" spans="1:27" ht="13.5">
      <c r="A48" s="361" t="s">
        <v>254</v>
      </c>
      <c r="B48" s="136"/>
      <c r="C48" s="60">
        <v>24589918</v>
      </c>
      <c r="D48" s="368"/>
      <c r="E48" s="54">
        <v>500000</v>
      </c>
      <c r="F48" s="53">
        <v>500000</v>
      </c>
      <c r="G48" s="53"/>
      <c r="H48" s="54"/>
      <c r="I48" s="54"/>
      <c r="J48" s="53"/>
      <c r="K48" s="53"/>
      <c r="L48" s="54">
        <v>100026</v>
      </c>
      <c r="M48" s="54"/>
      <c r="N48" s="53">
        <v>100026</v>
      </c>
      <c r="O48" s="53"/>
      <c r="P48" s="54"/>
      <c r="Q48" s="54"/>
      <c r="R48" s="53"/>
      <c r="S48" s="53"/>
      <c r="T48" s="54"/>
      <c r="U48" s="54"/>
      <c r="V48" s="53"/>
      <c r="W48" s="53">
        <v>100026</v>
      </c>
      <c r="X48" s="54">
        <v>250000</v>
      </c>
      <c r="Y48" s="53">
        <v>-149974</v>
      </c>
      <c r="Z48" s="94">
        <v>-59.99</v>
      </c>
      <c r="AA48" s="95">
        <v>500000</v>
      </c>
    </row>
    <row r="49" spans="1:27" ht="13.5">
      <c r="A49" s="361" t="s">
        <v>93</v>
      </c>
      <c r="B49" s="136"/>
      <c r="C49" s="54">
        <v>4136762</v>
      </c>
      <c r="D49" s="368"/>
      <c r="E49" s="54">
        <v>12500000</v>
      </c>
      <c r="F49" s="53">
        <v>12500000</v>
      </c>
      <c r="G49" s="53"/>
      <c r="H49" s="54"/>
      <c r="I49" s="54"/>
      <c r="J49" s="53"/>
      <c r="K49" s="53"/>
      <c r="L49" s="54">
        <v>101693</v>
      </c>
      <c r="M49" s="54"/>
      <c r="N49" s="53">
        <v>101693</v>
      </c>
      <c r="O49" s="53"/>
      <c r="P49" s="54"/>
      <c r="Q49" s="54"/>
      <c r="R49" s="53"/>
      <c r="S49" s="53"/>
      <c r="T49" s="54"/>
      <c r="U49" s="54"/>
      <c r="V49" s="53"/>
      <c r="W49" s="53">
        <v>101693</v>
      </c>
      <c r="X49" s="54">
        <v>6250000</v>
      </c>
      <c r="Y49" s="53">
        <v>-6148307</v>
      </c>
      <c r="Z49" s="94">
        <v>-98.37</v>
      </c>
      <c r="AA49" s="95">
        <v>12500000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2100000</v>
      </c>
      <c r="F57" s="345">
        <f t="shared" si="13"/>
        <v>2100000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301388</v>
      </c>
      <c r="M57" s="343">
        <f t="shared" si="13"/>
        <v>0</v>
      </c>
      <c r="N57" s="345">
        <f t="shared" si="13"/>
        <v>301388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301388</v>
      </c>
      <c r="X57" s="343">
        <f t="shared" si="13"/>
        <v>1050000</v>
      </c>
      <c r="Y57" s="345">
        <f t="shared" si="13"/>
        <v>-748612</v>
      </c>
      <c r="Z57" s="336">
        <f>+IF(X57&lt;&gt;0,+(Y57/X57)*100,0)</f>
        <v>-71.29638095238096</v>
      </c>
      <c r="AA57" s="350">
        <f t="shared" si="13"/>
        <v>2100000</v>
      </c>
    </row>
    <row r="58" spans="1:27" ht="13.5">
      <c r="A58" s="361" t="s">
        <v>216</v>
      </c>
      <c r="B58" s="136"/>
      <c r="C58" s="60"/>
      <c r="D58" s="340"/>
      <c r="E58" s="60">
        <v>2100000</v>
      </c>
      <c r="F58" s="59">
        <v>2100000</v>
      </c>
      <c r="G58" s="59"/>
      <c r="H58" s="60"/>
      <c r="I58" s="60"/>
      <c r="J58" s="59"/>
      <c r="K58" s="59"/>
      <c r="L58" s="60">
        <v>301388</v>
      </c>
      <c r="M58" s="60"/>
      <c r="N58" s="59">
        <v>301388</v>
      </c>
      <c r="O58" s="59"/>
      <c r="P58" s="60"/>
      <c r="Q58" s="60"/>
      <c r="R58" s="59"/>
      <c r="S58" s="59"/>
      <c r="T58" s="60"/>
      <c r="U58" s="60"/>
      <c r="V58" s="59"/>
      <c r="W58" s="59">
        <v>301388</v>
      </c>
      <c r="X58" s="60">
        <v>1050000</v>
      </c>
      <c r="Y58" s="59">
        <v>-748612</v>
      </c>
      <c r="Z58" s="61">
        <v>-71.3</v>
      </c>
      <c r="AA58" s="62">
        <v>2100000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190714399</v>
      </c>
      <c r="D60" s="346">
        <f t="shared" si="14"/>
        <v>0</v>
      </c>
      <c r="E60" s="219">
        <f t="shared" si="14"/>
        <v>82517132</v>
      </c>
      <c r="F60" s="264">
        <f t="shared" si="14"/>
        <v>82517132</v>
      </c>
      <c r="G60" s="264">
        <f t="shared" si="14"/>
        <v>0</v>
      </c>
      <c r="H60" s="219">
        <f t="shared" si="14"/>
        <v>58415</v>
      </c>
      <c r="I60" s="219">
        <f t="shared" si="14"/>
        <v>2100574</v>
      </c>
      <c r="J60" s="264">
        <f t="shared" si="14"/>
        <v>2158989</v>
      </c>
      <c r="K60" s="264">
        <f t="shared" si="14"/>
        <v>14847360</v>
      </c>
      <c r="L60" s="219">
        <f t="shared" si="14"/>
        <v>7859839</v>
      </c>
      <c r="M60" s="219">
        <f t="shared" si="14"/>
        <v>186199</v>
      </c>
      <c r="N60" s="264">
        <f t="shared" si="14"/>
        <v>22893398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25052387</v>
      </c>
      <c r="X60" s="219">
        <f t="shared" si="14"/>
        <v>41258567</v>
      </c>
      <c r="Y60" s="264">
        <f t="shared" si="14"/>
        <v>-16206180</v>
      </c>
      <c r="Z60" s="337">
        <f>+IF(X60&lt;&gt;0,+(Y60/X60)*100,0)</f>
        <v>-39.27955132324397</v>
      </c>
      <c r="AA60" s="232">
        <f>+AA57+AA54+AA51+AA40+AA37+AA34+AA22+AA5</f>
        <v>82517132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106410471</v>
      </c>
      <c r="D5" s="357">
        <f t="shared" si="0"/>
        <v>0</v>
      </c>
      <c r="E5" s="356">
        <f t="shared" si="0"/>
        <v>84201384</v>
      </c>
      <c r="F5" s="358">
        <f t="shared" si="0"/>
        <v>84201384</v>
      </c>
      <c r="G5" s="358">
        <f t="shared" si="0"/>
        <v>0</v>
      </c>
      <c r="H5" s="356">
        <f t="shared" si="0"/>
        <v>9499806</v>
      </c>
      <c r="I5" s="356">
        <f t="shared" si="0"/>
        <v>12592875</v>
      </c>
      <c r="J5" s="358">
        <f t="shared" si="0"/>
        <v>22092681</v>
      </c>
      <c r="K5" s="358">
        <f t="shared" si="0"/>
        <v>7232138</v>
      </c>
      <c r="L5" s="356">
        <f t="shared" si="0"/>
        <v>15126550</v>
      </c>
      <c r="M5" s="356">
        <f t="shared" si="0"/>
        <v>12552421</v>
      </c>
      <c r="N5" s="358">
        <f t="shared" si="0"/>
        <v>34911109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57003790</v>
      </c>
      <c r="X5" s="356">
        <f t="shared" si="0"/>
        <v>42100693</v>
      </c>
      <c r="Y5" s="358">
        <f t="shared" si="0"/>
        <v>14903097</v>
      </c>
      <c r="Z5" s="359">
        <f>+IF(X5&lt;&gt;0,+(Y5/X5)*100,0)</f>
        <v>35.39869759388522</v>
      </c>
      <c r="AA5" s="360">
        <f>+AA6+AA8+AA11+AA13+AA15</f>
        <v>84201384</v>
      </c>
    </row>
    <row r="6" spans="1:27" ht="13.5">
      <c r="A6" s="361" t="s">
        <v>204</v>
      </c>
      <c r="B6" s="142"/>
      <c r="C6" s="60">
        <f>+C7</f>
        <v>40475863</v>
      </c>
      <c r="D6" s="340">
        <f aca="true" t="shared" si="1" ref="D6:AA6">+D7</f>
        <v>0</v>
      </c>
      <c r="E6" s="60">
        <f t="shared" si="1"/>
        <v>56762236</v>
      </c>
      <c r="F6" s="59">
        <f t="shared" si="1"/>
        <v>56762236</v>
      </c>
      <c r="G6" s="59">
        <f t="shared" si="1"/>
        <v>0</v>
      </c>
      <c r="H6" s="60">
        <f t="shared" si="1"/>
        <v>1799020</v>
      </c>
      <c r="I6" s="60">
        <f t="shared" si="1"/>
        <v>10369250</v>
      </c>
      <c r="J6" s="59">
        <f t="shared" si="1"/>
        <v>12168270</v>
      </c>
      <c r="K6" s="59">
        <f t="shared" si="1"/>
        <v>3207678</v>
      </c>
      <c r="L6" s="60">
        <f t="shared" si="1"/>
        <v>5524087</v>
      </c>
      <c r="M6" s="60">
        <f t="shared" si="1"/>
        <v>11217321</v>
      </c>
      <c r="N6" s="59">
        <f t="shared" si="1"/>
        <v>19949086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32117356</v>
      </c>
      <c r="X6" s="60">
        <f t="shared" si="1"/>
        <v>28381118</v>
      </c>
      <c r="Y6" s="59">
        <f t="shared" si="1"/>
        <v>3736238</v>
      </c>
      <c r="Z6" s="61">
        <f>+IF(X6&lt;&gt;0,+(Y6/X6)*100,0)</f>
        <v>13.164520157380693</v>
      </c>
      <c r="AA6" s="62">
        <f t="shared" si="1"/>
        <v>56762236</v>
      </c>
    </row>
    <row r="7" spans="1:27" ht="13.5">
      <c r="A7" s="291" t="s">
        <v>228</v>
      </c>
      <c r="B7" s="142"/>
      <c r="C7" s="60">
        <v>40475863</v>
      </c>
      <c r="D7" s="340"/>
      <c r="E7" s="60">
        <v>56762236</v>
      </c>
      <c r="F7" s="59">
        <v>56762236</v>
      </c>
      <c r="G7" s="59"/>
      <c r="H7" s="60">
        <v>1799020</v>
      </c>
      <c r="I7" s="60">
        <v>10369250</v>
      </c>
      <c r="J7" s="59">
        <v>12168270</v>
      </c>
      <c r="K7" s="59">
        <v>3207678</v>
      </c>
      <c r="L7" s="60">
        <v>5524087</v>
      </c>
      <c r="M7" s="60">
        <v>11217321</v>
      </c>
      <c r="N7" s="59">
        <v>19949086</v>
      </c>
      <c r="O7" s="59"/>
      <c r="P7" s="60"/>
      <c r="Q7" s="60"/>
      <c r="R7" s="59"/>
      <c r="S7" s="59"/>
      <c r="T7" s="60"/>
      <c r="U7" s="60"/>
      <c r="V7" s="59"/>
      <c r="W7" s="59">
        <v>32117356</v>
      </c>
      <c r="X7" s="60">
        <v>28381118</v>
      </c>
      <c r="Y7" s="59">
        <v>3736238</v>
      </c>
      <c r="Z7" s="61">
        <v>13.16</v>
      </c>
      <c r="AA7" s="62">
        <v>56762236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90799</v>
      </c>
      <c r="M8" s="60">
        <f t="shared" si="2"/>
        <v>360173</v>
      </c>
      <c r="N8" s="59">
        <f t="shared" si="2"/>
        <v>450972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450972</v>
      </c>
      <c r="X8" s="60">
        <f t="shared" si="2"/>
        <v>0</v>
      </c>
      <c r="Y8" s="59">
        <f t="shared" si="2"/>
        <v>450972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>
        <v>90799</v>
      </c>
      <c r="M9" s="60">
        <v>360173</v>
      </c>
      <c r="N9" s="59">
        <v>450972</v>
      </c>
      <c r="O9" s="59"/>
      <c r="P9" s="60"/>
      <c r="Q9" s="60"/>
      <c r="R9" s="59"/>
      <c r="S9" s="59"/>
      <c r="T9" s="60"/>
      <c r="U9" s="60"/>
      <c r="V9" s="59"/>
      <c r="W9" s="59">
        <v>450972</v>
      </c>
      <c r="X9" s="60"/>
      <c r="Y9" s="59">
        <v>450972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46946945</v>
      </c>
      <c r="D11" s="363">
        <f aca="true" t="shared" si="3" ref="D11:AA11">+D12</f>
        <v>0</v>
      </c>
      <c r="E11" s="362">
        <f t="shared" si="3"/>
        <v>8613593</v>
      </c>
      <c r="F11" s="364">
        <f t="shared" si="3"/>
        <v>8613593</v>
      </c>
      <c r="G11" s="364">
        <f t="shared" si="3"/>
        <v>0</v>
      </c>
      <c r="H11" s="362">
        <f t="shared" si="3"/>
        <v>5509251</v>
      </c>
      <c r="I11" s="362">
        <f t="shared" si="3"/>
        <v>0</v>
      </c>
      <c r="J11" s="364">
        <f t="shared" si="3"/>
        <v>5509251</v>
      </c>
      <c r="K11" s="364">
        <f t="shared" si="3"/>
        <v>608794</v>
      </c>
      <c r="L11" s="362">
        <f t="shared" si="3"/>
        <v>2955979</v>
      </c>
      <c r="M11" s="362">
        <f t="shared" si="3"/>
        <v>240791</v>
      </c>
      <c r="N11" s="364">
        <f t="shared" si="3"/>
        <v>3805564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9314815</v>
      </c>
      <c r="X11" s="362">
        <f t="shared" si="3"/>
        <v>4306797</v>
      </c>
      <c r="Y11" s="364">
        <f t="shared" si="3"/>
        <v>5008018</v>
      </c>
      <c r="Z11" s="365">
        <f>+IF(X11&lt;&gt;0,+(Y11/X11)*100,0)</f>
        <v>116.2817286257049</v>
      </c>
      <c r="AA11" s="366">
        <f t="shared" si="3"/>
        <v>8613593</v>
      </c>
    </row>
    <row r="12" spans="1:27" ht="13.5">
      <c r="A12" s="291" t="s">
        <v>231</v>
      </c>
      <c r="B12" s="136"/>
      <c r="C12" s="60">
        <v>46946945</v>
      </c>
      <c r="D12" s="340"/>
      <c r="E12" s="60">
        <v>8613593</v>
      </c>
      <c r="F12" s="59">
        <v>8613593</v>
      </c>
      <c r="G12" s="59"/>
      <c r="H12" s="60">
        <v>5509251</v>
      </c>
      <c r="I12" s="60"/>
      <c r="J12" s="59">
        <v>5509251</v>
      </c>
      <c r="K12" s="59">
        <v>608794</v>
      </c>
      <c r="L12" s="60">
        <v>2955979</v>
      </c>
      <c r="M12" s="60">
        <v>240791</v>
      </c>
      <c r="N12" s="59">
        <v>3805564</v>
      </c>
      <c r="O12" s="59"/>
      <c r="P12" s="60"/>
      <c r="Q12" s="60"/>
      <c r="R12" s="59"/>
      <c r="S12" s="59"/>
      <c r="T12" s="60"/>
      <c r="U12" s="60"/>
      <c r="V12" s="59"/>
      <c r="W12" s="59">
        <v>9314815</v>
      </c>
      <c r="X12" s="60">
        <v>4306797</v>
      </c>
      <c r="Y12" s="59">
        <v>5008018</v>
      </c>
      <c r="Z12" s="61">
        <v>116.28</v>
      </c>
      <c r="AA12" s="62">
        <v>8613593</v>
      </c>
    </row>
    <row r="13" spans="1:27" ht="13.5">
      <c r="A13" s="361" t="s">
        <v>207</v>
      </c>
      <c r="B13" s="136"/>
      <c r="C13" s="275">
        <f>+C14</f>
        <v>14341264</v>
      </c>
      <c r="D13" s="341">
        <f aca="true" t="shared" si="4" ref="D13:AA13">+D14</f>
        <v>0</v>
      </c>
      <c r="E13" s="275">
        <f t="shared" si="4"/>
        <v>14825555</v>
      </c>
      <c r="F13" s="342">
        <f t="shared" si="4"/>
        <v>14825555</v>
      </c>
      <c r="G13" s="342">
        <f t="shared" si="4"/>
        <v>0</v>
      </c>
      <c r="H13" s="275">
        <f t="shared" si="4"/>
        <v>276177</v>
      </c>
      <c r="I13" s="275">
        <f t="shared" si="4"/>
        <v>2223625</v>
      </c>
      <c r="J13" s="342">
        <f t="shared" si="4"/>
        <v>2499802</v>
      </c>
      <c r="K13" s="342">
        <f t="shared" si="4"/>
        <v>1221114</v>
      </c>
      <c r="L13" s="275">
        <f t="shared" si="4"/>
        <v>3419733</v>
      </c>
      <c r="M13" s="275">
        <f t="shared" si="4"/>
        <v>215645</v>
      </c>
      <c r="N13" s="342">
        <f t="shared" si="4"/>
        <v>4856492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7356294</v>
      </c>
      <c r="X13" s="275">
        <f t="shared" si="4"/>
        <v>7412778</v>
      </c>
      <c r="Y13" s="342">
        <f t="shared" si="4"/>
        <v>-56484</v>
      </c>
      <c r="Z13" s="335">
        <f>+IF(X13&lt;&gt;0,+(Y13/X13)*100,0)</f>
        <v>-0.7619815405236741</v>
      </c>
      <c r="AA13" s="273">
        <f t="shared" si="4"/>
        <v>14825555</v>
      </c>
    </row>
    <row r="14" spans="1:27" ht="13.5">
      <c r="A14" s="291" t="s">
        <v>232</v>
      </c>
      <c r="B14" s="136"/>
      <c r="C14" s="60">
        <v>14341264</v>
      </c>
      <c r="D14" s="340"/>
      <c r="E14" s="60">
        <v>14825555</v>
      </c>
      <c r="F14" s="59">
        <v>14825555</v>
      </c>
      <c r="G14" s="59"/>
      <c r="H14" s="60">
        <v>276177</v>
      </c>
      <c r="I14" s="60">
        <v>2223625</v>
      </c>
      <c r="J14" s="59">
        <v>2499802</v>
      </c>
      <c r="K14" s="59">
        <v>1221114</v>
      </c>
      <c r="L14" s="60">
        <v>3419733</v>
      </c>
      <c r="M14" s="60">
        <v>215645</v>
      </c>
      <c r="N14" s="59">
        <v>4856492</v>
      </c>
      <c r="O14" s="59"/>
      <c r="P14" s="60"/>
      <c r="Q14" s="60"/>
      <c r="R14" s="59"/>
      <c r="S14" s="59"/>
      <c r="T14" s="60"/>
      <c r="U14" s="60"/>
      <c r="V14" s="59"/>
      <c r="W14" s="59">
        <v>7356294</v>
      </c>
      <c r="X14" s="60">
        <v>7412778</v>
      </c>
      <c r="Y14" s="59">
        <v>-56484</v>
      </c>
      <c r="Z14" s="61">
        <v>-0.76</v>
      </c>
      <c r="AA14" s="62">
        <v>14825555</v>
      </c>
    </row>
    <row r="15" spans="1:27" ht="13.5">
      <c r="A15" s="361" t="s">
        <v>208</v>
      </c>
      <c r="B15" s="136"/>
      <c r="C15" s="60">
        <f aca="true" t="shared" si="5" ref="C15:Y15">SUM(C16:C20)</f>
        <v>4646399</v>
      </c>
      <c r="D15" s="340">
        <f t="shared" si="5"/>
        <v>0</v>
      </c>
      <c r="E15" s="60">
        <f t="shared" si="5"/>
        <v>4000000</v>
      </c>
      <c r="F15" s="59">
        <f t="shared" si="5"/>
        <v>4000000</v>
      </c>
      <c r="G15" s="59">
        <f t="shared" si="5"/>
        <v>0</v>
      </c>
      <c r="H15" s="60">
        <f t="shared" si="5"/>
        <v>1915358</v>
      </c>
      <c r="I15" s="60">
        <f t="shared" si="5"/>
        <v>0</v>
      </c>
      <c r="J15" s="59">
        <f t="shared" si="5"/>
        <v>1915358</v>
      </c>
      <c r="K15" s="59">
        <f t="shared" si="5"/>
        <v>2194552</v>
      </c>
      <c r="L15" s="60">
        <f t="shared" si="5"/>
        <v>3135952</v>
      </c>
      <c r="M15" s="60">
        <f t="shared" si="5"/>
        <v>518491</v>
      </c>
      <c r="N15" s="59">
        <f t="shared" si="5"/>
        <v>5848995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7764353</v>
      </c>
      <c r="X15" s="60">
        <f t="shared" si="5"/>
        <v>2000000</v>
      </c>
      <c r="Y15" s="59">
        <f t="shared" si="5"/>
        <v>5764353</v>
      </c>
      <c r="Z15" s="61">
        <f>+IF(X15&lt;&gt;0,+(Y15/X15)*100,0)</f>
        <v>288.21765</v>
      </c>
      <c r="AA15" s="62">
        <f>SUM(AA16:AA20)</f>
        <v>4000000</v>
      </c>
    </row>
    <row r="16" spans="1:27" ht="13.5">
      <c r="A16" s="291" t="s">
        <v>233</v>
      </c>
      <c r="B16" s="300"/>
      <c r="C16" s="60"/>
      <c r="D16" s="340"/>
      <c r="E16" s="60">
        <v>4000000</v>
      </c>
      <c r="F16" s="59">
        <v>4000000</v>
      </c>
      <c r="G16" s="59"/>
      <c r="H16" s="60">
        <v>1915358</v>
      </c>
      <c r="I16" s="60"/>
      <c r="J16" s="59">
        <v>1915358</v>
      </c>
      <c r="K16" s="59">
        <v>2194552</v>
      </c>
      <c r="L16" s="60">
        <v>3135952</v>
      </c>
      <c r="M16" s="60">
        <v>518491</v>
      </c>
      <c r="N16" s="59">
        <v>5848995</v>
      </c>
      <c r="O16" s="59"/>
      <c r="P16" s="60"/>
      <c r="Q16" s="60"/>
      <c r="R16" s="59"/>
      <c r="S16" s="59"/>
      <c r="T16" s="60"/>
      <c r="U16" s="60"/>
      <c r="V16" s="59"/>
      <c r="W16" s="59">
        <v>7764353</v>
      </c>
      <c r="X16" s="60">
        <v>2000000</v>
      </c>
      <c r="Y16" s="59">
        <v>5764353</v>
      </c>
      <c r="Z16" s="61">
        <v>288.22</v>
      </c>
      <c r="AA16" s="62">
        <v>4000000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4646399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28996998</v>
      </c>
      <c r="D22" s="344">
        <f t="shared" si="6"/>
        <v>0</v>
      </c>
      <c r="E22" s="343">
        <f t="shared" si="6"/>
        <v>41614400</v>
      </c>
      <c r="F22" s="345">
        <f t="shared" si="6"/>
        <v>41614400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2059144</v>
      </c>
      <c r="L22" s="343">
        <f t="shared" si="6"/>
        <v>4676223</v>
      </c>
      <c r="M22" s="343">
        <f t="shared" si="6"/>
        <v>2187832</v>
      </c>
      <c r="N22" s="345">
        <f t="shared" si="6"/>
        <v>8923199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8923199</v>
      </c>
      <c r="X22" s="343">
        <f t="shared" si="6"/>
        <v>20807200</v>
      </c>
      <c r="Y22" s="345">
        <f t="shared" si="6"/>
        <v>-11884001</v>
      </c>
      <c r="Z22" s="336">
        <f>+IF(X22&lt;&gt;0,+(Y22/X22)*100,0)</f>
        <v>-57.11484966742282</v>
      </c>
      <c r="AA22" s="350">
        <f>SUM(AA23:AA32)</f>
        <v>41614400</v>
      </c>
    </row>
    <row r="23" spans="1:27" ht="13.5">
      <c r="A23" s="361" t="s">
        <v>236</v>
      </c>
      <c r="B23" s="142"/>
      <c r="C23" s="60">
        <v>19061593</v>
      </c>
      <c r="D23" s="340"/>
      <c r="E23" s="60">
        <v>1500000</v>
      </c>
      <c r="F23" s="59">
        <v>1500000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750000</v>
      </c>
      <c r="Y23" s="59">
        <v>-750000</v>
      </c>
      <c r="Z23" s="61">
        <v>-100</v>
      </c>
      <c r="AA23" s="62">
        <v>1500000</v>
      </c>
    </row>
    <row r="24" spans="1:27" ht="13.5">
      <c r="A24" s="361" t="s">
        <v>237</v>
      </c>
      <c r="B24" s="142"/>
      <c r="C24" s="60">
        <v>7443887</v>
      </c>
      <c r="D24" s="340"/>
      <c r="E24" s="60">
        <v>35614400</v>
      </c>
      <c r="F24" s="59">
        <v>35614400</v>
      </c>
      <c r="G24" s="59"/>
      <c r="H24" s="60"/>
      <c r="I24" s="60"/>
      <c r="J24" s="59"/>
      <c r="K24" s="59">
        <v>2059144</v>
      </c>
      <c r="L24" s="60">
        <v>2048822</v>
      </c>
      <c r="M24" s="60">
        <v>1636728</v>
      </c>
      <c r="N24" s="59">
        <v>5744694</v>
      </c>
      <c r="O24" s="59"/>
      <c r="P24" s="60"/>
      <c r="Q24" s="60"/>
      <c r="R24" s="59"/>
      <c r="S24" s="59"/>
      <c r="T24" s="60"/>
      <c r="U24" s="60"/>
      <c r="V24" s="59"/>
      <c r="W24" s="59">
        <v>5744694</v>
      </c>
      <c r="X24" s="60">
        <v>17807200</v>
      </c>
      <c r="Y24" s="59">
        <v>-12062506</v>
      </c>
      <c r="Z24" s="61">
        <v>-67.74</v>
      </c>
      <c r="AA24" s="62">
        <v>35614400</v>
      </c>
    </row>
    <row r="25" spans="1:27" ht="13.5">
      <c r="A25" s="361" t="s">
        <v>238</v>
      </c>
      <c r="B25" s="142"/>
      <c r="C25" s="60">
        <v>1475281</v>
      </c>
      <c r="D25" s="340"/>
      <c r="E25" s="60"/>
      <c r="F25" s="59"/>
      <c r="G25" s="59"/>
      <c r="H25" s="60"/>
      <c r="I25" s="60"/>
      <c r="J25" s="59"/>
      <c r="K25" s="59"/>
      <c r="L25" s="60">
        <v>1955368</v>
      </c>
      <c r="M25" s="60">
        <v>102469</v>
      </c>
      <c r="N25" s="59">
        <v>2057837</v>
      </c>
      <c r="O25" s="59"/>
      <c r="P25" s="60"/>
      <c r="Q25" s="60"/>
      <c r="R25" s="59"/>
      <c r="S25" s="59"/>
      <c r="T25" s="60"/>
      <c r="U25" s="60"/>
      <c r="V25" s="59"/>
      <c r="W25" s="59">
        <v>2057837</v>
      </c>
      <c r="X25" s="60"/>
      <c r="Y25" s="59">
        <v>2057837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1016237</v>
      </c>
      <c r="D27" s="340"/>
      <c r="E27" s="60">
        <v>4500000</v>
      </c>
      <c r="F27" s="59">
        <v>4500000</v>
      </c>
      <c r="G27" s="59"/>
      <c r="H27" s="60"/>
      <c r="I27" s="60"/>
      <c r="J27" s="59"/>
      <c r="K27" s="59"/>
      <c r="L27" s="60">
        <v>672033</v>
      </c>
      <c r="M27" s="60">
        <v>448635</v>
      </c>
      <c r="N27" s="59">
        <v>1120668</v>
      </c>
      <c r="O27" s="59"/>
      <c r="P27" s="60"/>
      <c r="Q27" s="60"/>
      <c r="R27" s="59"/>
      <c r="S27" s="59"/>
      <c r="T27" s="60"/>
      <c r="U27" s="60"/>
      <c r="V27" s="59"/>
      <c r="W27" s="59">
        <v>1120668</v>
      </c>
      <c r="X27" s="60">
        <v>2250000</v>
      </c>
      <c r="Y27" s="59">
        <v>-1129332</v>
      </c>
      <c r="Z27" s="61">
        <v>-50.19</v>
      </c>
      <c r="AA27" s="62">
        <v>4500000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5411267</v>
      </c>
      <c r="D40" s="344">
        <f t="shared" si="9"/>
        <v>0</v>
      </c>
      <c r="E40" s="343">
        <f t="shared" si="9"/>
        <v>12248920</v>
      </c>
      <c r="F40" s="345">
        <f t="shared" si="9"/>
        <v>12248920</v>
      </c>
      <c r="G40" s="345">
        <f t="shared" si="9"/>
        <v>0</v>
      </c>
      <c r="H40" s="343">
        <f t="shared" si="9"/>
        <v>0</v>
      </c>
      <c r="I40" s="343">
        <f t="shared" si="9"/>
        <v>54882</v>
      </c>
      <c r="J40" s="345">
        <f t="shared" si="9"/>
        <v>54882</v>
      </c>
      <c r="K40" s="345">
        <f t="shared" si="9"/>
        <v>0</v>
      </c>
      <c r="L40" s="343">
        <f t="shared" si="9"/>
        <v>162433</v>
      </c>
      <c r="M40" s="343">
        <f t="shared" si="9"/>
        <v>229127</v>
      </c>
      <c r="N40" s="345">
        <f t="shared" si="9"/>
        <v>391560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446442</v>
      </c>
      <c r="X40" s="343">
        <f t="shared" si="9"/>
        <v>6124460</v>
      </c>
      <c r="Y40" s="345">
        <f t="shared" si="9"/>
        <v>-5678018</v>
      </c>
      <c r="Z40" s="336">
        <f>+IF(X40&lt;&gt;0,+(Y40/X40)*100,0)</f>
        <v>-92.71050835502233</v>
      </c>
      <c r="AA40" s="350">
        <f>SUM(AA41:AA49)</f>
        <v>12248920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32000</v>
      </c>
      <c r="F44" s="53">
        <v>32000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16000</v>
      </c>
      <c r="Y44" s="53">
        <v>-16000</v>
      </c>
      <c r="Z44" s="94">
        <v>-100</v>
      </c>
      <c r="AA44" s="95">
        <v>32000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5288939</v>
      </c>
      <c r="D47" s="368"/>
      <c r="E47" s="54">
        <v>2400000</v>
      </c>
      <c r="F47" s="53">
        <v>2400000</v>
      </c>
      <c r="G47" s="53"/>
      <c r="H47" s="54"/>
      <c r="I47" s="54"/>
      <c r="J47" s="53"/>
      <c r="K47" s="53"/>
      <c r="L47" s="54">
        <v>138787</v>
      </c>
      <c r="M47" s="54">
        <v>229127</v>
      </c>
      <c r="N47" s="53">
        <v>367914</v>
      </c>
      <c r="O47" s="53"/>
      <c r="P47" s="54"/>
      <c r="Q47" s="54"/>
      <c r="R47" s="53"/>
      <c r="S47" s="53"/>
      <c r="T47" s="54"/>
      <c r="U47" s="54"/>
      <c r="V47" s="53"/>
      <c r="W47" s="53">
        <v>367914</v>
      </c>
      <c r="X47" s="54">
        <v>1200000</v>
      </c>
      <c r="Y47" s="53">
        <v>-832086</v>
      </c>
      <c r="Z47" s="94">
        <v>-69.34</v>
      </c>
      <c r="AA47" s="95">
        <v>2400000</v>
      </c>
    </row>
    <row r="48" spans="1:27" ht="13.5">
      <c r="A48" s="361" t="s">
        <v>254</v>
      </c>
      <c r="B48" s="136"/>
      <c r="C48" s="60"/>
      <c r="D48" s="368"/>
      <c r="E48" s="54">
        <v>9816920</v>
      </c>
      <c r="F48" s="53">
        <v>9816920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4908460</v>
      </c>
      <c r="Y48" s="53">
        <v>-4908460</v>
      </c>
      <c r="Z48" s="94">
        <v>-100</v>
      </c>
      <c r="AA48" s="95">
        <v>9816920</v>
      </c>
    </row>
    <row r="49" spans="1:27" ht="13.5">
      <c r="A49" s="361" t="s">
        <v>93</v>
      </c>
      <c r="B49" s="136"/>
      <c r="C49" s="54">
        <v>122328</v>
      </c>
      <c r="D49" s="368"/>
      <c r="E49" s="54"/>
      <c r="F49" s="53"/>
      <c r="G49" s="53"/>
      <c r="H49" s="54"/>
      <c r="I49" s="54">
        <v>54882</v>
      </c>
      <c r="J49" s="53">
        <v>54882</v>
      </c>
      <c r="K49" s="53"/>
      <c r="L49" s="54">
        <v>23646</v>
      </c>
      <c r="M49" s="54"/>
      <c r="N49" s="53">
        <v>23646</v>
      </c>
      <c r="O49" s="53"/>
      <c r="P49" s="54"/>
      <c r="Q49" s="54"/>
      <c r="R49" s="53"/>
      <c r="S49" s="53"/>
      <c r="T49" s="54"/>
      <c r="U49" s="54"/>
      <c r="V49" s="53"/>
      <c r="W49" s="53">
        <v>78528</v>
      </c>
      <c r="X49" s="54"/>
      <c r="Y49" s="53">
        <v>78528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140818736</v>
      </c>
      <c r="D60" s="346">
        <f t="shared" si="14"/>
        <v>0</v>
      </c>
      <c r="E60" s="219">
        <f t="shared" si="14"/>
        <v>138064704</v>
      </c>
      <c r="F60" s="264">
        <f t="shared" si="14"/>
        <v>138064704</v>
      </c>
      <c r="G60" s="264">
        <f t="shared" si="14"/>
        <v>0</v>
      </c>
      <c r="H60" s="219">
        <f t="shared" si="14"/>
        <v>9499806</v>
      </c>
      <c r="I60" s="219">
        <f t="shared" si="14"/>
        <v>12647757</v>
      </c>
      <c r="J60" s="264">
        <f t="shared" si="14"/>
        <v>22147563</v>
      </c>
      <c r="K60" s="264">
        <f t="shared" si="14"/>
        <v>9291282</v>
      </c>
      <c r="L60" s="219">
        <f t="shared" si="14"/>
        <v>19965206</v>
      </c>
      <c r="M60" s="219">
        <f t="shared" si="14"/>
        <v>14969380</v>
      </c>
      <c r="N60" s="264">
        <f t="shared" si="14"/>
        <v>44225868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66373431</v>
      </c>
      <c r="X60" s="219">
        <f t="shared" si="14"/>
        <v>69032353</v>
      </c>
      <c r="Y60" s="264">
        <f t="shared" si="14"/>
        <v>-2658922</v>
      </c>
      <c r="Z60" s="337">
        <f>+IF(X60&lt;&gt;0,+(Y60/X60)*100,0)</f>
        <v>-3.8517041422592104</v>
      </c>
      <c r="AA60" s="232">
        <f>+AA57+AA54+AA51+AA40+AA37+AA34+AA22+AA5</f>
        <v>138064704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2014-02-03T13:31:34Z</dcterms:created>
  <dcterms:modified xsi:type="dcterms:W3CDTF">2014-02-03T13:31:38Z</dcterms:modified>
  <cp:category/>
  <cp:version/>
  <cp:contentType/>
  <cp:contentStatus/>
</cp:coreProperties>
</file>