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<sst xmlns="http://schemas.openxmlformats.org/spreadsheetml/2006/main" count="855" uniqueCount="302">
  <si>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Gauteng: Merafong City(GT484)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</si>
  <si>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</si>
  <si>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</si>
  <si>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</si>
  <si>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</si>
  <si>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</si>
  <si>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</si>
  <si>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</si>
  <si>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</si>
  <si>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</si>
  <si>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</si>
  <si>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</si>
  <si>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</si>
  <si>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</si>
  <si>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</si>
  <si>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</si>
  <si>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</si>
  <si>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</si>
  <si>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</si>
  <si>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</si>
  <si>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</si>
  <si>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</si>
  <si>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</si>
  <si>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</si>
  <si>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</si>
  <si>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</si>
  <si>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</si>
  <si>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</si>
  <si>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</si>
  <si>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</si>
  <si>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</si>
  <si>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</si>
  <si>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</si>
  <si>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</si>
  <si>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</si>
  <si>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</si>
  <si>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</si>
  <si>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</si>
  <si>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</si>
  <si>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</si>
  <si>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</si>
  <si>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</si>
  <si>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</si>
  <si>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</si>
  <si>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</si>
  <si>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</si>
  <si>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</si>
  <si>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</si>
  <si>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</si>
  <si>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</si>
  <si>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</si>
  <si>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</si>
  <si>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</si>
  <si>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</si>
  <si>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</si>
  <si>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</si>
  <si>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</si>
  <si>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</si>
  <si>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</si>
  <si>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</si>
  <si>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</si>
  <si>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</si>
  <si>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</si>
  <si>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</si>
  <si>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</si>
  <si>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</si>
  <si>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</si>
  <si>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</si>
  <si>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</si>
  <si>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</si>
  <si>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Merafong City(GT484)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</si>
  <si>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</si>
  <si>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</si>
  <si>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</si>
  <si>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</si>
  <si>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</si>
  <si>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</si>
  <si>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</si>
  <si>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</si>
  <si>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</si>
  <si>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</si>
  <si>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</si>
  <si>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</si>
  <si>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</si>
  <si>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</si>
  <si>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</si>
  <si>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</si>
  <si>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</si>
  <si>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</si>
  <si>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</si>
  <si>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</si>
  <si>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</si>
  <si>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</si>
  <si>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</si>
  <si>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</si>
  <si>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</si>
  <si>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</si>
  <si>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</si>
  <si>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</si>
  <si>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</si>
  <si>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Merafong City(GT484)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</si>
  <si>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</si>
  <si>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</si>
  <si>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</si>
  <si>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</si>
  <si>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</si>
  <si>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</si>
  <si>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</si>
  <si>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</si>
  <si>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</si>
  <si>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</si>
  <si>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</si>
  <si>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</si>
  <si>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</si>
  <si>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</si>
  <si>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</si>
  <si>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</si>
  <si>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</si>
  <si>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</si>
  <si>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</si>
  <si>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</si>
  <si>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</si>
  <si>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</si>
  <si>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</si>
  <si>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</si>
  <si>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</si>
  <si>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</si>
  <si>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</si>
  <si>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</si>
  <si>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Merafong City(GT484)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</si>
  <si>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</si>
  <si>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</si>
  <si>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</si>
  <si>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</si>
  <si>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</si>
  <si>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</si>
  <si>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</si>
  <si>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</si>
  <si>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</si>
  <si>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</si>
  <si>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Merafong City(GT484)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</si>
  <si>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</si>
  <si>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</si>
  <si>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</si>
  <si>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</si>
  <si>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</si>
  <si>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</si>
  <si>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</si>
  <si>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</si>
  <si>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</si>
  <si>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</si>
  <si>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</si>
  <si>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</si>
  <si>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</si>
  <si>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</si>
  <si>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</si>
  <si>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</si>
  <si>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</si>
  <si>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</si>
  <si>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</si>
  <si>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</si>
  <si>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</si>
  <si>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</si>
  <si>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</si>
  <si>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</si>
  <si>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</si>
  <si>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</si>
  <si>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</si>
  <si>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</si>
  <si>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</si>
  <si>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</si>
  <si>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</si>
  <si>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</si>
  <si>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</si>
  <si>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Merafong City(GT484)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</si>
  <si>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</si>
  <si>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</si>
  <si>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</si>
  <si>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</si>
  <si>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</si>
  <si>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</si>
  <si>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</si>
  <si>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</si>
  <si>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</si>
  <si>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</si>
  <si>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</si>
  <si>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</si>
  <si>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</si>
  <si>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</si>
  <si>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</si>
  <si>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</si>
  <si>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</si>
  <si>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</si>
  <si>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</si>
  <si>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</si>
  <si>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</si>
  <si>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</si>
  <si>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</si>
  <si>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</si>
  <si>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</si>
  <si>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</si>
  <si>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Merafong City(GT484)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</si>
  <si>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</si>
  <si>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</si>
  <si>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</si>
  <si>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</si>
  <si>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</si>
  <si>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</si>
  <si>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</si>
  <si>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</si>
  <si>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</si>
  <si>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</si>
  <si>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</si>
  <si>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</si>
  <si>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</si>
  <si>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</si>
  <si>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</si>
  <si>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</si>
  <si>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</si>
  <si>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</si>
  <si>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</si>
  <si>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</si>
  <si>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</si>
  <si>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</si>
  <si>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</si>
  <si>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</si>
  <si>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Merafong City(GT484)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</si>
  <si>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</si>
  <si>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</si>
  <si>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</si>
  <si>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</si>
  <si>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</si>
  <si>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</si>
  <si>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</si>
  <si>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</si>
  <si>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</si>
  <si>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</si>
  <si>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</si>
  <si>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</si>
  <si>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</si>
  <si>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</si>
  <si>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</si>
  <si>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</si>
  <si>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</si>
  <si>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</si>
  <si>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</si>
  <si>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</si>
  <si>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</si>
  <si>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</si>
  <si>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</si>
  <si>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</si>
  <si>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</si>
  <si>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</si>
  <si>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</si>
  <si>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</si>
  <si>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</si>
  <si>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</si>
  <si>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</si>
  <si>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</si>
  <si>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</si>
  <si>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</si>
  <si>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</si>
  <si>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Merafong City(GT484)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</si>
  <si>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</si>
  <si>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</si>
  <si>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Gauteng: Merafong City(GT484)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</si>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</sst>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262878285</v>
      </c>
      <c r="C5" s="19">
        <v>0</v>
      </c>
      <c r="D5" s="59">
        <v>289361128</v>
      </c>
      <c r="E5" s="60">
        <v>289361128</v>
      </c>
      <c r="F5" s="60">
        <v>23351363</v>
      </c>
      <c r="G5" s="60">
        <v>23141818</v>
      </c>
      <c r="H5" s="60">
        <v>22653724</v>
      </c>
      <c r="I5" s="60">
        <v>69146905</v>
      </c>
      <c r="J5" s="60">
        <v>23242734</v>
      </c>
      <c r="K5" s="60">
        <v>23270117</v>
      </c>
      <c r="L5" s="60">
        <v>23149952</v>
      </c>
      <c r="M5" s="60">
        <v>69662803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138809708</v>
      </c>
      <c r="W5" s="60">
        <v>144680564</v>
      </c>
      <c r="X5" s="60">
        <v>-5870856</v>
      </c>
      <c r="Y5" s="61">
        <v>-4.06</v>
      </c>
      <c r="Z5" s="62">
        <v>289361128</v>
      </c>
    </row>
    <row r="6" spans="1:26" ht="13.5">
      <c r="A6" s="58" t="s">
        <v>32</v>
      </c>
      <c r="B6" s="19">
        <v>478669160</v>
      </c>
      <c r="C6" s="19">
        <v>0</v>
      </c>
      <c r="D6" s="59">
        <v>529041734</v>
      </c>
      <c r="E6" s="60">
        <v>529041734</v>
      </c>
      <c r="F6" s="60">
        <v>42804676</v>
      </c>
      <c r="G6" s="60">
        <v>34025491</v>
      </c>
      <c r="H6" s="60">
        <v>32311826</v>
      </c>
      <c r="I6" s="60">
        <v>109141993</v>
      </c>
      <c r="J6" s="60">
        <v>45062653</v>
      </c>
      <c r="K6" s="60">
        <v>32864463</v>
      </c>
      <c r="L6" s="60">
        <v>29298836</v>
      </c>
      <c r="M6" s="60">
        <v>107225952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216367945</v>
      </c>
      <c r="W6" s="60">
        <v>264520867</v>
      </c>
      <c r="X6" s="60">
        <v>-48152922</v>
      </c>
      <c r="Y6" s="61">
        <v>-18.2</v>
      </c>
      <c r="Z6" s="62">
        <v>529041734</v>
      </c>
    </row>
    <row r="7" spans="1:26" ht="13.5">
      <c r="A7" s="58" t="s">
        <v>33</v>
      </c>
      <c r="B7" s="19">
        <v>16927939</v>
      </c>
      <c r="C7" s="19">
        <v>0</v>
      </c>
      <c r="D7" s="59">
        <v>16942058</v>
      </c>
      <c r="E7" s="60">
        <v>16942058</v>
      </c>
      <c r="F7" s="60">
        <v>137597</v>
      </c>
      <c r="G7" s="60">
        <v>273431</v>
      </c>
      <c r="H7" s="60">
        <v>161795</v>
      </c>
      <c r="I7" s="60">
        <v>572823</v>
      </c>
      <c r="J7" s="60">
        <v>121762</v>
      </c>
      <c r="K7" s="60">
        <v>122586</v>
      </c>
      <c r="L7" s="60">
        <v>121910</v>
      </c>
      <c r="M7" s="60">
        <v>366258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939081</v>
      </c>
      <c r="W7" s="60">
        <v>8471029</v>
      </c>
      <c r="X7" s="60">
        <v>-7531948</v>
      </c>
      <c r="Y7" s="61">
        <v>-88.91</v>
      </c>
      <c r="Z7" s="62">
        <v>16942058</v>
      </c>
    </row>
    <row r="8" spans="1:26" ht="13.5">
      <c r="A8" s="58" t="s">
        <v>34</v>
      </c>
      <c r="B8" s="19">
        <v>393370241</v>
      </c>
      <c r="C8" s="19">
        <v>0</v>
      </c>
      <c r="D8" s="59">
        <v>335036000</v>
      </c>
      <c r="E8" s="60">
        <v>335036000</v>
      </c>
      <c r="F8" s="60">
        <v>0</v>
      </c>
      <c r="G8" s="60">
        <v>0</v>
      </c>
      <c r="H8" s="60">
        <v>75448000</v>
      </c>
      <c r="I8" s="60">
        <v>75448000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75448000</v>
      </c>
      <c r="W8" s="60">
        <v>167518000</v>
      </c>
      <c r="X8" s="60">
        <v>-92070000</v>
      </c>
      <c r="Y8" s="61">
        <v>-54.96</v>
      </c>
      <c r="Z8" s="62">
        <v>335036000</v>
      </c>
    </row>
    <row r="9" spans="1:26" ht="13.5">
      <c r="A9" s="58" t="s">
        <v>35</v>
      </c>
      <c r="B9" s="19">
        <v>194016216</v>
      </c>
      <c r="C9" s="19">
        <v>0</v>
      </c>
      <c r="D9" s="59">
        <v>75556276</v>
      </c>
      <c r="E9" s="60">
        <v>75556276</v>
      </c>
      <c r="F9" s="60">
        <v>6333516</v>
      </c>
      <c r="G9" s="60">
        <v>6374603</v>
      </c>
      <c r="H9" s="60">
        <v>5737084</v>
      </c>
      <c r="I9" s="60">
        <v>18445203</v>
      </c>
      <c r="J9" s="60">
        <v>5936478</v>
      </c>
      <c r="K9" s="60">
        <v>6433911</v>
      </c>
      <c r="L9" s="60">
        <v>4974754</v>
      </c>
      <c r="M9" s="60">
        <v>17345143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35790346</v>
      </c>
      <c r="W9" s="60">
        <v>37778138</v>
      </c>
      <c r="X9" s="60">
        <v>-1987792</v>
      </c>
      <c r="Y9" s="61">
        <v>-5.26</v>
      </c>
      <c r="Z9" s="62">
        <v>75556276</v>
      </c>
    </row>
    <row r="10" spans="1:26" ht="25.5">
      <c r="A10" s="63" t="s">
        <v>277</v>
      </c>
      <c r="B10" s="64">
        <f>SUM(B5:B9)</f>
        <v>1345861841</v>
      </c>
      <c r="C10" s="64">
        <f>SUM(C5:C9)</f>
        <v>0</v>
      </c>
      <c r="D10" s="65">
        <f aca="true" t="shared" si="0" ref="D10:Z10">SUM(D5:D9)</f>
        <v>1245937196</v>
      </c>
      <c r="E10" s="66">
        <f t="shared" si="0"/>
        <v>1245937196</v>
      </c>
      <c r="F10" s="66">
        <f t="shared" si="0"/>
        <v>72627152</v>
      </c>
      <c r="G10" s="66">
        <f t="shared" si="0"/>
        <v>63815343</v>
      </c>
      <c r="H10" s="66">
        <f t="shared" si="0"/>
        <v>136312429</v>
      </c>
      <c r="I10" s="66">
        <f t="shared" si="0"/>
        <v>272754924</v>
      </c>
      <c r="J10" s="66">
        <f t="shared" si="0"/>
        <v>74363627</v>
      </c>
      <c r="K10" s="66">
        <f t="shared" si="0"/>
        <v>62691077</v>
      </c>
      <c r="L10" s="66">
        <f t="shared" si="0"/>
        <v>57545452</v>
      </c>
      <c r="M10" s="66">
        <f t="shared" si="0"/>
        <v>194600156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467355080</v>
      </c>
      <c r="W10" s="66">
        <f t="shared" si="0"/>
        <v>622968598</v>
      </c>
      <c r="X10" s="66">
        <f t="shared" si="0"/>
        <v>-155613518</v>
      </c>
      <c r="Y10" s="67">
        <f>+IF(W10&lt;&gt;0,(X10/W10)*100,0)</f>
        <v>-24.979351848485948</v>
      </c>
      <c r="Z10" s="68">
        <f t="shared" si="0"/>
        <v>1245937196</v>
      </c>
    </row>
    <row r="11" spans="1:26" ht="13.5">
      <c r="A11" s="58" t="s">
        <v>37</v>
      </c>
      <c r="B11" s="19">
        <v>250072048</v>
      </c>
      <c r="C11" s="19">
        <v>0</v>
      </c>
      <c r="D11" s="59">
        <v>333878619</v>
      </c>
      <c r="E11" s="60">
        <v>333878619</v>
      </c>
      <c r="F11" s="60">
        <v>21540697</v>
      </c>
      <c r="G11" s="60">
        <v>25991788</v>
      </c>
      <c r="H11" s="60">
        <v>22004374</v>
      </c>
      <c r="I11" s="60">
        <v>69536859</v>
      </c>
      <c r="J11" s="60">
        <v>20961743</v>
      </c>
      <c r="K11" s="60">
        <v>20742589</v>
      </c>
      <c r="L11" s="60">
        <v>22639426</v>
      </c>
      <c r="M11" s="60">
        <v>64343758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133880617</v>
      </c>
      <c r="W11" s="60">
        <v>166939310</v>
      </c>
      <c r="X11" s="60">
        <v>-33058693</v>
      </c>
      <c r="Y11" s="61">
        <v>-19.8</v>
      </c>
      <c r="Z11" s="62">
        <v>333878619</v>
      </c>
    </row>
    <row r="12" spans="1:26" ht="13.5">
      <c r="A12" s="58" t="s">
        <v>38</v>
      </c>
      <c r="B12" s="19">
        <v>16618864</v>
      </c>
      <c r="C12" s="19">
        <v>0</v>
      </c>
      <c r="D12" s="59">
        <v>17269255</v>
      </c>
      <c r="E12" s="60">
        <v>17269255</v>
      </c>
      <c r="F12" s="60">
        <v>1353119</v>
      </c>
      <c r="G12" s="60">
        <v>1372399</v>
      </c>
      <c r="H12" s="60">
        <v>1371210</v>
      </c>
      <c r="I12" s="60">
        <v>4096728</v>
      </c>
      <c r="J12" s="60">
        <v>1402796</v>
      </c>
      <c r="K12" s="60">
        <v>1390095</v>
      </c>
      <c r="L12" s="60">
        <v>1389300</v>
      </c>
      <c r="M12" s="60">
        <v>4182191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8278919</v>
      </c>
      <c r="W12" s="60">
        <v>8634628</v>
      </c>
      <c r="X12" s="60">
        <v>-355709</v>
      </c>
      <c r="Y12" s="61">
        <v>-4.12</v>
      </c>
      <c r="Z12" s="62">
        <v>17269255</v>
      </c>
    </row>
    <row r="13" spans="1:26" ht="13.5">
      <c r="A13" s="58" t="s">
        <v>278</v>
      </c>
      <c r="B13" s="19">
        <v>108169320</v>
      </c>
      <c r="C13" s="19">
        <v>0</v>
      </c>
      <c r="D13" s="59">
        <v>30780000</v>
      </c>
      <c r="E13" s="60">
        <v>30780000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15390000</v>
      </c>
      <c r="X13" s="60">
        <v>-15390000</v>
      </c>
      <c r="Y13" s="61">
        <v>-100</v>
      </c>
      <c r="Z13" s="62">
        <v>30780000</v>
      </c>
    </row>
    <row r="14" spans="1:26" ht="13.5">
      <c r="A14" s="58" t="s">
        <v>40</v>
      </c>
      <c r="B14" s="19">
        <v>6398916</v>
      </c>
      <c r="C14" s="19">
        <v>0</v>
      </c>
      <c r="D14" s="59">
        <v>15797061</v>
      </c>
      <c r="E14" s="60">
        <v>15797061</v>
      </c>
      <c r="F14" s="60">
        <v>209047</v>
      </c>
      <c r="G14" s="60">
        <v>185704</v>
      </c>
      <c r="H14" s="60">
        <v>985686</v>
      </c>
      <c r="I14" s="60">
        <v>1380437</v>
      </c>
      <c r="J14" s="60">
        <v>0</v>
      </c>
      <c r="K14" s="60">
        <v>349971</v>
      </c>
      <c r="L14" s="60">
        <v>118850</v>
      </c>
      <c r="M14" s="60">
        <v>468821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1849258</v>
      </c>
      <c r="W14" s="60">
        <v>7898531</v>
      </c>
      <c r="X14" s="60">
        <v>-6049273</v>
      </c>
      <c r="Y14" s="61">
        <v>-76.59</v>
      </c>
      <c r="Z14" s="62">
        <v>15797061</v>
      </c>
    </row>
    <row r="15" spans="1:26" ht="13.5">
      <c r="A15" s="58" t="s">
        <v>41</v>
      </c>
      <c r="B15" s="19">
        <v>338894935</v>
      </c>
      <c r="C15" s="19">
        <v>0</v>
      </c>
      <c r="D15" s="59">
        <v>329535370</v>
      </c>
      <c r="E15" s="60">
        <v>329535370</v>
      </c>
      <c r="F15" s="60">
        <v>33166212</v>
      </c>
      <c r="G15" s="60">
        <v>37391911</v>
      </c>
      <c r="H15" s="60">
        <v>33635730</v>
      </c>
      <c r="I15" s="60">
        <v>104193853</v>
      </c>
      <c r="J15" s="60">
        <v>27273148</v>
      </c>
      <c r="K15" s="60">
        <v>29868765</v>
      </c>
      <c r="L15" s="60">
        <v>30561431</v>
      </c>
      <c r="M15" s="60">
        <v>87703344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191897197</v>
      </c>
      <c r="W15" s="60">
        <v>164767685</v>
      </c>
      <c r="X15" s="60">
        <v>27129512</v>
      </c>
      <c r="Y15" s="61">
        <v>16.47</v>
      </c>
      <c r="Z15" s="62">
        <v>329535370</v>
      </c>
    </row>
    <row r="16" spans="1:26" ht="13.5">
      <c r="A16" s="69" t="s">
        <v>42</v>
      </c>
      <c r="B16" s="19">
        <v>192593805</v>
      </c>
      <c r="C16" s="19">
        <v>0</v>
      </c>
      <c r="D16" s="59">
        <v>0</v>
      </c>
      <c r="E16" s="60">
        <v>0</v>
      </c>
      <c r="F16" s="60">
        <v>830295</v>
      </c>
      <c r="G16" s="60">
        <v>838307</v>
      </c>
      <c r="H16" s="60">
        <v>821010</v>
      </c>
      <c r="I16" s="60">
        <v>2489612</v>
      </c>
      <c r="J16" s="60">
        <v>837309</v>
      </c>
      <c r="K16" s="60">
        <v>2106464</v>
      </c>
      <c r="L16" s="60">
        <v>1377739</v>
      </c>
      <c r="M16" s="60">
        <v>4321512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6811124</v>
      </c>
      <c r="W16" s="60">
        <v>0</v>
      </c>
      <c r="X16" s="60">
        <v>6811124</v>
      </c>
      <c r="Y16" s="61">
        <v>0</v>
      </c>
      <c r="Z16" s="62">
        <v>0</v>
      </c>
    </row>
    <row r="17" spans="1:26" ht="13.5">
      <c r="A17" s="58" t="s">
        <v>43</v>
      </c>
      <c r="B17" s="19">
        <v>464718583</v>
      </c>
      <c r="C17" s="19">
        <v>0</v>
      </c>
      <c r="D17" s="59">
        <v>762368999</v>
      </c>
      <c r="E17" s="60">
        <v>762368999</v>
      </c>
      <c r="F17" s="60">
        <v>6921708</v>
      </c>
      <c r="G17" s="60">
        <v>15482076</v>
      </c>
      <c r="H17" s="60">
        <v>33729038</v>
      </c>
      <c r="I17" s="60">
        <v>56132822</v>
      </c>
      <c r="J17" s="60">
        <v>16269005</v>
      </c>
      <c r="K17" s="60">
        <v>19159492</v>
      </c>
      <c r="L17" s="60">
        <v>30158767</v>
      </c>
      <c r="M17" s="60">
        <v>65587264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121720086</v>
      </c>
      <c r="W17" s="60">
        <v>381184500</v>
      </c>
      <c r="X17" s="60">
        <v>-259464414</v>
      </c>
      <c r="Y17" s="61">
        <v>-68.07</v>
      </c>
      <c r="Z17" s="62">
        <v>762368999</v>
      </c>
    </row>
    <row r="18" spans="1:26" ht="13.5">
      <c r="A18" s="70" t="s">
        <v>44</v>
      </c>
      <c r="B18" s="71">
        <f>SUM(B11:B17)</f>
        <v>1377466471</v>
      </c>
      <c r="C18" s="71">
        <f>SUM(C11:C17)</f>
        <v>0</v>
      </c>
      <c r="D18" s="72">
        <f aca="true" t="shared" si="1" ref="D18:Z18">SUM(D11:D17)</f>
        <v>1489629304</v>
      </c>
      <c r="E18" s="73">
        <f t="shared" si="1"/>
        <v>1489629304</v>
      </c>
      <c r="F18" s="73">
        <f t="shared" si="1"/>
        <v>64021078</v>
      </c>
      <c r="G18" s="73">
        <f t="shared" si="1"/>
        <v>81262185</v>
      </c>
      <c r="H18" s="73">
        <f t="shared" si="1"/>
        <v>92547048</v>
      </c>
      <c r="I18" s="73">
        <f t="shared" si="1"/>
        <v>237830311</v>
      </c>
      <c r="J18" s="73">
        <f t="shared" si="1"/>
        <v>66744001</v>
      </c>
      <c r="K18" s="73">
        <f t="shared" si="1"/>
        <v>73617376</v>
      </c>
      <c r="L18" s="73">
        <f t="shared" si="1"/>
        <v>86245513</v>
      </c>
      <c r="M18" s="73">
        <f t="shared" si="1"/>
        <v>226606890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464437201</v>
      </c>
      <c r="W18" s="73">
        <f t="shared" si="1"/>
        <v>744814654</v>
      </c>
      <c r="X18" s="73">
        <f t="shared" si="1"/>
        <v>-280377453</v>
      </c>
      <c r="Y18" s="67">
        <f>+IF(W18&lt;&gt;0,(X18/W18)*100,0)</f>
        <v>-37.64392275235766</v>
      </c>
      <c r="Z18" s="74">
        <f t="shared" si="1"/>
        <v>1489629304</v>
      </c>
    </row>
    <row r="19" spans="1:26" ht="13.5">
      <c r="A19" s="70" t="s">
        <v>45</v>
      </c>
      <c r="B19" s="75">
        <f>+B10-B18</f>
        <v>-31604630</v>
      </c>
      <c r="C19" s="75">
        <f>+C10-C18</f>
        <v>0</v>
      </c>
      <c r="D19" s="76">
        <f aca="true" t="shared" si="2" ref="D19:Z19">+D10-D18</f>
        <v>-243692108</v>
      </c>
      <c r="E19" s="77">
        <f t="shared" si="2"/>
        <v>-243692108</v>
      </c>
      <c r="F19" s="77">
        <f t="shared" si="2"/>
        <v>8606074</v>
      </c>
      <c r="G19" s="77">
        <f t="shared" si="2"/>
        <v>-17446842</v>
      </c>
      <c r="H19" s="77">
        <f t="shared" si="2"/>
        <v>43765381</v>
      </c>
      <c r="I19" s="77">
        <f t="shared" si="2"/>
        <v>34924613</v>
      </c>
      <c r="J19" s="77">
        <f t="shared" si="2"/>
        <v>7619626</v>
      </c>
      <c r="K19" s="77">
        <f t="shared" si="2"/>
        <v>-10926299</v>
      </c>
      <c r="L19" s="77">
        <f t="shared" si="2"/>
        <v>-28700061</v>
      </c>
      <c r="M19" s="77">
        <f t="shared" si="2"/>
        <v>-32006734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2917879</v>
      </c>
      <c r="W19" s="77">
        <f>IF(E10=E18,0,W10-W18)</f>
        <v>-121846056</v>
      </c>
      <c r="X19" s="77">
        <f t="shared" si="2"/>
        <v>124763935</v>
      </c>
      <c r="Y19" s="78">
        <f>+IF(W19&lt;&gt;0,(X19/W19)*100,0)</f>
        <v>-102.39472584980511</v>
      </c>
      <c r="Z19" s="79">
        <f t="shared" si="2"/>
        <v>-243692108</v>
      </c>
    </row>
    <row r="20" spans="1:26" ht="13.5">
      <c r="A20" s="58" t="s">
        <v>46</v>
      </c>
      <c r="B20" s="19">
        <v>27601</v>
      </c>
      <c r="C20" s="19">
        <v>0</v>
      </c>
      <c r="D20" s="59">
        <v>243691902</v>
      </c>
      <c r="E20" s="60">
        <v>243691902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121845951</v>
      </c>
      <c r="X20" s="60">
        <v>-121845951</v>
      </c>
      <c r="Y20" s="61">
        <v>-100</v>
      </c>
      <c r="Z20" s="62">
        <v>243691902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-31577029</v>
      </c>
      <c r="C22" s="86">
        <f>SUM(C19:C21)</f>
        <v>0</v>
      </c>
      <c r="D22" s="87">
        <f aca="true" t="shared" si="3" ref="D22:Z22">SUM(D19:D21)</f>
        <v>-206</v>
      </c>
      <c r="E22" s="88">
        <f t="shared" si="3"/>
        <v>-206</v>
      </c>
      <c r="F22" s="88">
        <f t="shared" si="3"/>
        <v>8606074</v>
      </c>
      <c r="G22" s="88">
        <f t="shared" si="3"/>
        <v>-17446842</v>
      </c>
      <c r="H22" s="88">
        <f t="shared" si="3"/>
        <v>43765381</v>
      </c>
      <c r="I22" s="88">
        <f t="shared" si="3"/>
        <v>34924613</v>
      </c>
      <c r="J22" s="88">
        <f t="shared" si="3"/>
        <v>7619626</v>
      </c>
      <c r="K22" s="88">
        <f t="shared" si="3"/>
        <v>-10926299</v>
      </c>
      <c r="L22" s="88">
        <f t="shared" si="3"/>
        <v>-28700061</v>
      </c>
      <c r="M22" s="88">
        <f t="shared" si="3"/>
        <v>-32006734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2917879</v>
      </c>
      <c r="W22" s="88">
        <f t="shared" si="3"/>
        <v>-105</v>
      </c>
      <c r="X22" s="88">
        <f t="shared" si="3"/>
        <v>2917984</v>
      </c>
      <c r="Y22" s="89">
        <f>+IF(W22&lt;&gt;0,(X22/W22)*100,0)</f>
        <v>-2779032.380952381</v>
      </c>
      <c r="Z22" s="90">
        <f t="shared" si="3"/>
        <v>-206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-31577029</v>
      </c>
      <c r="C24" s="75">
        <f>SUM(C22:C23)</f>
        <v>0</v>
      </c>
      <c r="D24" s="76">
        <f aca="true" t="shared" si="4" ref="D24:Z24">SUM(D22:D23)</f>
        <v>-206</v>
      </c>
      <c r="E24" s="77">
        <f t="shared" si="4"/>
        <v>-206</v>
      </c>
      <c r="F24" s="77">
        <f t="shared" si="4"/>
        <v>8606074</v>
      </c>
      <c r="G24" s="77">
        <f t="shared" si="4"/>
        <v>-17446842</v>
      </c>
      <c r="H24" s="77">
        <f t="shared" si="4"/>
        <v>43765381</v>
      </c>
      <c r="I24" s="77">
        <f t="shared" si="4"/>
        <v>34924613</v>
      </c>
      <c r="J24" s="77">
        <f t="shared" si="4"/>
        <v>7619626</v>
      </c>
      <c r="K24" s="77">
        <f t="shared" si="4"/>
        <v>-10926299</v>
      </c>
      <c r="L24" s="77">
        <f t="shared" si="4"/>
        <v>-28700061</v>
      </c>
      <c r="M24" s="77">
        <f t="shared" si="4"/>
        <v>-32006734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2917879</v>
      </c>
      <c r="W24" s="77">
        <f t="shared" si="4"/>
        <v>-105</v>
      </c>
      <c r="X24" s="77">
        <f t="shared" si="4"/>
        <v>2917984</v>
      </c>
      <c r="Y24" s="78">
        <f>+IF(W24&lt;&gt;0,(X24/W24)*100,0)</f>
        <v>-2779032.380952381</v>
      </c>
      <c r="Z24" s="79">
        <f t="shared" si="4"/>
        <v>-206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179014049</v>
      </c>
      <c r="C27" s="22">
        <v>0</v>
      </c>
      <c r="D27" s="99">
        <v>354952994</v>
      </c>
      <c r="E27" s="100">
        <v>354952994</v>
      </c>
      <c r="F27" s="100">
        <v>4630222</v>
      </c>
      <c r="G27" s="100">
        <v>11725547</v>
      </c>
      <c r="H27" s="100">
        <v>9655340</v>
      </c>
      <c r="I27" s="100">
        <v>26011109</v>
      </c>
      <c r="J27" s="100">
        <v>10162901</v>
      </c>
      <c r="K27" s="100">
        <v>17178436</v>
      </c>
      <c r="L27" s="100">
        <v>17178436</v>
      </c>
      <c r="M27" s="100">
        <v>44519773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70530882</v>
      </c>
      <c r="W27" s="100">
        <v>177476497</v>
      </c>
      <c r="X27" s="100">
        <v>-106945615</v>
      </c>
      <c r="Y27" s="101">
        <v>-60.26</v>
      </c>
      <c r="Z27" s="102">
        <v>354952994</v>
      </c>
    </row>
    <row r="28" spans="1:26" ht="13.5">
      <c r="A28" s="103" t="s">
        <v>46</v>
      </c>
      <c r="B28" s="19">
        <v>179014049</v>
      </c>
      <c r="C28" s="19">
        <v>0</v>
      </c>
      <c r="D28" s="59">
        <v>243692398</v>
      </c>
      <c r="E28" s="60">
        <v>243692398</v>
      </c>
      <c r="F28" s="60">
        <v>4630222</v>
      </c>
      <c r="G28" s="60">
        <v>8327083</v>
      </c>
      <c r="H28" s="60">
        <v>9655340</v>
      </c>
      <c r="I28" s="60">
        <v>22612645</v>
      </c>
      <c r="J28" s="60">
        <v>8639607</v>
      </c>
      <c r="K28" s="60">
        <v>15037258</v>
      </c>
      <c r="L28" s="60">
        <v>15037258</v>
      </c>
      <c r="M28" s="60">
        <v>38714123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61326768</v>
      </c>
      <c r="W28" s="60">
        <v>121846199</v>
      </c>
      <c r="X28" s="60">
        <v>-60519431</v>
      </c>
      <c r="Y28" s="61">
        <v>-49.67</v>
      </c>
      <c r="Z28" s="62">
        <v>243692398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62906092</v>
      </c>
      <c r="E30" s="60">
        <v>62906092</v>
      </c>
      <c r="F30" s="60">
        <v>0</v>
      </c>
      <c r="G30" s="60">
        <v>542031</v>
      </c>
      <c r="H30" s="60">
        <v>0</v>
      </c>
      <c r="I30" s="60">
        <v>542031</v>
      </c>
      <c r="J30" s="60">
        <v>1523294</v>
      </c>
      <c r="K30" s="60">
        <v>1390889</v>
      </c>
      <c r="L30" s="60">
        <v>1390889</v>
      </c>
      <c r="M30" s="60">
        <v>4305072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4847103</v>
      </c>
      <c r="W30" s="60">
        <v>31453046</v>
      </c>
      <c r="X30" s="60">
        <v>-26605943</v>
      </c>
      <c r="Y30" s="61">
        <v>-84.59</v>
      </c>
      <c r="Z30" s="62">
        <v>62906092</v>
      </c>
    </row>
    <row r="31" spans="1:26" ht="13.5">
      <c r="A31" s="58" t="s">
        <v>53</v>
      </c>
      <c r="B31" s="19">
        <v>0</v>
      </c>
      <c r="C31" s="19">
        <v>0</v>
      </c>
      <c r="D31" s="59">
        <v>48354504</v>
      </c>
      <c r="E31" s="60">
        <v>48354504</v>
      </c>
      <c r="F31" s="60">
        <v>0</v>
      </c>
      <c r="G31" s="60">
        <v>2856433</v>
      </c>
      <c r="H31" s="60">
        <v>0</v>
      </c>
      <c r="I31" s="60">
        <v>2856433</v>
      </c>
      <c r="J31" s="60">
        <v>0</v>
      </c>
      <c r="K31" s="60">
        <v>750289</v>
      </c>
      <c r="L31" s="60">
        <v>750289</v>
      </c>
      <c r="M31" s="60">
        <v>1500578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4357011</v>
      </c>
      <c r="W31" s="60">
        <v>24177252</v>
      </c>
      <c r="X31" s="60">
        <v>-19820241</v>
      </c>
      <c r="Y31" s="61">
        <v>-81.98</v>
      </c>
      <c r="Z31" s="62">
        <v>48354504</v>
      </c>
    </row>
    <row r="32" spans="1:26" ht="13.5">
      <c r="A32" s="70" t="s">
        <v>54</v>
      </c>
      <c r="B32" s="22">
        <f>SUM(B28:B31)</f>
        <v>179014049</v>
      </c>
      <c r="C32" s="22">
        <f>SUM(C28:C31)</f>
        <v>0</v>
      </c>
      <c r="D32" s="99">
        <f aca="true" t="shared" si="5" ref="D32:Z32">SUM(D28:D31)</f>
        <v>354952994</v>
      </c>
      <c r="E32" s="100">
        <f t="shared" si="5"/>
        <v>354952994</v>
      </c>
      <c r="F32" s="100">
        <f t="shared" si="5"/>
        <v>4630222</v>
      </c>
      <c r="G32" s="100">
        <f t="shared" si="5"/>
        <v>11725547</v>
      </c>
      <c r="H32" s="100">
        <f t="shared" si="5"/>
        <v>9655340</v>
      </c>
      <c r="I32" s="100">
        <f t="shared" si="5"/>
        <v>26011109</v>
      </c>
      <c r="J32" s="100">
        <f t="shared" si="5"/>
        <v>10162901</v>
      </c>
      <c r="K32" s="100">
        <f t="shared" si="5"/>
        <v>17178436</v>
      </c>
      <c r="L32" s="100">
        <f t="shared" si="5"/>
        <v>17178436</v>
      </c>
      <c r="M32" s="100">
        <f t="shared" si="5"/>
        <v>44519773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70530882</v>
      </c>
      <c r="W32" s="100">
        <f t="shared" si="5"/>
        <v>177476497</v>
      </c>
      <c r="X32" s="100">
        <f t="shared" si="5"/>
        <v>-106945615</v>
      </c>
      <c r="Y32" s="101">
        <f>+IF(W32&lt;&gt;0,(X32/W32)*100,0)</f>
        <v>-60.2590296787298</v>
      </c>
      <c r="Z32" s="102">
        <f t="shared" si="5"/>
        <v>354952994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254321425</v>
      </c>
      <c r="C35" s="19">
        <v>0</v>
      </c>
      <c r="D35" s="59">
        <v>628918652</v>
      </c>
      <c r="E35" s="60">
        <v>628918652</v>
      </c>
      <c r="F35" s="60">
        <v>272257271</v>
      </c>
      <c r="G35" s="60">
        <v>188961538</v>
      </c>
      <c r="H35" s="60">
        <v>296771290</v>
      </c>
      <c r="I35" s="60">
        <v>296771290</v>
      </c>
      <c r="J35" s="60">
        <v>328655464</v>
      </c>
      <c r="K35" s="60">
        <v>288832156</v>
      </c>
      <c r="L35" s="60">
        <v>183092533</v>
      </c>
      <c r="M35" s="60">
        <v>183092533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183092533</v>
      </c>
      <c r="W35" s="60">
        <v>314459326</v>
      </c>
      <c r="X35" s="60">
        <v>-131366793</v>
      </c>
      <c r="Y35" s="61">
        <v>-41.78</v>
      </c>
      <c r="Z35" s="62">
        <v>628918652</v>
      </c>
    </row>
    <row r="36" spans="1:26" ht="13.5">
      <c r="A36" s="58" t="s">
        <v>57</v>
      </c>
      <c r="B36" s="19">
        <v>3208938701</v>
      </c>
      <c r="C36" s="19">
        <v>0</v>
      </c>
      <c r="D36" s="59">
        <v>3092462641</v>
      </c>
      <c r="E36" s="60">
        <v>3092462641</v>
      </c>
      <c r="F36" s="60">
        <v>3515236500</v>
      </c>
      <c r="G36" s="60">
        <v>3240517801</v>
      </c>
      <c r="H36" s="60">
        <v>3183896480</v>
      </c>
      <c r="I36" s="60">
        <v>3183896480</v>
      </c>
      <c r="J36" s="60">
        <v>3210939596</v>
      </c>
      <c r="K36" s="60">
        <v>3236472477</v>
      </c>
      <c r="L36" s="60">
        <v>3271097640</v>
      </c>
      <c r="M36" s="60">
        <v>3271097640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3271097640</v>
      </c>
      <c r="W36" s="60">
        <v>1546231321</v>
      </c>
      <c r="X36" s="60">
        <v>1724866319</v>
      </c>
      <c r="Y36" s="61">
        <v>111.55</v>
      </c>
      <c r="Z36" s="62">
        <v>3092462641</v>
      </c>
    </row>
    <row r="37" spans="1:26" ht="13.5">
      <c r="A37" s="58" t="s">
        <v>58</v>
      </c>
      <c r="B37" s="19">
        <v>573636608</v>
      </c>
      <c r="C37" s="19">
        <v>0</v>
      </c>
      <c r="D37" s="59">
        <v>327980383</v>
      </c>
      <c r="E37" s="60">
        <v>327980383</v>
      </c>
      <c r="F37" s="60">
        <v>509570406</v>
      </c>
      <c r="G37" s="60">
        <v>516715083</v>
      </c>
      <c r="H37" s="60">
        <v>513735221</v>
      </c>
      <c r="I37" s="60">
        <v>513735221</v>
      </c>
      <c r="J37" s="60">
        <v>551649021</v>
      </c>
      <c r="K37" s="60">
        <v>549327202</v>
      </c>
      <c r="L37" s="60">
        <v>541591460</v>
      </c>
      <c r="M37" s="60">
        <v>541591460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541591460</v>
      </c>
      <c r="W37" s="60">
        <v>163990192</v>
      </c>
      <c r="X37" s="60">
        <v>377601268</v>
      </c>
      <c r="Y37" s="61">
        <v>230.26</v>
      </c>
      <c r="Z37" s="62">
        <v>327980383</v>
      </c>
    </row>
    <row r="38" spans="1:26" ht="13.5">
      <c r="A38" s="58" t="s">
        <v>59</v>
      </c>
      <c r="B38" s="19">
        <v>144547148</v>
      </c>
      <c r="C38" s="19">
        <v>0</v>
      </c>
      <c r="D38" s="59">
        <v>224094986</v>
      </c>
      <c r="E38" s="60">
        <v>224094986</v>
      </c>
      <c r="F38" s="60">
        <v>149643838</v>
      </c>
      <c r="G38" s="60">
        <v>143561407</v>
      </c>
      <c r="H38" s="60">
        <v>142299918</v>
      </c>
      <c r="I38" s="60">
        <v>142299918</v>
      </c>
      <c r="J38" s="60">
        <v>142299918</v>
      </c>
      <c r="K38" s="60">
        <v>141268239</v>
      </c>
      <c r="L38" s="60">
        <v>140696844</v>
      </c>
      <c r="M38" s="60">
        <v>140696844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140696844</v>
      </c>
      <c r="W38" s="60">
        <v>112047493</v>
      </c>
      <c r="X38" s="60">
        <v>28649351</v>
      </c>
      <c r="Y38" s="61">
        <v>25.57</v>
      </c>
      <c r="Z38" s="62">
        <v>224094986</v>
      </c>
    </row>
    <row r="39" spans="1:26" ht="13.5">
      <c r="A39" s="58" t="s">
        <v>60</v>
      </c>
      <c r="B39" s="19">
        <v>2745076370</v>
      </c>
      <c r="C39" s="19">
        <v>0</v>
      </c>
      <c r="D39" s="59">
        <v>3169305924</v>
      </c>
      <c r="E39" s="60">
        <v>3169305924</v>
      </c>
      <c r="F39" s="60">
        <v>3128279527</v>
      </c>
      <c r="G39" s="60">
        <v>2769202849</v>
      </c>
      <c r="H39" s="60">
        <v>2824632631</v>
      </c>
      <c r="I39" s="60">
        <v>2824632631</v>
      </c>
      <c r="J39" s="60">
        <v>2845646120</v>
      </c>
      <c r="K39" s="60">
        <v>2834709190</v>
      </c>
      <c r="L39" s="60">
        <v>2771901870</v>
      </c>
      <c r="M39" s="60">
        <v>2771901870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2771901870</v>
      </c>
      <c r="W39" s="60">
        <v>1584652962</v>
      </c>
      <c r="X39" s="60">
        <v>1187248908</v>
      </c>
      <c r="Y39" s="61">
        <v>74.92</v>
      </c>
      <c r="Z39" s="62">
        <v>3169305924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342452320</v>
      </c>
      <c r="C42" s="19">
        <v>0</v>
      </c>
      <c r="D42" s="59">
        <v>600533284</v>
      </c>
      <c r="E42" s="60">
        <v>600533284</v>
      </c>
      <c r="F42" s="60">
        <v>-24736119</v>
      </c>
      <c r="G42" s="60">
        <v>-21963752</v>
      </c>
      <c r="H42" s="60">
        <v>26826152</v>
      </c>
      <c r="I42" s="60">
        <v>-19873719</v>
      </c>
      <c r="J42" s="60">
        <v>-3367976</v>
      </c>
      <c r="K42" s="60">
        <v>54367870</v>
      </c>
      <c r="L42" s="60">
        <v>-37750467</v>
      </c>
      <c r="M42" s="60">
        <v>13249427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-6624292</v>
      </c>
      <c r="W42" s="60">
        <v>284307113</v>
      </c>
      <c r="X42" s="60">
        <v>-290931405</v>
      </c>
      <c r="Y42" s="61">
        <v>-102.33</v>
      </c>
      <c r="Z42" s="62">
        <v>600533284</v>
      </c>
    </row>
    <row r="43" spans="1:26" ht="13.5">
      <c r="A43" s="58" t="s">
        <v>63</v>
      </c>
      <c r="B43" s="19">
        <v>-186043515</v>
      </c>
      <c r="C43" s="19">
        <v>0</v>
      </c>
      <c r="D43" s="59">
        <v>-351481566</v>
      </c>
      <c r="E43" s="60">
        <v>-351481566</v>
      </c>
      <c r="F43" s="60">
        <v>18479491</v>
      </c>
      <c r="G43" s="60">
        <v>-27079188</v>
      </c>
      <c r="H43" s="60">
        <v>-25868527</v>
      </c>
      <c r="I43" s="60">
        <v>-34468224</v>
      </c>
      <c r="J43" s="60">
        <v>10870642</v>
      </c>
      <c r="K43" s="60">
        <v>-27275711</v>
      </c>
      <c r="L43" s="60">
        <v>-35691941</v>
      </c>
      <c r="M43" s="60">
        <v>-52097010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-86565234</v>
      </c>
      <c r="W43" s="60">
        <v>-175740782</v>
      </c>
      <c r="X43" s="60">
        <v>89175548</v>
      </c>
      <c r="Y43" s="61">
        <v>-50.74</v>
      </c>
      <c r="Z43" s="62">
        <v>-351481566</v>
      </c>
    </row>
    <row r="44" spans="1:26" ht="13.5">
      <c r="A44" s="58" t="s">
        <v>64</v>
      </c>
      <c r="B44" s="19">
        <v>-27135148</v>
      </c>
      <c r="C44" s="19">
        <v>0</v>
      </c>
      <c r="D44" s="59">
        <v>52254708</v>
      </c>
      <c r="E44" s="60">
        <v>52254708</v>
      </c>
      <c r="F44" s="60">
        <v>-450427</v>
      </c>
      <c r="G44" s="60">
        <v>-474472</v>
      </c>
      <c r="H44" s="60">
        <v>-482783</v>
      </c>
      <c r="I44" s="60">
        <v>-1407682</v>
      </c>
      <c r="J44" s="60">
        <v>19080</v>
      </c>
      <c r="K44" s="60">
        <v>-1009319</v>
      </c>
      <c r="L44" s="60">
        <v>-550035</v>
      </c>
      <c r="M44" s="60">
        <v>-1540274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-2947956</v>
      </c>
      <c r="W44" s="60">
        <v>26127354</v>
      </c>
      <c r="X44" s="60">
        <v>-29075310</v>
      </c>
      <c r="Y44" s="61">
        <v>-111.28</v>
      </c>
      <c r="Z44" s="62">
        <v>52254708</v>
      </c>
    </row>
    <row r="45" spans="1:26" ht="13.5">
      <c r="A45" s="70" t="s">
        <v>65</v>
      </c>
      <c r="B45" s="22">
        <v>434438156</v>
      </c>
      <c r="C45" s="22">
        <v>0</v>
      </c>
      <c r="D45" s="99">
        <v>434360815</v>
      </c>
      <c r="E45" s="100">
        <v>434360815</v>
      </c>
      <c r="F45" s="100">
        <v>5187650</v>
      </c>
      <c r="G45" s="100">
        <v>-44329762</v>
      </c>
      <c r="H45" s="100">
        <v>-43854920</v>
      </c>
      <c r="I45" s="100">
        <v>-43854920</v>
      </c>
      <c r="J45" s="100">
        <v>-36333174</v>
      </c>
      <c r="K45" s="100">
        <v>-10250334</v>
      </c>
      <c r="L45" s="100">
        <v>-84242777</v>
      </c>
      <c r="M45" s="100">
        <v>-84242777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-84242777</v>
      </c>
      <c r="W45" s="100">
        <v>267748074</v>
      </c>
      <c r="X45" s="100">
        <v>-351990851</v>
      </c>
      <c r="Y45" s="101">
        <v>-131.46</v>
      </c>
      <c r="Z45" s="102">
        <v>434360815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78009037</v>
      </c>
      <c r="C49" s="52">
        <v>0</v>
      </c>
      <c r="D49" s="129">
        <v>63235643</v>
      </c>
      <c r="E49" s="54">
        <v>35518760</v>
      </c>
      <c r="F49" s="54">
        <v>0</v>
      </c>
      <c r="G49" s="54">
        <v>0</v>
      </c>
      <c r="H49" s="54">
        <v>0</v>
      </c>
      <c r="I49" s="54">
        <v>24858653</v>
      </c>
      <c r="J49" s="54">
        <v>0</v>
      </c>
      <c r="K49" s="54">
        <v>0</v>
      </c>
      <c r="L49" s="54">
        <v>0</v>
      </c>
      <c r="M49" s="54">
        <v>19872321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18333792</v>
      </c>
      <c r="W49" s="54">
        <v>15631321</v>
      </c>
      <c r="X49" s="54">
        <v>563882720</v>
      </c>
      <c r="Y49" s="54">
        <v>819342247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23009785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23009785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99.18083840788088</v>
      </c>
      <c r="C58" s="5">
        <f>IF(C67=0,0,+(C76/C67)*100)</f>
        <v>0</v>
      </c>
      <c r="D58" s="6">
        <f aca="true" t="shared" si="6" ref="D58:Z58">IF(D67=0,0,+(D76/D67)*100)</f>
        <v>88.6085821625508</v>
      </c>
      <c r="E58" s="7">
        <f t="shared" si="6"/>
        <v>88.6085821625508</v>
      </c>
      <c r="F58" s="7">
        <f t="shared" si="6"/>
        <v>50.48858534370563</v>
      </c>
      <c r="G58" s="7">
        <f t="shared" si="6"/>
        <v>84.1774974182709</v>
      </c>
      <c r="H58" s="7">
        <f t="shared" si="6"/>
        <v>58.77992814308968</v>
      </c>
      <c r="I58" s="7">
        <f t="shared" si="6"/>
        <v>63.8946461383021</v>
      </c>
      <c r="J58" s="7">
        <f t="shared" si="6"/>
        <v>83.91667204369409</v>
      </c>
      <c r="K58" s="7">
        <f t="shared" si="6"/>
        <v>111.00049473086446</v>
      </c>
      <c r="L58" s="7">
        <f t="shared" si="6"/>
        <v>78.68060508124253</v>
      </c>
      <c r="M58" s="7">
        <f t="shared" si="6"/>
        <v>90.9184181742561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77.33490533236062</v>
      </c>
      <c r="W58" s="7">
        <f t="shared" si="6"/>
        <v>88.76919529037826</v>
      </c>
      <c r="X58" s="7">
        <f t="shared" si="6"/>
        <v>0</v>
      </c>
      <c r="Y58" s="7">
        <f t="shared" si="6"/>
        <v>0</v>
      </c>
      <c r="Z58" s="8">
        <f t="shared" si="6"/>
        <v>88.6085821625508</v>
      </c>
    </row>
    <row r="59" spans="1:26" ht="13.5">
      <c r="A59" s="37" t="s">
        <v>31</v>
      </c>
      <c r="B59" s="9">
        <f aca="true" t="shared" si="7" ref="B59:Z66">IF(B68=0,0,+(B77/B68)*100)</f>
        <v>99.99999961699999</v>
      </c>
      <c r="C59" s="9">
        <f t="shared" si="7"/>
        <v>0</v>
      </c>
      <c r="D59" s="2">
        <f t="shared" si="7"/>
        <v>87.50000121828614</v>
      </c>
      <c r="E59" s="10">
        <f t="shared" si="7"/>
        <v>87.50000121828614</v>
      </c>
      <c r="F59" s="10">
        <f t="shared" si="7"/>
        <v>44.29023745557601</v>
      </c>
      <c r="G59" s="10">
        <f t="shared" si="7"/>
        <v>116.07700205835445</v>
      </c>
      <c r="H59" s="10">
        <f t="shared" si="7"/>
        <v>60.79800339317401</v>
      </c>
      <c r="I59" s="10">
        <f t="shared" si="7"/>
        <v>73.73578929794188</v>
      </c>
      <c r="J59" s="10">
        <f t="shared" si="7"/>
        <v>144.54115169591486</v>
      </c>
      <c r="K59" s="10">
        <f t="shared" si="7"/>
        <v>133.63144638037764</v>
      </c>
      <c r="L59" s="10">
        <f t="shared" si="7"/>
        <v>60.118016758928185</v>
      </c>
      <c r="M59" s="10">
        <f t="shared" si="7"/>
        <v>112.74372386267768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93.30791384854518</v>
      </c>
      <c r="W59" s="10">
        <f t="shared" si="7"/>
        <v>87.50000121828614</v>
      </c>
      <c r="X59" s="10">
        <f t="shared" si="7"/>
        <v>0</v>
      </c>
      <c r="Y59" s="10">
        <f t="shared" si="7"/>
        <v>0</v>
      </c>
      <c r="Z59" s="11">
        <f t="shared" si="7"/>
        <v>87.50000121828614</v>
      </c>
    </row>
    <row r="60" spans="1:26" ht="13.5">
      <c r="A60" s="38" t="s">
        <v>32</v>
      </c>
      <c r="B60" s="12">
        <f t="shared" si="7"/>
        <v>98.69262874591712</v>
      </c>
      <c r="C60" s="12">
        <f t="shared" si="7"/>
        <v>0</v>
      </c>
      <c r="D60" s="3">
        <f t="shared" si="7"/>
        <v>92.64728177380425</v>
      </c>
      <c r="E60" s="13">
        <f t="shared" si="7"/>
        <v>92.64728177380425</v>
      </c>
      <c r="F60" s="13">
        <f t="shared" si="7"/>
        <v>51.158896752308095</v>
      </c>
      <c r="G60" s="13">
        <f t="shared" si="7"/>
        <v>61.54035220241201</v>
      </c>
      <c r="H60" s="13">
        <f t="shared" si="7"/>
        <v>54.93883880162018</v>
      </c>
      <c r="I60" s="13">
        <f t="shared" si="7"/>
        <v>55.51442422349755</v>
      </c>
      <c r="J60" s="13">
        <f t="shared" si="7"/>
        <v>52.35294291261546</v>
      </c>
      <c r="K60" s="13">
        <f t="shared" si="7"/>
        <v>95.74402295878073</v>
      </c>
      <c r="L60" s="13">
        <f t="shared" si="7"/>
        <v>91.4468888798176</v>
      </c>
      <c r="M60" s="13">
        <f t="shared" si="7"/>
        <v>76.33437285779473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65.83221326985381</v>
      </c>
      <c r="W60" s="13">
        <f t="shared" si="7"/>
        <v>92.9013430426215</v>
      </c>
      <c r="X60" s="13">
        <f t="shared" si="7"/>
        <v>0</v>
      </c>
      <c r="Y60" s="13">
        <f t="shared" si="7"/>
        <v>0</v>
      </c>
      <c r="Z60" s="14">
        <f t="shared" si="7"/>
        <v>92.64728177380425</v>
      </c>
    </row>
    <row r="61" spans="1:26" ht="13.5">
      <c r="A61" s="39" t="s">
        <v>103</v>
      </c>
      <c r="B61" s="12">
        <f t="shared" si="7"/>
        <v>100.00000288452678</v>
      </c>
      <c r="C61" s="12">
        <f t="shared" si="7"/>
        <v>0</v>
      </c>
      <c r="D61" s="3">
        <f t="shared" si="7"/>
        <v>87.49999882800857</v>
      </c>
      <c r="E61" s="13">
        <f t="shared" si="7"/>
        <v>87.49999882800857</v>
      </c>
      <c r="F61" s="13">
        <f t="shared" si="7"/>
        <v>40.9021065324046</v>
      </c>
      <c r="G61" s="13">
        <f t="shared" si="7"/>
        <v>58.836767548317326</v>
      </c>
      <c r="H61" s="13">
        <f t="shared" si="7"/>
        <v>70.3306726503262</v>
      </c>
      <c r="I61" s="13">
        <f t="shared" si="7"/>
        <v>56.70370584293423</v>
      </c>
      <c r="J61" s="13">
        <f t="shared" si="7"/>
        <v>96.29455436605431</v>
      </c>
      <c r="K61" s="13">
        <f t="shared" si="7"/>
        <v>78.92614932906723</v>
      </c>
      <c r="L61" s="13">
        <f t="shared" si="7"/>
        <v>78.47126989049418</v>
      </c>
      <c r="M61" s="13">
        <f t="shared" si="7"/>
        <v>84.44302611875774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69.55220004033026</v>
      </c>
      <c r="W61" s="13">
        <f t="shared" si="7"/>
        <v>87.49999882800857</v>
      </c>
      <c r="X61" s="13">
        <f t="shared" si="7"/>
        <v>0</v>
      </c>
      <c r="Y61" s="13">
        <f t="shared" si="7"/>
        <v>0</v>
      </c>
      <c r="Z61" s="14">
        <f t="shared" si="7"/>
        <v>87.49999882800857</v>
      </c>
    </row>
    <row r="62" spans="1:26" ht="13.5">
      <c r="A62" s="39" t="s">
        <v>104</v>
      </c>
      <c r="B62" s="12">
        <f t="shared" si="7"/>
        <v>100.00066614685909</v>
      </c>
      <c r="C62" s="12">
        <f t="shared" si="7"/>
        <v>0</v>
      </c>
      <c r="D62" s="3">
        <f t="shared" si="7"/>
        <v>99.55127062514318</v>
      </c>
      <c r="E62" s="13">
        <f t="shared" si="7"/>
        <v>99.55127062514318</v>
      </c>
      <c r="F62" s="13">
        <f t="shared" si="7"/>
        <v>66.5952238882797</v>
      </c>
      <c r="G62" s="13">
        <f t="shared" si="7"/>
        <v>69.67680702931516</v>
      </c>
      <c r="H62" s="13">
        <f t="shared" si="7"/>
        <v>32.07014905232778</v>
      </c>
      <c r="I62" s="13">
        <f t="shared" si="7"/>
        <v>59.54274552850577</v>
      </c>
      <c r="J62" s="13">
        <f t="shared" si="7"/>
        <v>19.090333991400158</v>
      </c>
      <c r="K62" s="13">
        <f t="shared" si="7"/>
        <v>173.31325339715875</v>
      </c>
      <c r="L62" s="13">
        <f t="shared" si="7"/>
        <v>162.9997857828788</v>
      </c>
      <c r="M62" s="13">
        <f t="shared" si="7"/>
        <v>80.47961213341321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70.8000861842666</v>
      </c>
      <c r="W62" s="13">
        <f t="shared" si="7"/>
        <v>100.1479116872632</v>
      </c>
      <c r="X62" s="13">
        <f t="shared" si="7"/>
        <v>0</v>
      </c>
      <c r="Y62" s="13">
        <f t="shared" si="7"/>
        <v>0</v>
      </c>
      <c r="Z62" s="14">
        <f t="shared" si="7"/>
        <v>99.55127062514318</v>
      </c>
    </row>
    <row r="63" spans="1:26" ht="13.5">
      <c r="A63" s="39" t="s">
        <v>105</v>
      </c>
      <c r="B63" s="12">
        <f t="shared" si="7"/>
        <v>78.36098110193686</v>
      </c>
      <c r="C63" s="12">
        <f t="shared" si="7"/>
        <v>0</v>
      </c>
      <c r="D63" s="3">
        <f t="shared" si="7"/>
        <v>87.50001194875837</v>
      </c>
      <c r="E63" s="13">
        <f t="shared" si="7"/>
        <v>87.50001194875837</v>
      </c>
      <c r="F63" s="13">
        <f t="shared" si="7"/>
        <v>36.441036780312935</v>
      </c>
      <c r="G63" s="13">
        <f t="shared" si="7"/>
        <v>76.84728712776162</v>
      </c>
      <c r="H63" s="13">
        <f t="shared" si="7"/>
        <v>26.74739242990613</v>
      </c>
      <c r="I63" s="13">
        <f t="shared" si="7"/>
        <v>46.739081311717385</v>
      </c>
      <c r="J63" s="13">
        <f t="shared" si="7"/>
        <v>48.00116552588482</v>
      </c>
      <c r="K63" s="13">
        <f t="shared" si="7"/>
        <v>38.25350370253726</v>
      </c>
      <c r="L63" s="13">
        <f t="shared" si="7"/>
        <v>40.34732027113635</v>
      </c>
      <c r="M63" s="13">
        <f t="shared" si="7"/>
        <v>42.30917571313233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44.4108883626315</v>
      </c>
      <c r="W63" s="13">
        <f t="shared" si="7"/>
        <v>87.50001194875837</v>
      </c>
      <c r="X63" s="13">
        <f t="shared" si="7"/>
        <v>0</v>
      </c>
      <c r="Y63" s="13">
        <f t="shared" si="7"/>
        <v>0</v>
      </c>
      <c r="Z63" s="14">
        <f t="shared" si="7"/>
        <v>87.50001194875837</v>
      </c>
    </row>
    <row r="64" spans="1:26" ht="13.5">
      <c r="A64" s="39" t="s">
        <v>106</v>
      </c>
      <c r="B64" s="12">
        <f t="shared" si="7"/>
        <v>100.10500541099904</v>
      </c>
      <c r="C64" s="12">
        <f t="shared" si="7"/>
        <v>0</v>
      </c>
      <c r="D64" s="3">
        <f t="shared" si="7"/>
        <v>87.50001348536773</v>
      </c>
      <c r="E64" s="13">
        <f t="shared" si="7"/>
        <v>87.50001348536773</v>
      </c>
      <c r="F64" s="13">
        <f t="shared" si="7"/>
        <v>28.692041518147715</v>
      </c>
      <c r="G64" s="13">
        <f t="shared" si="7"/>
        <v>36.98866173224583</v>
      </c>
      <c r="H64" s="13">
        <f t="shared" si="7"/>
        <v>29.615472686307392</v>
      </c>
      <c r="I64" s="13">
        <f t="shared" si="7"/>
        <v>31.762704747884</v>
      </c>
      <c r="J64" s="13">
        <f t="shared" si="7"/>
        <v>45.153156553505745</v>
      </c>
      <c r="K64" s="13">
        <f t="shared" si="7"/>
        <v>36.97590405745767</v>
      </c>
      <c r="L64" s="13">
        <f t="shared" si="7"/>
        <v>35.514763076940284</v>
      </c>
      <c r="M64" s="13">
        <f t="shared" si="7"/>
        <v>39.19338937894514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35.50345613613651</v>
      </c>
      <c r="W64" s="13">
        <f t="shared" si="7"/>
        <v>87.50001348536773</v>
      </c>
      <c r="X64" s="13">
        <f t="shared" si="7"/>
        <v>0</v>
      </c>
      <c r="Y64" s="13">
        <f t="shared" si="7"/>
        <v>0</v>
      </c>
      <c r="Z64" s="14">
        <f t="shared" si="7"/>
        <v>87.50001348536773</v>
      </c>
    </row>
    <row r="65" spans="1:26" ht="13.5">
      <c r="A65" s="39" t="s">
        <v>107</v>
      </c>
      <c r="B65" s="12">
        <f t="shared" si="7"/>
        <v>100</v>
      </c>
      <c r="C65" s="12">
        <f t="shared" si="7"/>
        <v>0</v>
      </c>
      <c r="D65" s="3">
        <f t="shared" si="7"/>
        <v>100.00015132553604</v>
      </c>
      <c r="E65" s="13">
        <f t="shared" si="7"/>
        <v>100.00015132553604</v>
      </c>
      <c r="F65" s="13">
        <f t="shared" si="7"/>
        <v>716.010415217348</v>
      </c>
      <c r="G65" s="13">
        <f t="shared" si="7"/>
        <v>748.3928747170554</v>
      </c>
      <c r="H65" s="13">
        <f t="shared" si="7"/>
        <v>596.9388156600432</v>
      </c>
      <c r="I65" s="13">
        <f t="shared" si="7"/>
        <v>687.0052518657944</v>
      </c>
      <c r="J65" s="13">
        <f t="shared" si="7"/>
        <v>769.2374866034216</v>
      </c>
      <c r="K65" s="13">
        <f t="shared" si="7"/>
        <v>659.591350922436</v>
      </c>
      <c r="L65" s="13">
        <f t="shared" si="7"/>
        <v>524.0662088675425</v>
      </c>
      <c r="M65" s="13">
        <f t="shared" si="7"/>
        <v>650.9663848870897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669.031234330052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100.00015132553604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99.999696611278</v>
      </c>
      <c r="G66" s="16">
        <f t="shared" si="7"/>
        <v>100</v>
      </c>
      <c r="H66" s="16">
        <f t="shared" si="7"/>
        <v>100</v>
      </c>
      <c r="I66" s="16">
        <f t="shared" si="7"/>
        <v>99.99989438650707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99.99994508077951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763949880</v>
      </c>
      <c r="C67" s="24"/>
      <c r="D67" s="25">
        <v>836849542</v>
      </c>
      <c r="E67" s="26">
        <v>836849542</v>
      </c>
      <c r="F67" s="26">
        <v>68170997</v>
      </c>
      <c r="G67" s="26">
        <v>59389461</v>
      </c>
      <c r="H67" s="26">
        <v>56832669</v>
      </c>
      <c r="I67" s="26">
        <v>184393127</v>
      </c>
      <c r="J67" s="26">
        <v>69803128</v>
      </c>
      <c r="K67" s="26">
        <v>57774847</v>
      </c>
      <c r="L67" s="26">
        <v>54870516</v>
      </c>
      <c r="M67" s="26">
        <v>182448491</v>
      </c>
      <c r="N67" s="26"/>
      <c r="O67" s="26"/>
      <c r="P67" s="26"/>
      <c r="Q67" s="26"/>
      <c r="R67" s="26"/>
      <c r="S67" s="26"/>
      <c r="T67" s="26"/>
      <c r="U67" s="26"/>
      <c r="V67" s="26">
        <v>366841618</v>
      </c>
      <c r="W67" s="26">
        <v>418424772</v>
      </c>
      <c r="X67" s="26"/>
      <c r="Y67" s="25"/>
      <c r="Z67" s="27">
        <v>836849542</v>
      </c>
    </row>
    <row r="68" spans="1:26" ht="13.5" hidden="1">
      <c r="A68" s="37" t="s">
        <v>31</v>
      </c>
      <c r="B68" s="19">
        <v>261096601</v>
      </c>
      <c r="C68" s="19"/>
      <c r="D68" s="20">
        <v>287288828</v>
      </c>
      <c r="E68" s="21">
        <v>287288828</v>
      </c>
      <c r="F68" s="21">
        <v>23059050</v>
      </c>
      <c r="G68" s="21">
        <v>22946971</v>
      </c>
      <c r="H68" s="21">
        <v>22617172</v>
      </c>
      <c r="I68" s="21">
        <v>68623193</v>
      </c>
      <c r="J68" s="21">
        <v>22999769</v>
      </c>
      <c r="K68" s="21">
        <v>23056466</v>
      </c>
      <c r="L68" s="21">
        <v>23048252</v>
      </c>
      <c r="M68" s="21">
        <v>69104487</v>
      </c>
      <c r="N68" s="21"/>
      <c r="O68" s="21"/>
      <c r="P68" s="21"/>
      <c r="Q68" s="21"/>
      <c r="R68" s="21"/>
      <c r="S68" s="21"/>
      <c r="T68" s="21"/>
      <c r="U68" s="21"/>
      <c r="V68" s="21">
        <v>137727680</v>
      </c>
      <c r="W68" s="21">
        <v>143644414</v>
      </c>
      <c r="X68" s="21"/>
      <c r="Y68" s="20"/>
      <c r="Z68" s="23">
        <v>287288828</v>
      </c>
    </row>
    <row r="69" spans="1:26" ht="13.5" hidden="1">
      <c r="A69" s="38" t="s">
        <v>32</v>
      </c>
      <c r="B69" s="19">
        <v>478669160</v>
      </c>
      <c r="C69" s="19"/>
      <c r="D69" s="20">
        <v>529041734</v>
      </c>
      <c r="E69" s="21">
        <v>529041734</v>
      </c>
      <c r="F69" s="21">
        <v>42804676</v>
      </c>
      <c r="G69" s="21">
        <v>34025491</v>
      </c>
      <c r="H69" s="21">
        <v>32311826</v>
      </c>
      <c r="I69" s="21">
        <v>109141993</v>
      </c>
      <c r="J69" s="21">
        <v>45062653</v>
      </c>
      <c r="K69" s="21">
        <v>32864463</v>
      </c>
      <c r="L69" s="21">
        <v>29298836</v>
      </c>
      <c r="M69" s="21">
        <v>107225952</v>
      </c>
      <c r="N69" s="21"/>
      <c r="O69" s="21"/>
      <c r="P69" s="21"/>
      <c r="Q69" s="21"/>
      <c r="R69" s="21"/>
      <c r="S69" s="21"/>
      <c r="T69" s="21"/>
      <c r="U69" s="21"/>
      <c r="V69" s="21">
        <v>216367945</v>
      </c>
      <c r="W69" s="21">
        <v>264520868</v>
      </c>
      <c r="X69" s="21"/>
      <c r="Y69" s="20"/>
      <c r="Z69" s="23">
        <v>529041734</v>
      </c>
    </row>
    <row r="70" spans="1:26" ht="13.5" hidden="1">
      <c r="A70" s="39" t="s">
        <v>103</v>
      </c>
      <c r="B70" s="19">
        <v>208006390</v>
      </c>
      <c r="C70" s="19"/>
      <c r="D70" s="20">
        <v>234643354</v>
      </c>
      <c r="E70" s="21">
        <v>234643354</v>
      </c>
      <c r="F70" s="21">
        <v>19330156</v>
      </c>
      <c r="G70" s="21">
        <v>20892402</v>
      </c>
      <c r="H70" s="21">
        <v>19144583</v>
      </c>
      <c r="I70" s="21">
        <v>59367141</v>
      </c>
      <c r="J70" s="21">
        <v>16697101</v>
      </c>
      <c r="K70" s="21">
        <v>18256151</v>
      </c>
      <c r="L70" s="21">
        <v>16271466</v>
      </c>
      <c r="M70" s="21">
        <v>51224718</v>
      </c>
      <c r="N70" s="21"/>
      <c r="O70" s="21"/>
      <c r="P70" s="21"/>
      <c r="Q70" s="21"/>
      <c r="R70" s="21"/>
      <c r="S70" s="21"/>
      <c r="T70" s="21"/>
      <c r="U70" s="21"/>
      <c r="V70" s="21">
        <v>110591859</v>
      </c>
      <c r="W70" s="21">
        <v>117321677</v>
      </c>
      <c r="X70" s="21"/>
      <c r="Y70" s="20"/>
      <c r="Z70" s="23">
        <v>234643354</v>
      </c>
    </row>
    <row r="71" spans="1:26" ht="13.5" hidden="1">
      <c r="A71" s="39" t="s">
        <v>104</v>
      </c>
      <c r="B71" s="19">
        <v>206561058</v>
      </c>
      <c r="C71" s="19"/>
      <c r="D71" s="20">
        <v>225276315</v>
      </c>
      <c r="E71" s="21">
        <v>225276315</v>
      </c>
      <c r="F71" s="21">
        <v>17717676</v>
      </c>
      <c r="G71" s="21">
        <v>7237348</v>
      </c>
      <c r="H71" s="21">
        <v>7218002</v>
      </c>
      <c r="I71" s="21">
        <v>32173026</v>
      </c>
      <c r="J71" s="21">
        <v>22049939</v>
      </c>
      <c r="K71" s="21">
        <v>8290531</v>
      </c>
      <c r="L71" s="21">
        <v>7076932</v>
      </c>
      <c r="M71" s="21">
        <v>37417402</v>
      </c>
      <c r="N71" s="21"/>
      <c r="O71" s="21"/>
      <c r="P71" s="21"/>
      <c r="Q71" s="21"/>
      <c r="R71" s="21"/>
      <c r="S71" s="21"/>
      <c r="T71" s="21"/>
      <c r="U71" s="21"/>
      <c r="V71" s="21">
        <v>69590428</v>
      </c>
      <c r="W71" s="21">
        <v>112638158</v>
      </c>
      <c r="X71" s="21"/>
      <c r="Y71" s="20"/>
      <c r="Z71" s="23">
        <v>225276315</v>
      </c>
    </row>
    <row r="72" spans="1:26" ht="13.5" hidden="1">
      <c r="A72" s="39" t="s">
        <v>105</v>
      </c>
      <c r="B72" s="19">
        <v>29093246</v>
      </c>
      <c r="C72" s="19"/>
      <c r="D72" s="20">
        <v>31384014</v>
      </c>
      <c r="E72" s="21">
        <v>31384014</v>
      </c>
      <c r="F72" s="21">
        <v>2520071</v>
      </c>
      <c r="G72" s="21">
        <v>2664556</v>
      </c>
      <c r="H72" s="21">
        <v>2714788</v>
      </c>
      <c r="I72" s="21">
        <v>7899415</v>
      </c>
      <c r="J72" s="21">
        <v>3064711</v>
      </c>
      <c r="K72" s="21">
        <v>3003751</v>
      </c>
      <c r="L72" s="21">
        <v>2682193</v>
      </c>
      <c r="M72" s="21">
        <v>8750655</v>
      </c>
      <c r="N72" s="21"/>
      <c r="O72" s="21"/>
      <c r="P72" s="21"/>
      <c r="Q72" s="21"/>
      <c r="R72" s="21"/>
      <c r="S72" s="21"/>
      <c r="T72" s="21"/>
      <c r="U72" s="21"/>
      <c r="V72" s="21">
        <v>16650070</v>
      </c>
      <c r="W72" s="21">
        <v>15692007</v>
      </c>
      <c r="X72" s="21"/>
      <c r="Y72" s="20"/>
      <c r="Z72" s="23">
        <v>31384014</v>
      </c>
    </row>
    <row r="73" spans="1:26" ht="13.5" hidden="1">
      <c r="A73" s="39" t="s">
        <v>106</v>
      </c>
      <c r="B73" s="19">
        <v>34405846</v>
      </c>
      <c r="C73" s="19"/>
      <c r="D73" s="20">
        <v>37077224</v>
      </c>
      <c r="E73" s="21">
        <v>37077224</v>
      </c>
      <c r="F73" s="21">
        <v>3186462</v>
      </c>
      <c r="G73" s="21">
        <v>3180380</v>
      </c>
      <c r="H73" s="21">
        <v>3183623</v>
      </c>
      <c r="I73" s="21">
        <v>9550465</v>
      </c>
      <c r="J73" s="21">
        <v>3200516</v>
      </c>
      <c r="K73" s="21">
        <v>3263620</v>
      </c>
      <c r="L73" s="21">
        <v>3217859</v>
      </c>
      <c r="M73" s="21">
        <v>9681995</v>
      </c>
      <c r="N73" s="21"/>
      <c r="O73" s="21"/>
      <c r="P73" s="21"/>
      <c r="Q73" s="21"/>
      <c r="R73" s="21"/>
      <c r="S73" s="21"/>
      <c r="T73" s="21"/>
      <c r="U73" s="21"/>
      <c r="V73" s="21">
        <v>19232460</v>
      </c>
      <c r="W73" s="21">
        <v>18538612</v>
      </c>
      <c r="X73" s="21"/>
      <c r="Y73" s="20"/>
      <c r="Z73" s="23">
        <v>37077224</v>
      </c>
    </row>
    <row r="74" spans="1:26" ht="13.5" hidden="1">
      <c r="A74" s="39" t="s">
        <v>107</v>
      </c>
      <c r="B74" s="19">
        <v>602620</v>
      </c>
      <c r="C74" s="19"/>
      <c r="D74" s="20">
        <v>660827</v>
      </c>
      <c r="E74" s="21">
        <v>660827</v>
      </c>
      <c r="F74" s="21">
        <v>50311</v>
      </c>
      <c r="G74" s="21">
        <v>50805</v>
      </c>
      <c r="H74" s="21">
        <v>50830</v>
      </c>
      <c r="I74" s="21">
        <v>151946</v>
      </c>
      <c r="J74" s="21">
        <v>50386</v>
      </c>
      <c r="K74" s="21">
        <v>50410</v>
      </c>
      <c r="L74" s="21">
        <v>50386</v>
      </c>
      <c r="M74" s="21">
        <v>151182</v>
      </c>
      <c r="N74" s="21"/>
      <c r="O74" s="21"/>
      <c r="P74" s="21"/>
      <c r="Q74" s="21"/>
      <c r="R74" s="21"/>
      <c r="S74" s="21"/>
      <c r="T74" s="21"/>
      <c r="U74" s="21"/>
      <c r="V74" s="21">
        <v>303128</v>
      </c>
      <c r="W74" s="21">
        <v>330414</v>
      </c>
      <c r="X74" s="21"/>
      <c r="Y74" s="20"/>
      <c r="Z74" s="23">
        <v>660827</v>
      </c>
    </row>
    <row r="75" spans="1:26" ht="13.5" hidden="1">
      <c r="A75" s="40" t="s">
        <v>110</v>
      </c>
      <c r="B75" s="28">
        <v>24184119</v>
      </c>
      <c r="C75" s="28"/>
      <c r="D75" s="29">
        <v>20518980</v>
      </c>
      <c r="E75" s="30">
        <v>20518980</v>
      </c>
      <c r="F75" s="30">
        <v>2307271</v>
      </c>
      <c r="G75" s="30">
        <v>2416999</v>
      </c>
      <c r="H75" s="30">
        <v>1903671</v>
      </c>
      <c r="I75" s="30">
        <v>6627941</v>
      </c>
      <c r="J75" s="30">
        <v>1740706</v>
      </c>
      <c r="K75" s="30">
        <v>1853918</v>
      </c>
      <c r="L75" s="30">
        <v>2523428</v>
      </c>
      <c r="M75" s="30">
        <v>6118052</v>
      </c>
      <c r="N75" s="30"/>
      <c r="O75" s="30"/>
      <c r="P75" s="30"/>
      <c r="Q75" s="30"/>
      <c r="R75" s="30"/>
      <c r="S75" s="30"/>
      <c r="T75" s="30"/>
      <c r="U75" s="30"/>
      <c r="V75" s="30">
        <v>12745993</v>
      </c>
      <c r="W75" s="30">
        <v>10259490</v>
      </c>
      <c r="X75" s="30"/>
      <c r="Y75" s="29"/>
      <c r="Z75" s="31">
        <v>20518980</v>
      </c>
    </row>
    <row r="76" spans="1:26" ht="13.5" hidden="1">
      <c r="A76" s="42" t="s">
        <v>286</v>
      </c>
      <c r="B76" s="32">
        <v>757691896</v>
      </c>
      <c r="C76" s="32"/>
      <c r="D76" s="33">
        <v>741520514</v>
      </c>
      <c r="E76" s="34">
        <v>741520514</v>
      </c>
      <c r="F76" s="34">
        <v>34418572</v>
      </c>
      <c r="G76" s="34">
        <v>49992562</v>
      </c>
      <c r="H76" s="34">
        <v>33406202</v>
      </c>
      <c r="I76" s="34">
        <v>117817336</v>
      </c>
      <c r="J76" s="34">
        <v>58576462</v>
      </c>
      <c r="K76" s="34">
        <v>64130366</v>
      </c>
      <c r="L76" s="34">
        <v>43172454</v>
      </c>
      <c r="M76" s="34">
        <v>165879282</v>
      </c>
      <c r="N76" s="34"/>
      <c r="O76" s="34"/>
      <c r="P76" s="34"/>
      <c r="Q76" s="34"/>
      <c r="R76" s="34"/>
      <c r="S76" s="34"/>
      <c r="T76" s="34"/>
      <c r="U76" s="34"/>
      <c r="V76" s="34">
        <v>283696618</v>
      </c>
      <c r="W76" s="34">
        <v>371432303</v>
      </c>
      <c r="X76" s="34"/>
      <c r="Y76" s="33"/>
      <c r="Z76" s="35">
        <v>741520514</v>
      </c>
    </row>
    <row r="77" spans="1:26" ht="13.5" hidden="1">
      <c r="A77" s="37" t="s">
        <v>31</v>
      </c>
      <c r="B77" s="19">
        <v>261096600</v>
      </c>
      <c r="C77" s="19"/>
      <c r="D77" s="20">
        <v>251377728</v>
      </c>
      <c r="E77" s="21">
        <v>251377728</v>
      </c>
      <c r="F77" s="21">
        <v>10212908</v>
      </c>
      <c r="G77" s="21">
        <v>26636156</v>
      </c>
      <c r="H77" s="21">
        <v>13750789</v>
      </c>
      <c r="I77" s="21">
        <v>50599853</v>
      </c>
      <c r="J77" s="21">
        <v>33244131</v>
      </c>
      <c r="K77" s="21">
        <v>30810689</v>
      </c>
      <c r="L77" s="21">
        <v>13856152</v>
      </c>
      <c r="M77" s="21">
        <v>77910972</v>
      </c>
      <c r="N77" s="21"/>
      <c r="O77" s="21"/>
      <c r="P77" s="21"/>
      <c r="Q77" s="21"/>
      <c r="R77" s="21"/>
      <c r="S77" s="21"/>
      <c r="T77" s="21"/>
      <c r="U77" s="21"/>
      <c r="V77" s="21">
        <v>128510825</v>
      </c>
      <c r="W77" s="21">
        <v>125688864</v>
      </c>
      <c r="X77" s="21"/>
      <c r="Y77" s="20"/>
      <c r="Z77" s="23">
        <v>251377728</v>
      </c>
    </row>
    <row r="78" spans="1:26" ht="13.5" hidden="1">
      <c r="A78" s="38" t="s">
        <v>32</v>
      </c>
      <c r="B78" s="19">
        <v>472411177</v>
      </c>
      <c r="C78" s="19"/>
      <c r="D78" s="20">
        <v>490142786</v>
      </c>
      <c r="E78" s="21">
        <v>490142786</v>
      </c>
      <c r="F78" s="21">
        <v>21898400</v>
      </c>
      <c r="G78" s="21">
        <v>20939407</v>
      </c>
      <c r="H78" s="21">
        <v>17751742</v>
      </c>
      <c r="I78" s="21">
        <v>60589549</v>
      </c>
      <c r="J78" s="21">
        <v>23591625</v>
      </c>
      <c r="K78" s="21">
        <v>31465759</v>
      </c>
      <c r="L78" s="21">
        <v>26792874</v>
      </c>
      <c r="M78" s="21">
        <v>81850258</v>
      </c>
      <c r="N78" s="21"/>
      <c r="O78" s="21"/>
      <c r="P78" s="21"/>
      <c r="Q78" s="21"/>
      <c r="R78" s="21"/>
      <c r="S78" s="21"/>
      <c r="T78" s="21"/>
      <c r="U78" s="21"/>
      <c r="V78" s="21">
        <v>142439807</v>
      </c>
      <c r="W78" s="21">
        <v>245743439</v>
      </c>
      <c r="X78" s="21"/>
      <c r="Y78" s="20"/>
      <c r="Z78" s="23">
        <v>490142786</v>
      </c>
    </row>
    <row r="79" spans="1:26" ht="13.5" hidden="1">
      <c r="A79" s="39" t="s">
        <v>103</v>
      </c>
      <c r="B79" s="19">
        <v>208006396</v>
      </c>
      <c r="C79" s="19"/>
      <c r="D79" s="20">
        <v>205312932</v>
      </c>
      <c r="E79" s="21">
        <v>205312932</v>
      </c>
      <c r="F79" s="21">
        <v>7906441</v>
      </c>
      <c r="G79" s="21">
        <v>12292414</v>
      </c>
      <c r="H79" s="21">
        <v>13464514</v>
      </c>
      <c r="I79" s="21">
        <v>33663369</v>
      </c>
      <c r="J79" s="21">
        <v>16078399</v>
      </c>
      <c r="K79" s="21">
        <v>14408877</v>
      </c>
      <c r="L79" s="21">
        <v>12768426</v>
      </c>
      <c r="M79" s="21">
        <v>43255702</v>
      </c>
      <c r="N79" s="21"/>
      <c r="O79" s="21"/>
      <c r="P79" s="21"/>
      <c r="Q79" s="21"/>
      <c r="R79" s="21"/>
      <c r="S79" s="21"/>
      <c r="T79" s="21"/>
      <c r="U79" s="21"/>
      <c r="V79" s="21">
        <v>76919071</v>
      </c>
      <c r="W79" s="21">
        <v>102656466</v>
      </c>
      <c r="X79" s="21"/>
      <c r="Y79" s="20"/>
      <c r="Z79" s="23">
        <v>205312932</v>
      </c>
    </row>
    <row r="80" spans="1:26" ht="13.5" hidden="1">
      <c r="A80" s="39" t="s">
        <v>104</v>
      </c>
      <c r="B80" s="19">
        <v>206562434</v>
      </c>
      <c r="C80" s="19"/>
      <c r="D80" s="20">
        <v>224265434</v>
      </c>
      <c r="E80" s="21">
        <v>224265434</v>
      </c>
      <c r="F80" s="21">
        <v>11799126</v>
      </c>
      <c r="G80" s="21">
        <v>5042753</v>
      </c>
      <c r="H80" s="21">
        <v>2314824</v>
      </c>
      <c r="I80" s="21">
        <v>19156703</v>
      </c>
      <c r="J80" s="21">
        <v>4209407</v>
      </c>
      <c r="K80" s="21">
        <v>14368589</v>
      </c>
      <c r="L80" s="21">
        <v>11535384</v>
      </c>
      <c r="M80" s="21">
        <v>30113380</v>
      </c>
      <c r="N80" s="21"/>
      <c r="O80" s="21"/>
      <c r="P80" s="21"/>
      <c r="Q80" s="21"/>
      <c r="R80" s="21"/>
      <c r="S80" s="21"/>
      <c r="T80" s="21"/>
      <c r="U80" s="21"/>
      <c r="V80" s="21">
        <v>49270083</v>
      </c>
      <c r="W80" s="21">
        <v>112804763</v>
      </c>
      <c r="X80" s="21"/>
      <c r="Y80" s="20"/>
      <c r="Z80" s="23">
        <v>224265434</v>
      </c>
    </row>
    <row r="81" spans="1:26" ht="13.5" hidden="1">
      <c r="A81" s="39" t="s">
        <v>105</v>
      </c>
      <c r="B81" s="19">
        <v>22797753</v>
      </c>
      <c r="C81" s="19"/>
      <c r="D81" s="20">
        <v>27461016</v>
      </c>
      <c r="E81" s="21">
        <v>27461016</v>
      </c>
      <c r="F81" s="21">
        <v>918340</v>
      </c>
      <c r="G81" s="21">
        <v>2047639</v>
      </c>
      <c r="H81" s="21">
        <v>726135</v>
      </c>
      <c r="I81" s="21">
        <v>3692114</v>
      </c>
      <c r="J81" s="21">
        <v>1471097</v>
      </c>
      <c r="K81" s="21">
        <v>1149040</v>
      </c>
      <c r="L81" s="21">
        <v>1082193</v>
      </c>
      <c r="M81" s="21">
        <v>3702330</v>
      </c>
      <c r="N81" s="21"/>
      <c r="O81" s="21"/>
      <c r="P81" s="21"/>
      <c r="Q81" s="21"/>
      <c r="R81" s="21"/>
      <c r="S81" s="21"/>
      <c r="T81" s="21"/>
      <c r="U81" s="21"/>
      <c r="V81" s="21">
        <v>7394444</v>
      </c>
      <c r="W81" s="21">
        <v>13730508</v>
      </c>
      <c r="X81" s="21"/>
      <c r="Y81" s="20"/>
      <c r="Z81" s="23">
        <v>27461016</v>
      </c>
    </row>
    <row r="82" spans="1:26" ht="13.5" hidden="1">
      <c r="A82" s="39" t="s">
        <v>106</v>
      </c>
      <c r="B82" s="19">
        <v>34441974</v>
      </c>
      <c r="C82" s="19"/>
      <c r="D82" s="20">
        <v>32442576</v>
      </c>
      <c r="E82" s="21">
        <v>32442576</v>
      </c>
      <c r="F82" s="21">
        <v>914261</v>
      </c>
      <c r="G82" s="21">
        <v>1176380</v>
      </c>
      <c r="H82" s="21">
        <v>942845</v>
      </c>
      <c r="I82" s="21">
        <v>3033486</v>
      </c>
      <c r="J82" s="21">
        <v>1445134</v>
      </c>
      <c r="K82" s="21">
        <v>1206753</v>
      </c>
      <c r="L82" s="21">
        <v>1142815</v>
      </c>
      <c r="M82" s="21">
        <v>3794702</v>
      </c>
      <c r="N82" s="21"/>
      <c r="O82" s="21"/>
      <c r="P82" s="21"/>
      <c r="Q82" s="21"/>
      <c r="R82" s="21"/>
      <c r="S82" s="21"/>
      <c r="T82" s="21"/>
      <c r="U82" s="21"/>
      <c r="V82" s="21">
        <v>6828188</v>
      </c>
      <c r="W82" s="21">
        <v>16221288</v>
      </c>
      <c r="X82" s="21"/>
      <c r="Y82" s="20"/>
      <c r="Z82" s="23">
        <v>32442576</v>
      </c>
    </row>
    <row r="83" spans="1:26" ht="13.5" hidden="1">
      <c r="A83" s="39" t="s">
        <v>107</v>
      </c>
      <c r="B83" s="19">
        <v>602620</v>
      </c>
      <c r="C83" s="19"/>
      <c r="D83" s="20">
        <v>660828</v>
      </c>
      <c r="E83" s="21">
        <v>660828</v>
      </c>
      <c r="F83" s="21">
        <v>360232</v>
      </c>
      <c r="G83" s="21">
        <v>380221</v>
      </c>
      <c r="H83" s="21">
        <v>303424</v>
      </c>
      <c r="I83" s="21">
        <v>1043877</v>
      </c>
      <c r="J83" s="21">
        <v>387588</v>
      </c>
      <c r="K83" s="21">
        <v>332500</v>
      </c>
      <c r="L83" s="21">
        <v>264056</v>
      </c>
      <c r="M83" s="21">
        <v>984144</v>
      </c>
      <c r="N83" s="21"/>
      <c r="O83" s="21"/>
      <c r="P83" s="21"/>
      <c r="Q83" s="21"/>
      <c r="R83" s="21"/>
      <c r="S83" s="21"/>
      <c r="T83" s="21"/>
      <c r="U83" s="21"/>
      <c r="V83" s="21">
        <v>2028021</v>
      </c>
      <c r="W83" s="21">
        <v>330414</v>
      </c>
      <c r="X83" s="21"/>
      <c r="Y83" s="20"/>
      <c r="Z83" s="23">
        <v>660828</v>
      </c>
    </row>
    <row r="84" spans="1:26" ht="13.5" hidden="1">
      <c r="A84" s="40" t="s">
        <v>110</v>
      </c>
      <c r="B84" s="28">
        <v>24184119</v>
      </c>
      <c r="C84" s="28"/>
      <c r="D84" s="29"/>
      <c r="E84" s="30"/>
      <c r="F84" s="30">
        <v>2307264</v>
      </c>
      <c r="G84" s="30">
        <v>2416999</v>
      </c>
      <c r="H84" s="30">
        <v>1903671</v>
      </c>
      <c r="I84" s="30">
        <v>6627934</v>
      </c>
      <c r="J84" s="30">
        <v>1740706</v>
      </c>
      <c r="K84" s="30">
        <v>1853918</v>
      </c>
      <c r="L84" s="30">
        <v>2523428</v>
      </c>
      <c r="M84" s="30">
        <v>6118052</v>
      </c>
      <c r="N84" s="30"/>
      <c r="O84" s="30"/>
      <c r="P84" s="30"/>
      <c r="Q84" s="30"/>
      <c r="R84" s="30"/>
      <c r="S84" s="30"/>
      <c r="T84" s="30"/>
      <c r="U84" s="30"/>
      <c r="V84" s="30">
        <v>12745986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9247176</v>
      </c>
      <c r="D5" s="357">
        <f t="shared" si="0"/>
        <v>0</v>
      </c>
      <c r="E5" s="356">
        <f t="shared" si="0"/>
        <v>13365618</v>
      </c>
      <c r="F5" s="358">
        <f t="shared" si="0"/>
        <v>13365618</v>
      </c>
      <c r="G5" s="358">
        <f t="shared" si="0"/>
        <v>0</v>
      </c>
      <c r="H5" s="356">
        <f t="shared" si="0"/>
        <v>0</v>
      </c>
      <c r="I5" s="356">
        <f t="shared" si="0"/>
        <v>9708034</v>
      </c>
      <c r="J5" s="358">
        <f t="shared" si="0"/>
        <v>9708034</v>
      </c>
      <c r="K5" s="358">
        <f t="shared" si="0"/>
        <v>463208</v>
      </c>
      <c r="L5" s="356">
        <f t="shared" si="0"/>
        <v>5543959</v>
      </c>
      <c r="M5" s="356">
        <f t="shared" si="0"/>
        <v>5543959</v>
      </c>
      <c r="N5" s="358">
        <f t="shared" si="0"/>
        <v>11551126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21259160</v>
      </c>
      <c r="X5" s="356">
        <f t="shared" si="0"/>
        <v>6682810</v>
      </c>
      <c r="Y5" s="358">
        <f t="shared" si="0"/>
        <v>14576350</v>
      </c>
      <c r="Z5" s="359">
        <f>+IF(X5&lt;&gt;0,+(Y5/X5)*100,0)</f>
        <v>218.1170794920101</v>
      </c>
      <c r="AA5" s="360">
        <f>+AA6+AA8+AA11+AA13+AA15</f>
        <v>13365618</v>
      </c>
    </row>
    <row r="6" spans="1:27" ht="13.5">
      <c r="A6" s="361" t="s">
        <v>204</v>
      </c>
      <c r="B6" s="142"/>
      <c r="C6" s="60">
        <f>+C7</f>
        <v>6069022</v>
      </c>
      <c r="D6" s="340">
        <f aca="true" t="shared" si="1" ref="D6:AA6">+D7</f>
        <v>0</v>
      </c>
      <c r="E6" s="60">
        <f t="shared" si="1"/>
        <v>3201000</v>
      </c>
      <c r="F6" s="59">
        <f t="shared" si="1"/>
        <v>3201000</v>
      </c>
      <c r="G6" s="59">
        <f t="shared" si="1"/>
        <v>0</v>
      </c>
      <c r="H6" s="60">
        <f t="shared" si="1"/>
        <v>0</v>
      </c>
      <c r="I6" s="60">
        <f t="shared" si="1"/>
        <v>9708034</v>
      </c>
      <c r="J6" s="59">
        <f t="shared" si="1"/>
        <v>9708034</v>
      </c>
      <c r="K6" s="59">
        <f t="shared" si="1"/>
        <v>463208</v>
      </c>
      <c r="L6" s="60">
        <f t="shared" si="1"/>
        <v>5543959</v>
      </c>
      <c r="M6" s="60">
        <f t="shared" si="1"/>
        <v>5543959</v>
      </c>
      <c r="N6" s="59">
        <f t="shared" si="1"/>
        <v>11551126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21259160</v>
      </c>
      <c r="X6" s="60">
        <f t="shared" si="1"/>
        <v>1600500</v>
      </c>
      <c r="Y6" s="59">
        <f t="shared" si="1"/>
        <v>19658660</v>
      </c>
      <c r="Z6" s="61">
        <f>+IF(X6&lt;&gt;0,+(Y6/X6)*100,0)</f>
        <v>1228.2824117463292</v>
      </c>
      <c r="AA6" s="62">
        <f t="shared" si="1"/>
        <v>3201000</v>
      </c>
    </row>
    <row r="7" spans="1:27" ht="13.5">
      <c r="A7" s="291" t="s">
        <v>228</v>
      </c>
      <c r="B7" s="142"/>
      <c r="C7" s="60">
        <v>6069022</v>
      </c>
      <c r="D7" s="340"/>
      <c r="E7" s="60">
        <v>3201000</v>
      </c>
      <c r="F7" s="59">
        <v>3201000</v>
      </c>
      <c r="G7" s="59"/>
      <c r="H7" s="60"/>
      <c r="I7" s="60">
        <v>9708034</v>
      </c>
      <c r="J7" s="59">
        <v>9708034</v>
      </c>
      <c r="K7" s="59">
        <v>463208</v>
      </c>
      <c r="L7" s="60">
        <v>5543959</v>
      </c>
      <c r="M7" s="60">
        <v>5543959</v>
      </c>
      <c r="N7" s="59">
        <v>11551126</v>
      </c>
      <c r="O7" s="59"/>
      <c r="P7" s="60"/>
      <c r="Q7" s="60"/>
      <c r="R7" s="59"/>
      <c r="S7" s="59"/>
      <c r="T7" s="60"/>
      <c r="U7" s="60"/>
      <c r="V7" s="59"/>
      <c r="W7" s="59">
        <v>21259160</v>
      </c>
      <c r="X7" s="60">
        <v>1600500</v>
      </c>
      <c r="Y7" s="59">
        <v>19658660</v>
      </c>
      <c r="Z7" s="61">
        <v>1228.28</v>
      </c>
      <c r="AA7" s="62">
        <v>3201000</v>
      </c>
    </row>
    <row r="8" spans="1:27" ht="13.5">
      <c r="A8" s="361" t="s">
        <v>205</v>
      </c>
      <c r="B8" s="142"/>
      <c r="C8" s="60">
        <f aca="true" t="shared" si="2" ref="C8:Y8">SUM(C9:C10)</f>
        <v>1347004</v>
      </c>
      <c r="D8" s="340">
        <f t="shared" si="2"/>
        <v>0</v>
      </c>
      <c r="E8" s="60">
        <f t="shared" si="2"/>
        <v>2327500</v>
      </c>
      <c r="F8" s="59">
        <f t="shared" si="2"/>
        <v>2327500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1163750</v>
      </c>
      <c r="Y8" s="59">
        <f t="shared" si="2"/>
        <v>-1163750</v>
      </c>
      <c r="Z8" s="61">
        <f>+IF(X8&lt;&gt;0,+(Y8/X8)*100,0)</f>
        <v>-100</v>
      </c>
      <c r="AA8" s="62">
        <f>SUM(AA9:AA10)</f>
        <v>2327500</v>
      </c>
    </row>
    <row r="9" spans="1:27" ht="13.5">
      <c r="A9" s="291" t="s">
        <v>229</v>
      </c>
      <c r="B9" s="142"/>
      <c r="C9" s="60">
        <v>1347004</v>
      </c>
      <c r="D9" s="340"/>
      <c r="E9" s="60">
        <v>2327500</v>
      </c>
      <c r="F9" s="59">
        <v>2327500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1163750</v>
      </c>
      <c r="Y9" s="59">
        <v>-1163750</v>
      </c>
      <c r="Z9" s="61">
        <v>-100</v>
      </c>
      <c r="AA9" s="62">
        <v>2327500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660018</v>
      </c>
      <c r="D11" s="363">
        <f aca="true" t="shared" si="3" ref="D11:AA11">+D12</f>
        <v>0</v>
      </c>
      <c r="E11" s="362">
        <f t="shared" si="3"/>
        <v>2419341</v>
      </c>
      <c r="F11" s="364">
        <f t="shared" si="3"/>
        <v>2419341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1209671</v>
      </c>
      <c r="Y11" s="364">
        <f t="shared" si="3"/>
        <v>-1209671</v>
      </c>
      <c r="Z11" s="365">
        <f>+IF(X11&lt;&gt;0,+(Y11/X11)*100,0)</f>
        <v>-100</v>
      </c>
      <c r="AA11" s="366">
        <f t="shared" si="3"/>
        <v>2419341</v>
      </c>
    </row>
    <row r="12" spans="1:27" ht="13.5">
      <c r="A12" s="291" t="s">
        <v>231</v>
      </c>
      <c r="B12" s="136"/>
      <c r="C12" s="60">
        <v>660018</v>
      </c>
      <c r="D12" s="340"/>
      <c r="E12" s="60">
        <v>2419341</v>
      </c>
      <c r="F12" s="59">
        <v>2419341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1209671</v>
      </c>
      <c r="Y12" s="59">
        <v>-1209671</v>
      </c>
      <c r="Z12" s="61">
        <v>-100</v>
      </c>
      <c r="AA12" s="62">
        <v>2419341</v>
      </c>
    </row>
    <row r="13" spans="1:27" ht="13.5">
      <c r="A13" s="361" t="s">
        <v>207</v>
      </c>
      <c r="B13" s="136"/>
      <c r="C13" s="275">
        <f>+C14</f>
        <v>1171132</v>
      </c>
      <c r="D13" s="341">
        <f aca="true" t="shared" si="4" ref="D13:AA13">+D14</f>
        <v>0</v>
      </c>
      <c r="E13" s="275">
        <f t="shared" si="4"/>
        <v>4194577</v>
      </c>
      <c r="F13" s="342">
        <f t="shared" si="4"/>
        <v>4194577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2097289</v>
      </c>
      <c r="Y13" s="342">
        <f t="shared" si="4"/>
        <v>-2097289</v>
      </c>
      <c r="Z13" s="335">
        <f>+IF(X13&lt;&gt;0,+(Y13/X13)*100,0)</f>
        <v>-100</v>
      </c>
      <c r="AA13" s="273">
        <f t="shared" si="4"/>
        <v>4194577</v>
      </c>
    </row>
    <row r="14" spans="1:27" ht="13.5">
      <c r="A14" s="291" t="s">
        <v>232</v>
      </c>
      <c r="B14" s="136"/>
      <c r="C14" s="60">
        <v>1171132</v>
      </c>
      <c r="D14" s="340"/>
      <c r="E14" s="60">
        <v>4194577</v>
      </c>
      <c r="F14" s="59">
        <v>4194577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2097289</v>
      </c>
      <c r="Y14" s="59">
        <v>-2097289</v>
      </c>
      <c r="Z14" s="61">
        <v>-100</v>
      </c>
      <c r="AA14" s="62">
        <v>4194577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1223200</v>
      </c>
      <c r="F15" s="59">
        <f t="shared" si="5"/>
        <v>1223200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611600</v>
      </c>
      <c r="Y15" s="59">
        <f t="shared" si="5"/>
        <v>-611600</v>
      </c>
      <c r="Z15" s="61">
        <f>+IF(X15&lt;&gt;0,+(Y15/X15)*100,0)</f>
        <v>-100</v>
      </c>
      <c r="AA15" s="62">
        <f>SUM(AA16:AA20)</f>
        <v>1223200</v>
      </c>
    </row>
    <row r="16" spans="1:27" ht="13.5">
      <c r="A16" s="291" t="s">
        <v>233</v>
      </c>
      <c r="B16" s="300"/>
      <c r="C16" s="60"/>
      <c r="D16" s="340"/>
      <c r="E16" s="60">
        <v>1223200</v>
      </c>
      <c r="F16" s="59">
        <v>1223200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611600</v>
      </c>
      <c r="Y16" s="59">
        <v>-611600</v>
      </c>
      <c r="Z16" s="61">
        <v>-100</v>
      </c>
      <c r="AA16" s="62">
        <v>1223200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648331</v>
      </c>
      <c r="D22" s="344">
        <f t="shared" si="6"/>
        <v>0</v>
      </c>
      <c r="E22" s="343">
        <f t="shared" si="6"/>
        <v>5246453</v>
      </c>
      <c r="F22" s="345">
        <f t="shared" si="6"/>
        <v>5246453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18500</v>
      </c>
      <c r="M22" s="343">
        <f t="shared" si="6"/>
        <v>18500</v>
      </c>
      <c r="N22" s="345">
        <f t="shared" si="6"/>
        <v>37000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37000</v>
      </c>
      <c r="X22" s="343">
        <f t="shared" si="6"/>
        <v>2623227</v>
      </c>
      <c r="Y22" s="345">
        <f t="shared" si="6"/>
        <v>-2586227</v>
      </c>
      <c r="Z22" s="336">
        <f>+IF(X22&lt;&gt;0,+(Y22/X22)*100,0)</f>
        <v>-98.58952351435846</v>
      </c>
      <c r="AA22" s="350">
        <f>SUM(AA23:AA32)</f>
        <v>5246453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4817400</v>
      </c>
      <c r="F25" s="59">
        <v>4817400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2408700</v>
      </c>
      <c r="Y25" s="59">
        <v>-2408700</v>
      </c>
      <c r="Z25" s="61">
        <v>-100</v>
      </c>
      <c r="AA25" s="62">
        <v>4817400</v>
      </c>
    </row>
    <row r="26" spans="1:27" ht="13.5">
      <c r="A26" s="361" t="s">
        <v>239</v>
      </c>
      <c r="B26" s="302"/>
      <c r="C26" s="362"/>
      <c r="D26" s="363"/>
      <c r="E26" s="362">
        <v>99553</v>
      </c>
      <c r="F26" s="364">
        <v>99553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49777</v>
      </c>
      <c r="Y26" s="364">
        <v>-49777</v>
      </c>
      <c r="Z26" s="365">
        <v>-100</v>
      </c>
      <c r="AA26" s="366">
        <v>99553</v>
      </c>
    </row>
    <row r="27" spans="1:27" ht="13.5">
      <c r="A27" s="361" t="s">
        <v>240</v>
      </c>
      <c r="B27" s="147"/>
      <c r="C27" s="60">
        <v>648331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>
        <v>252500</v>
      </c>
      <c r="F28" s="342">
        <v>252500</v>
      </c>
      <c r="G28" s="342"/>
      <c r="H28" s="275"/>
      <c r="I28" s="275"/>
      <c r="J28" s="342"/>
      <c r="K28" s="342"/>
      <c r="L28" s="275">
        <v>18500</v>
      </c>
      <c r="M28" s="275">
        <v>18500</v>
      </c>
      <c r="N28" s="342">
        <v>37000</v>
      </c>
      <c r="O28" s="342"/>
      <c r="P28" s="275"/>
      <c r="Q28" s="275"/>
      <c r="R28" s="342"/>
      <c r="S28" s="342"/>
      <c r="T28" s="275"/>
      <c r="U28" s="275"/>
      <c r="V28" s="342"/>
      <c r="W28" s="342">
        <v>37000</v>
      </c>
      <c r="X28" s="275">
        <v>126250</v>
      </c>
      <c r="Y28" s="342">
        <v>-89250</v>
      </c>
      <c r="Z28" s="335">
        <v>-70.69</v>
      </c>
      <c r="AA28" s="273">
        <v>252500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77000</v>
      </c>
      <c r="F32" s="59">
        <v>77000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38500</v>
      </c>
      <c r="Y32" s="59">
        <v>-38500</v>
      </c>
      <c r="Z32" s="61">
        <v>-100</v>
      </c>
      <c r="AA32" s="62">
        <v>77000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4983026</v>
      </c>
      <c r="D40" s="344">
        <f t="shared" si="9"/>
        <v>0</v>
      </c>
      <c r="E40" s="343">
        <f t="shared" si="9"/>
        <v>5607576</v>
      </c>
      <c r="F40" s="345">
        <f t="shared" si="9"/>
        <v>5607576</v>
      </c>
      <c r="G40" s="345">
        <f t="shared" si="9"/>
        <v>0</v>
      </c>
      <c r="H40" s="343">
        <f t="shared" si="9"/>
        <v>0</v>
      </c>
      <c r="I40" s="343">
        <f t="shared" si="9"/>
        <v>940728</v>
      </c>
      <c r="J40" s="345">
        <f t="shared" si="9"/>
        <v>940728</v>
      </c>
      <c r="K40" s="345">
        <f t="shared" si="9"/>
        <v>0</v>
      </c>
      <c r="L40" s="343">
        <f t="shared" si="9"/>
        <v>312006</v>
      </c>
      <c r="M40" s="343">
        <f t="shared" si="9"/>
        <v>312006</v>
      </c>
      <c r="N40" s="345">
        <f t="shared" si="9"/>
        <v>624012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1564740</v>
      </c>
      <c r="X40" s="343">
        <f t="shared" si="9"/>
        <v>2803788</v>
      </c>
      <c r="Y40" s="345">
        <f t="shared" si="9"/>
        <v>-1239048</v>
      </c>
      <c r="Z40" s="336">
        <f>+IF(X40&lt;&gt;0,+(Y40/X40)*100,0)</f>
        <v>-44.19192891901956</v>
      </c>
      <c r="AA40" s="350">
        <f>SUM(AA41:AA49)</f>
        <v>5607576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>
        <v>940728</v>
      </c>
      <c r="J43" s="370">
        <v>940728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940728</v>
      </c>
      <c r="X43" s="305"/>
      <c r="Y43" s="370">
        <v>940728</v>
      </c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5607576</v>
      </c>
      <c r="F47" s="53">
        <v>5607576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2803788</v>
      </c>
      <c r="Y47" s="53">
        <v>-2803788</v>
      </c>
      <c r="Z47" s="94">
        <v>-100</v>
      </c>
      <c r="AA47" s="95">
        <v>5607576</v>
      </c>
    </row>
    <row r="48" spans="1:27" ht="13.5">
      <c r="A48" s="361" t="s">
        <v>254</v>
      </c>
      <c r="B48" s="136"/>
      <c r="C48" s="60">
        <v>1048090</v>
      </c>
      <c r="D48" s="368"/>
      <c r="E48" s="54"/>
      <c r="F48" s="53"/>
      <c r="G48" s="53"/>
      <c r="H48" s="54"/>
      <c r="I48" s="54"/>
      <c r="J48" s="53"/>
      <c r="K48" s="53"/>
      <c r="L48" s="54">
        <v>312006</v>
      </c>
      <c r="M48" s="54">
        <v>312006</v>
      </c>
      <c r="N48" s="53">
        <v>624012</v>
      </c>
      <c r="O48" s="53"/>
      <c r="P48" s="54"/>
      <c r="Q48" s="54"/>
      <c r="R48" s="53"/>
      <c r="S48" s="53"/>
      <c r="T48" s="54"/>
      <c r="U48" s="54"/>
      <c r="V48" s="53"/>
      <c r="W48" s="53">
        <v>624012</v>
      </c>
      <c r="X48" s="54"/>
      <c r="Y48" s="53">
        <v>624012</v>
      </c>
      <c r="Z48" s="94"/>
      <c r="AA48" s="95"/>
    </row>
    <row r="49" spans="1:27" ht="13.5">
      <c r="A49" s="361" t="s">
        <v>93</v>
      </c>
      <c r="B49" s="136"/>
      <c r="C49" s="54">
        <v>3934936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14878533</v>
      </c>
      <c r="D60" s="346">
        <f t="shared" si="14"/>
        <v>0</v>
      </c>
      <c r="E60" s="219">
        <f t="shared" si="14"/>
        <v>24219647</v>
      </c>
      <c r="F60" s="264">
        <f t="shared" si="14"/>
        <v>24219647</v>
      </c>
      <c r="G60" s="264">
        <f t="shared" si="14"/>
        <v>0</v>
      </c>
      <c r="H60" s="219">
        <f t="shared" si="14"/>
        <v>0</v>
      </c>
      <c r="I60" s="219">
        <f t="shared" si="14"/>
        <v>10648762</v>
      </c>
      <c r="J60" s="264">
        <f t="shared" si="14"/>
        <v>10648762</v>
      </c>
      <c r="K60" s="264">
        <f t="shared" si="14"/>
        <v>463208</v>
      </c>
      <c r="L60" s="219">
        <f t="shared" si="14"/>
        <v>5874465</v>
      </c>
      <c r="M60" s="219">
        <f t="shared" si="14"/>
        <v>5874465</v>
      </c>
      <c r="N60" s="264">
        <f t="shared" si="14"/>
        <v>12212138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22860900</v>
      </c>
      <c r="X60" s="219">
        <f t="shared" si="14"/>
        <v>12109825</v>
      </c>
      <c r="Y60" s="264">
        <f t="shared" si="14"/>
        <v>10751075</v>
      </c>
      <c r="Z60" s="337">
        <f>+IF(X60&lt;&gt;0,+(Y60/X60)*100,0)</f>
        <v>88.77977179686742</v>
      </c>
      <c r="AA60" s="232">
        <f>+AA57+AA54+AA51+AA40+AA37+AA34+AA22+AA5</f>
        <v>24219647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509415766</v>
      </c>
      <c r="D5" s="153">
        <f>SUM(D6:D8)</f>
        <v>0</v>
      </c>
      <c r="E5" s="154">
        <f t="shared" si="0"/>
        <v>427841297</v>
      </c>
      <c r="F5" s="100">
        <f t="shared" si="0"/>
        <v>427841297</v>
      </c>
      <c r="G5" s="100">
        <f t="shared" si="0"/>
        <v>26370276</v>
      </c>
      <c r="H5" s="100">
        <f t="shared" si="0"/>
        <v>26060580</v>
      </c>
      <c r="I5" s="100">
        <f t="shared" si="0"/>
        <v>100406784</v>
      </c>
      <c r="J5" s="100">
        <f t="shared" si="0"/>
        <v>152837640</v>
      </c>
      <c r="K5" s="100">
        <f t="shared" si="0"/>
        <v>25447214</v>
      </c>
      <c r="L5" s="100">
        <f t="shared" si="0"/>
        <v>25463805</v>
      </c>
      <c r="M5" s="100">
        <f t="shared" si="0"/>
        <v>25996323</v>
      </c>
      <c r="N5" s="100">
        <f t="shared" si="0"/>
        <v>76907342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229744982</v>
      </c>
      <c r="X5" s="100">
        <f t="shared" si="0"/>
        <v>213920649</v>
      </c>
      <c r="Y5" s="100">
        <f t="shared" si="0"/>
        <v>15824333</v>
      </c>
      <c r="Z5" s="137">
        <f>+IF(X5&lt;&gt;0,+(Y5/X5)*100,0)</f>
        <v>7.397291039445192</v>
      </c>
      <c r="AA5" s="153">
        <f>SUM(AA6:AA8)</f>
        <v>427841297</v>
      </c>
    </row>
    <row r="6" spans="1:27" ht="13.5">
      <c r="A6" s="138" t="s">
        <v>75</v>
      </c>
      <c r="B6" s="136"/>
      <c r="C6" s="155">
        <v>5645128</v>
      </c>
      <c r="D6" s="155"/>
      <c r="E6" s="156">
        <v>721624</v>
      </c>
      <c r="F6" s="60">
        <v>721624</v>
      </c>
      <c r="G6" s="60">
        <v>135434</v>
      </c>
      <c r="H6" s="60">
        <v>4177</v>
      </c>
      <c r="I6" s="60">
        <v>70124</v>
      </c>
      <c r="J6" s="60">
        <v>209735</v>
      </c>
      <c r="K6" s="60">
        <v>43374</v>
      </c>
      <c r="L6" s="60">
        <v>13066</v>
      </c>
      <c r="M6" s="60">
        <v>128602</v>
      </c>
      <c r="N6" s="60">
        <v>185042</v>
      </c>
      <c r="O6" s="60"/>
      <c r="P6" s="60"/>
      <c r="Q6" s="60"/>
      <c r="R6" s="60"/>
      <c r="S6" s="60"/>
      <c r="T6" s="60"/>
      <c r="U6" s="60"/>
      <c r="V6" s="60"/>
      <c r="W6" s="60">
        <v>394777</v>
      </c>
      <c r="X6" s="60">
        <v>360812</v>
      </c>
      <c r="Y6" s="60">
        <v>33965</v>
      </c>
      <c r="Z6" s="140">
        <v>9.41</v>
      </c>
      <c r="AA6" s="155">
        <v>721624</v>
      </c>
    </row>
    <row r="7" spans="1:27" ht="13.5">
      <c r="A7" s="138" t="s">
        <v>76</v>
      </c>
      <c r="B7" s="136"/>
      <c r="C7" s="157">
        <v>501958681</v>
      </c>
      <c r="D7" s="157"/>
      <c r="E7" s="158">
        <v>426484877</v>
      </c>
      <c r="F7" s="159">
        <v>426484877</v>
      </c>
      <c r="G7" s="159">
        <v>26147584</v>
      </c>
      <c r="H7" s="159">
        <v>25923164</v>
      </c>
      <c r="I7" s="159">
        <v>100266495</v>
      </c>
      <c r="J7" s="159">
        <v>152337243</v>
      </c>
      <c r="K7" s="159">
        <v>25345894</v>
      </c>
      <c r="L7" s="159">
        <v>25382513</v>
      </c>
      <c r="M7" s="159">
        <v>25802161</v>
      </c>
      <c r="N7" s="159">
        <v>76530568</v>
      </c>
      <c r="O7" s="159"/>
      <c r="P7" s="159"/>
      <c r="Q7" s="159"/>
      <c r="R7" s="159"/>
      <c r="S7" s="159"/>
      <c r="T7" s="159"/>
      <c r="U7" s="159"/>
      <c r="V7" s="159"/>
      <c r="W7" s="159">
        <v>228867811</v>
      </c>
      <c r="X7" s="159">
        <v>213242439</v>
      </c>
      <c r="Y7" s="159">
        <v>15625372</v>
      </c>
      <c r="Z7" s="141">
        <v>7.33</v>
      </c>
      <c r="AA7" s="157">
        <v>426484877</v>
      </c>
    </row>
    <row r="8" spans="1:27" ht="13.5">
      <c r="A8" s="138" t="s">
        <v>77</v>
      </c>
      <c r="B8" s="136"/>
      <c r="C8" s="155">
        <v>1811957</v>
      </c>
      <c r="D8" s="155"/>
      <c r="E8" s="156">
        <v>634796</v>
      </c>
      <c r="F8" s="60">
        <v>634796</v>
      </c>
      <c r="G8" s="60">
        <v>87258</v>
      </c>
      <c r="H8" s="60">
        <v>133239</v>
      </c>
      <c r="I8" s="60">
        <v>70165</v>
      </c>
      <c r="J8" s="60">
        <v>290662</v>
      </c>
      <c r="K8" s="60">
        <v>57946</v>
      </c>
      <c r="L8" s="60">
        <v>68226</v>
      </c>
      <c r="M8" s="60">
        <v>65560</v>
      </c>
      <c r="N8" s="60">
        <v>191732</v>
      </c>
      <c r="O8" s="60"/>
      <c r="P8" s="60"/>
      <c r="Q8" s="60"/>
      <c r="R8" s="60"/>
      <c r="S8" s="60"/>
      <c r="T8" s="60"/>
      <c r="U8" s="60"/>
      <c r="V8" s="60"/>
      <c r="W8" s="60">
        <v>482394</v>
      </c>
      <c r="X8" s="60">
        <v>317398</v>
      </c>
      <c r="Y8" s="60">
        <v>164996</v>
      </c>
      <c r="Z8" s="140">
        <v>51.98</v>
      </c>
      <c r="AA8" s="155">
        <v>634796</v>
      </c>
    </row>
    <row r="9" spans="1:27" ht="13.5">
      <c r="A9" s="135" t="s">
        <v>78</v>
      </c>
      <c r="B9" s="136"/>
      <c r="C9" s="153">
        <f aca="true" t="shared" si="1" ref="C9:Y9">SUM(C10:C14)</f>
        <v>150562986</v>
      </c>
      <c r="D9" s="153">
        <f>SUM(D10:D14)</f>
        <v>0</v>
      </c>
      <c r="E9" s="154">
        <f t="shared" si="1"/>
        <v>47104030</v>
      </c>
      <c r="F9" s="100">
        <f t="shared" si="1"/>
        <v>47104030</v>
      </c>
      <c r="G9" s="100">
        <f t="shared" si="1"/>
        <v>3413603</v>
      </c>
      <c r="H9" s="100">
        <f t="shared" si="1"/>
        <v>3726473</v>
      </c>
      <c r="I9" s="100">
        <f t="shared" si="1"/>
        <v>3575732</v>
      </c>
      <c r="J9" s="100">
        <f t="shared" si="1"/>
        <v>10715808</v>
      </c>
      <c r="K9" s="100">
        <f t="shared" si="1"/>
        <v>3783806</v>
      </c>
      <c r="L9" s="100">
        <f t="shared" si="1"/>
        <v>4333870</v>
      </c>
      <c r="M9" s="100">
        <f t="shared" si="1"/>
        <v>1556310</v>
      </c>
      <c r="N9" s="100">
        <f t="shared" si="1"/>
        <v>9673986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20389794</v>
      </c>
      <c r="X9" s="100">
        <f t="shared" si="1"/>
        <v>23552016</v>
      </c>
      <c r="Y9" s="100">
        <f t="shared" si="1"/>
        <v>-3162222</v>
      </c>
      <c r="Z9" s="137">
        <f>+IF(X9&lt;&gt;0,+(Y9/X9)*100,0)</f>
        <v>-13.426544886858094</v>
      </c>
      <c r="AA9" s="153">
        <f>SUM(AA10:AA14)</f>
        <v>47104030</v>
      </c>
    </row>
    <row r="10" spans="1:27" ht="13.5">
      <c r="A10" s="138" t="s">
        <v>79</v>
      </c>
      <c r="B10" s="136"/>
      <c r="C10" s="155">
        <v>4329952</v>
      </c>
      <c r="D10" s="155"/>
      <c r="E10" s="156">
        <v>3503861</v>
      </c>
      <c r="F10" s="60">
        <v>3503861</v>
      </c>
      <c r="G10" s="60">
        <v>69905</v>
      </c>
      <c r="H10" s="60">
        <v>70039</v>
      </c>
      <c r="I10" s="60">
        <v>583218</v>
      </c>
      <c r="J10" s="60">
        <v>723162</v>
      </c>
      <c r="K10" s="60">
        <v>67650</v>
      </c>
      <c r="L10" s="60">
        <v>62438</v>
      </c>
      <c r="M10" s="60">
        <v>39312</v>
      </c>
      <c r="N10" s="60">
        <v>169400</v>
      </c>
      <c r="O10" s="60"/>
      <c r="P10" s="60"/>
      <c r="Q10" s="60"/>
      <c r="R10" s="60"/>
      <c r="S10" s="60"/>
      <c r="T10" s="60"/>
      <c r="U10" s="60"/>
      <c r="V10" s="60"/>
      <c r="W10" s="60">
        <v>892562</v>
      </c>
      <c r="X10" s="60">
        <v>1751931</v>
      </c>
      <c r="Y10" s="60">
        <v>-859369</v>
      </c>
      <c r="Z10" s="140">
        <v>-49.05</v>
      </c>
      <c r="AA10" s="155">
        <v>3503861</v>
      </c>
    </row>
    <row r="11" spans="1:27" ht="13.5">
      <c r="A11" s="138" t="s">
        <v>80</v>
      </c>
      <c r="B11" s="136"/>
      <c r="C11" s="155">
        <v>676828</v>
      </c>
      <c r="D11" s="155"/>
      <c r="E11" s="156">
        <v>1067232</v>
      </c>
      <c r="F11" s="60">
        <v>1067232</v>
      </c>
      <c r="G11" s="60">
        <v>17196</v>
      </c>
      <c r="H11" s="60">
        <v>14005</v>
      </c>
      <c r="I11" s="60">
        <v>14412</v>
      </c>
      <c r="J11" s="60">
        <v>45613</v>
      </c>
      <c r="K11" s="60">
        <v>9899</v>
      </c>
      <c r="L11" s="60">
        <v>766445</v>
      </c>
      <c r="M11" s="60">
        <v>12028</v>
      </c>
      <c r="N11" s="60">
        <v>788372</v>
      </c>
      <c r="O11" s="60"/>
      <c r="P11" s="60"/>
      <c r="Q11" s="60"/>
      <c r="R11" s="60"/>
      <c r="S11" s="60"/>
      <c r="T11" s="60"/>
      <c r="U11" s="60"/>
      <c r="V11" s="60"/>
      <c r="W11" s="60">
        <v>833985</v>
      </c>
      <c r="X11" s="60">
        <v>533616</v>
      </c>
      <c r="Y11" s="60">
        <v>300369</v>
      </c>
      <c r="Z11" s="140">
        <v>56.29</v>
      </c>
      <c r="AA11" s="155">
        <v>1067232</v>
      </c>
    </row>
    <row r="12" spans="1:27" ht="13.5">
      <c r="A12" s="138" t="s">
        <v>81</v>
      </c>
      <c r="B12" s="136"/>
      <c r="C12" s="155">
        <v>16093688</v>
      </c>
      <c r="D12" s="155"/>
      <c r="E12" s="156">
        <v>41872110</v>
      </c>
      <c r="F12" s="60">
        <v>41872110</v>
      </c>
      <c r="G12" s="60">
        <v>3276191</v>
      </c>
      <c r="H12" s="60">
        <v>3591624</v>
      </c>
      <c r="I12" s="60">
        <v>2927272</v>
      </c>
      <c r="J12" s="60">
        <v>9795087</v>
      </c>
      <c r="K12" s="60">
        <v>3655871</v>
      </c>
      <c r="L12" s="60">
        <v>3454577</v>
      </c>
      <c r="M12" s="60">
        <v>1454584</v>
      </c>
      <c r="N12" s="60">
        <v>8565032</v>
      </c>
      <c r="O12" s="60"/>
      <c r="P12" s="60"/>
      <c r="Q12" s="60"/>
      <c r="R12" s="60"/>
      <c r="S12" s="60"/>
      <c r="T12" s="60"/>
      <c r="U12" s="60"/>
      <c r="V12" s="60"/>
      <c r="W12" s="60">
        <v>18360119</v>
      </c>
      <c r="X12" s="60">
        <v>20936055</v>
      </c>
      <c r="Y12" s="60">
        <v>-2575936</v>
      </c>
      <c r="Z12" s="140">
        <v>-12.3</v>
      </c>
      <c r="AA12" s="155">
        <v>41872110</v>
      </c>
    </row>
    <row r="13" spans="1:27" ht="13.5">
      <c r="A13" s="138" t="s">
        <v>82</v>
      </c>
      <c r="B13" s="136"/>
      <c r="C13" s="155">
        <v>129462518</v>
      </c>
      <c r="D13" s="155"/>
      <c r="E13" s="156">
        <v>660827</v>
      </c>
      <c r="F13" s="60">
        <v>660827</v>
      </c>
      <c r="G13" s="60">
        <v>50311</v>
      </c>
      <c r="H13" s="60">
        <v>50805</v>
      </c>
      <c r="I13" s="60">
        <v>50830</v>
      </c>
      <c r="J13" s="60">
        <v>151946</v>
      </c>
      <c r="K13" s="60">
        <v>50386</v>
      </c>
      <c r="L13" s="60">
        <v>50410</v>
      </c>
      <c r="M13" s="60">
        <v>50386</v>
      </c>
      <c r="N13" s="60">
        <v>151182</v>
      </c>
      <c r="O13" s="60"/>
      <c r="P13" s="60"/>
      <c r="Q13" s="60"/>
      <c r="R13" s="60"/>
      <c r="S13" s="60"/>
      <c r="T13" s="60"/>
      <c r="U13" s="60"/>
      <c r="V13" s="60"/>
      <c r="W13" s="60">
        <v>303128</v>
      </c>
      <c r="X13" s="60">
        <v>330414</v>
      </c>
      <c r="Y13" s="60">
        <v>-27286</v>
      </c>
      <c r="Z13" s="140">
        <v>-8.26</v>
      </c>
      <c r="AA13" s="155">
        <v>660827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205408663</v>
      </c>
      <c r="D15" s="153">
        <f>SUM(D16:D18)</f>
        <v>0</v>
      </c>
      <c r="E15" s="154">
        <f t="shared" si="2"/>
        <v>396613620</v>
      </c>
      <c r="F15" s="100">
        <f t="shared" si="2"/>
        <v>396613620</v>
      </c>
      <c r="G15" s="100">
        <f t="shared" si="2"/>
        <v>33742</v>
      </c>
      <c r="H15" s="100">
        <f t="shared" si="2"/>
        <v>24164</v>
      </c>
      <c r="I15" s="100">
        <f t="shared" si="2"/>
        <v>16423</v>
      </c>
      <c r="J15" s="100">
        <f t="shared" si="2"/>
        <v>74329</v>
      </c>
      <c r="K15" s="100">
        <f t="shared" si="2"/>
        <v>48406</v>
      </c>
      <c r="L15" s="100">
        <f t="shared" si="2"/>
        <v>36976</v>
      </c>
      <c r="M15" s="100">
        <f t="shared" si="2"/>
        <v>714281</v>
      </c>
      <c r="N15" s="100">
        <f t="shared" si="2"/>
        <v>799663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873992</v>
      </c>
      <c r="X15" s="100">
        <f t="shared" si="2"/>
        <v>198306810</v>
      </c>
      <c r="Y15" s="100">
        <f t="shared" si="2"/>
        <v>-197432818</v>
      </c>
      <c r="Z15" s="137">
        <f>+IF(X15&lt;&gt;0,+(Y15/X15)*100,0)</f>
        <v>-99.55927282577942</v>
      </c>
      <c r="AA15" s="153">
        <f>SUM(AA16:AA18)</f>
        <v>396613620</v>
      </c>
    </row>
    <row r="16" spans="1:27" ht="13.5">
      <c r="A16" s="138" t="s">
        <v>85</v>
      </c>
      <c r="B16" s="136"/>
      <c r="C16" s="155">
        <v>205408663</v>
      </c>
      <c r="D16" s="155"/>
      <c r="E16" s="156">
        <v>396613620</v>
      </c>
      <c r="F16" s="60">
        <v>396613620</v>
      </c>
      <c r="G16" s="60">
        <v>33742</v>
      </c>
      <c r="H16" s="60">
        <v>24164</v>
      </c>
      <c r="I16" s="60">
        <v>16423</v>
      </c>
      <c r="J16" s="60">
        <v>74329</v>
      </c>
      <c r="K16" s="60">
        <v>48406</v>
      </c>
      <c r="L16" s="60">
        <v>36976</v>
      </c>
      <c r="M16" s="60">
        <v>714281</v>
      </c>
      <c r="N16" s="60">
        <v>799663</v>
      </c>
      <c r="O16" s="60"/>
      <c r="P16" s="60"/>
      <c r="Q16" s="60"/>
      <c r="R16" s="60"/>
      <c r="S16" s="60"/>
      <c r="T16" s="60"/>
      <c r="U16" s="60"/>
      <c r="V16" s="60"/>
      <c r="W16" s="60">
        <v>873992</v>
      </c>
      <c r="X16" s="60">
        <v>198306810</v>
      </c>
      <c r="Y16" s="60">
        <v>-197432818</v>
      </c>
      <c r="Z16" s="140">
        <v>-99.56</v>
      </c>
      <c r="AA16" s="155">
        <v>396613620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480502027</v>
      </c>
      <c r="D19" s="153">
        <f>SUM(D20:D23)</f>
        <v>0</v>
      </c>
      <c r="E19" s="154">
        <f t="shared" si="3"/>
        <v>618070151</v>
      </c>
      <c r="F19" s="100">
        <f t="shared" si="3"/>
        <v>618070151</v>
      </c>
      <c r="G19" s="100">
        <f t="shared" si="3"/>
        <v>42809531</v>
      </c>
      <c r="H19" s="100">
        <f t="shared" si="3"/>
        <v>34004126</v>
      </c>
      <c r="I19" s="100">
        <f t="shared" si="3"/>
        <v>32313490</v>
      </c>
      <c r="J19" s="100">
        <f t="shared" si="3"/>
        <v>109127147</v>
      </c>
      <c r="K19" s="100">
        <f t="shared" si="3"/>
        <v>45084201</v>
      </c>
      <c r="L19" s="100">
        <f t="shared" si="3"/>
        <v>32856426</v>
      </c>
      <c r="M19" s="100">
        <f t="shared" si="3"/>
        <v>29278538</v>
      </c>
      <c r="N19" s="100">
        <f t="shared" si="3"/>
        <v>107219165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216346312</v>
      </c>
      <c r="X19" s="100">
        <f t="shared" si="3"/>
        <v>309035077</v>
      </c>
      <c r="Y19" s="100">
        <f t="shared" si="3"/>
        <v>-92688765</v>
      </c>
      <c r="Z19" s="137">
        <f>+IF(X19&lt;&gt;0,+(Y19/X19)*100,0)</f>
        <v>-29.992959342929215</v>
      </c>
      <c r="AA19" s="153">
        <f>SUM(AA20:AA23)</f>
        <v>618070151</v>
      </c>
    </row>
    <row r="20" spans="1:27" ht="13.5">
      <c r="A20" s="138" t="s">
        <v>89</v>
      </c>
      <c r="B20" s="136"/>
      <c r="C20" s="155">
        <v>210093826</v>
      </c>
      <c r="D20" s="155"/>
      <c r="E20" s="156">
        <v>272914551</v>
      </c>
      <c r="F20" s="60">
        <v>272914551</v>
      </c>
      <c r="G20" s="60">
        <v>19363023</v>
      </c>
      <c r="H20" s="60">
        <v>20909855</v>
      </c>
      <c r="I20" s="60">
        <v>19172174</v>
      </c>
      <c r="J20" s="60">
        <v>59445052</v>
      </c>
      <c r="K20" s="60">
        <v>16745915</v>
      </c>
      <c r="L20" s="60">
        <v>18275689</v>
      </c>
      <c r="M20" s="60">
        <v>16289317</v>
      </c>
      <c r="N20" s="60">
        <v>51310921</v>
      </c>
      <c r="O20" s="60"/>
      <c r="P20" s="60"/>
      <c r="Q20" s="60"/>
      <c r="R20" s="60"/>
      <c r="S20" s="60"/>
      <c r="T20" s="60"/>
      <c r="U20" s="60"/>
      <c r="V20" s="60"/>
      <c r="W20" s="60">
        <v>110755973</v>
      </c>
      <c r="X20" s="60">
        <v>136457276</v>
      </c>
      <c r="Y20" s="60">
        <v>-25701303</v>
      </c>
      <c r="Z20" s="140">
        <v>-18.83</v>
      </c>
      <c r="AA20" s="155">
        <v>272914551</v>
      </c>
    </row>
    <row r="21" spans="1:27" ht="13.5">
      <c r="A21" s="138" t="s">
        <v>90</v>
      </c>
      <c r="B21" s="136"/>
      <c r="C21" s="155">
        <v>206650382</v>
      </c>
      <c r="D21" s="155"/>
      <c r="E21" s="156">
        <v>253087618</v>
      </c>
      <c r="F21" s="60">
        <v>253087618</v>
      </c>
      <c r="G21" s="60">
        <v>17717676</v>
      </c>
      <c r="H21" s="60">
        <v>7237348</v>
      </c>
      <c r="I21" s="60">
        <v>7218002</v>
      </c>
      <c r="J21" s="60">
        <v>32173026</v>
      </c>
      <c r="K21" s="60">
        <v>22049939</v>
      </c>
      <c r="L21" s="60">
        <v>8290531</v>
      </c>
      <c r="M21" s="60">
        <v>7076932</v>
      </c>
      <c r="N21" s="60">
        <v>37417402</v>
      </c>
      <c r="O21" s="60"/>
      <c r="P21" s="60"/>
      <c r="Q21" s="60"/>
      <c r="R21" s="60"/>
      <c r="S21" s="60"/>
      <c r="T21" s="60"/>
      <c r="U21" s="60"/>
      <c r="V21" s="60"/>
      <c r="W21" s="60">
        <v>69590428</v>
      </c>
      <c r="X21" s="60">
        <v>126543809</v>
      </c>
      <c r="Y21" s="60">
        <v>-56953381</v>
      </c>
      <c r="Z21" s="140">
        <v>-45.01</v>
      </c>
      <c r="AA21" s="155">
        <v>253087618</v>
      </c>
    </row>
    <row r="22" spans="1:27" ht="13.5">
      <c r="A22" s="138" t="s">
        <v>91</v>
      </c>
      <c r="B22" s="136"/>
      <c r="C22" s="157">
        <v>29093274</v>
      </c>
      <c r="D22" s="157"/>
      <c r="E22" s="158">
        <v>39559885</v>
      </c>
      <c r="F22" s="159">
        <v>39559885</v>
      </c>
      <c r="G22" s="159">
        <v>2520075</v>
      </c>
      <c r="H22" s="159">
        <v>2664560</v>
      </c>
      <c r="I22" s="159">
        <v>2714792</v>
      </c>
      <c r="J22" s="159">
        <v>7899427</v>
      </c>
      <c r="K22" s="159">
        <v>3064715</v>
      </c>
      <c r="L22" s="159">
        <v>3003855</v>
      </c>
      <c r="M22" s="159">
        <v>2682297</v>
      </c>
      <c r="N22" s="159">
        <v>8750867</v>
      </c>
      <c r="O22" s="159"/>
      <c r="P22" s="159"/>
      <c r="Q22" s="159"/>
      <c r="R22" s="159"/>
      <c r="S22" s="159"/>
      <c r="T22" s="159"/>
      <c r="U22" s="159"/>
      <c r="V22" s="159"/>
      <c r="W22" s="159">
        <v>16650294</v>
      </c>
      <c r="X22" s="159">
        <v>19779943</v>
      </c>
      <c r="Y22" s="159">
        <v>-3129649</v>
      </c>
      <c r="Z22" s="141">
        <v>-15.82</v>
      </c>
      <c r="AA22" s="157">
        <v>39559885</v>
      </c>
    </row>
    <row r="23" spans="1:27" ht="13.5">
      <c r="A23" s="138" t="s">
        <v>92</v>
      </c>
      <c r="B23" s="136"/>
      <c r="C23" s="155">
        <v>34664545</v>
      </c>
      <c r="D23" s="155"/>
      <c r="E23" s="156">
        <v>52508097</v>
      </c>
      <c r="F23" s="60">
        <v>52508097</v>
      </c>
      <c r="G23" s="60">
        <v>3208757</v>
      </c>
      <c r="H23" s="60">
        <v>3192363</v>
      </c>
      <c r="I23" s="60">
        <v>3208522</v>
      </c>
      <c r="J23" s="60">
        <v>9609642</v>
      </c>
      <c r="K23" s="60">
        <v>3223632</v>
      </c>
      <c r="L23" s="60">
        <v>3286351</v>
      </c>
      <c r="M23" s="60">
        <v>3229992</v>
      </c>
      <c r="N23" s="60">
        <v>9739975</v>
      </c>
      <c r="O23" s="60"/>
      <c r="P23" s="60"/>
      <c r="Q23" s="60"/>
      <c r="R23" s="60"/>
      <c r="S23" s="60"/>
      <c r="T23" s="60"/>
      <c r="U23" s="60"/>
      <c r="V23" s="60"/>
      <c r="W23" s="60">
        <v>19349617</v>
      </c>
      <c r="X23" s="60">
        <v>26254049</v>
      </c>
      <c r="Y23" s="60">
        <v>-6904432</v>
      </c>
      <c r="Z23" s="140">
        <v>-26.3</v>
      </c>
      <c r="AA23" s="155">
        <v>52508097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1345889442</v>
      </c>
      <c r="D25" s="168">
        <f>+D5+D9+D15+D19+D24</f>
        <v>0</v>
      </c>
      <c r="E25" s="169">
        <f t="shared" si="4"/>
        <v>1489629098</v>
      </c>
      <c r="F25" s="73">
        <f t="shared" si="4"/>
        <v>1489629098</v>
      </c>
      <c r="G25" s="73">
        <f t="shared" si="4"/>
        <v>72627152</v>
      </c>
      <c r="H25" s="73">
        <f t="shared" si="4"/>
        <v>63815343</v>
      </c>
      <c r="I25" s="73">
        <f t="shared" si="4"/>
        <v>136312429</v>
      </c>
      <c r="J25" s="73">
        <f t="shared" si="4"/>
        <v>272754924</v>
      </c>
      <c r="K25" s="73">
        <f t="shared" si="4"/>
        <v>74363627</v>
      </c>
      <c r="L25" s="73">
        <f t="shared" si="4"/>
        <v>62691077</v>
      </c>
      <c r="M25" s="73">
        <f t="shared" si="4"/>
        <v>57545452</v>
      </c>
      <c r="N25" s="73">
        <f t="shared" si="4"/>
        <v>194600156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467355080</v>
      </c>
      <c r="X25" s="73">
        <f t="shared" si="4"/>
        <v>744814552</v>
      </c>
      <c r="Y25" s="73">
        <f t="shared" si="4"/>
        <v>-277459472</v>
      </c>
      <c r="Z25" s="170">
        <f>+IF(X25&lt;&gt;0,+(Y25/X25)*100,0)</f>
        <v>-37.252155084102064</v>
      </c>
      <c r="AA25" s="168">
        <f>+AA5+AA9+AA15+AA19+AA24</f>
        <v>1489629098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262097268</v>
      </c>
      <c r="D28" s="153">
        <f>SUM(D29:D31)</f>
        <v>0</v>
      </c>
      <c r="E28" s="154">
        <f t="shared" si="5"/>
        <v>338121686</v>
      </c>
      <c r="F28" s="100">
        <f t="shared" si="5"/>
        <v>338121686</v>
      </c>
      <c r="G28" s="100">
        <f t="shared" si="5"/>
        <v>14529444</v>
      </c>
      <c r="H28" s="100">
        <f t="shared" si="5"/>
        <v>21152030</v>
      </c>
      <c r="I28" s="100">
        <f t="shared" si="5"/>
        <v>30266934</v>
      </c>
      <c r="J28" s="100">
        <f t="shared" si="5"/>
        <v>65948408</v>
      </c>
      <c r="K28" s="100">
        <f t="shared" si="5"/>
        <v>19758130</v>
      </c>
      <c r="L28" s="100">
        <f t="shared" si="5"/>
        <v>23949119</v>
      </c>
      <c r="M28" s="100">
        <f t="shared" si="5"/>
        <v>30723953</v>
      </c>
      <c r="N28" s="100">
        <f t="shared" si="5"/>
        <v>74431202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140379610</v>
      </c>
      <c r="X28" s="100">
        <f t="shared" si="5"/>
        <v>169060843</v>
      </c>
      <c r="Y28" s="100">
        <f t="shared" si="5"/>
        <v>-28681233</v>
      </c>
      <c r="Z28" s="137">
        <f>+IF(X28&lt;&gt;0,+(Y28/X28)*100,0)</f>
        <v>-16.96503607284154</v>
      </c>
      <c r="AA28" s="153">
        <f>SUM(AA29:AA31)</f>
        <v>338121686</v>
      </c>
    </row>
    <row r="29" spans="1:27" ht="13.5">
      <c r="A29" s="138" t="s">
        <v>75</v>
      </c>
      <c r="B29" s="136"/>
      <c r="C29" s="155">
        <v>75296175</v>
      </c>
      <c r="D29" s="155"/>
      <c r="E29" s="156">
        <v>86906748</v>
      </c>
      <c r="F29" s="60">
        <v>86906748</v>
      </c>
      <c r="G29" s="60">
        <v>6575377</v>
      </c>
      <c r="H29" s="60">
        <v>9519766</v>
      </c>
      <c r="I29" s="60">
        <v>14197549</v>
      </c>
      <c r="J29" s="60">
        <v>30292692</v>
      </c>
      <c r="K29" s="60">
        <v>9232848</v>
      </c>
      <c r="L29" s="60">
        <v>9335138</v>
      </c>
      <c r="M29" s="60">
        <v>11566284</v>
      </c>
      <c r="N29" s="60">
        <v>30134270</v>
      </c>
      <c r="O29" s="60"/>
      <c r="P29" s="60"/>
      <c r="Q29" s="60"/>
      <c r="R29" s="60"/>
      <c r="S29" s="60"/>
      <c r="T29" s="60"/>
      <c r="U29" s="60"/>
      <c r="V29" s="60"/>
      <c r="W29" s="60">
        <v>60426962</v>
      </c>
      <c r="X29" s="60">
        <v>43453374</v>
      </c>
      <c r="Y29" s="60">
        <v>16973588</v>
      </c>
      <c r="Z29" s="140">
        <v>39.06</v>
      </c>
      <c r="AA29" s="155">
        <v>86906748</v>
      </c>
    </row>
    <row r="30" spans="1:27" ht="13.5">
      <c r="A30" s="138" t="s">
        <v>76</v>
      </c>
      <c r="B30" s="136"/>
      <c r="C30" s="157">
        <v>97852848</v>
      </c>
      <c r="D30" s="157"/>
      <c r="E30" s="158">
        <v>160771776</v>
      </c>
      <c r="F30" s="159">
        <v>160771776</v>
      </c>
      <c r="G30" s="159">
        <v>4925651</v>
      </c>
      <c r="H30" s="159">
        <v>5450334</v>
      </c>
      <c r="I30" s="159">
        <v>6644785</v>
      </c>
      <c r="J30" s="159">
        <v>17020770</v>
      </c>
      <c r="K30" s="159">
        <v>4920626</v>
      </c>
      <c r="L30" s="159">
        <v>5630870</v>
      </c>
      <c r="M30" s="159">
        <v>10329243</v>
      </c>
      <c r="N30" s="159">
        <v>20880739</v>
      </c>
      <c r="O30" s="159"/>
      <c r="P30" s="159"/>
      <c r="Q30" s="159"/>
      <c r="R30" s="159"/>
      <c r="S30" s="159"/>
      <c r="T30" s="159"/>
      <c r="U30" s="159"/>
      <c r="V30" s="159"/>
      <c r="W30" s="159">
        <v>37901509</v>
      </c>
      <c r="X30" s="159">
        <v>80385888</v>
      </c>
      <c r="Y30" s="159">
        <v>-42484379</v>
      </c>
      <c r="Z30" s="141">
        <v>-52.85</v>
      </c>
      <c r="AA30" s="157">
        <v>160771776</v>
      </c>
    </row>
    <row r="31" spans="1:27" ht="13.5">
      <c r="A31" s="138" t="s">
        <v>77</v>
      </c>
      <c r="B31" s="136"/>
      <c r="C31" s="155">
        <v>88948245</v>
      </c>
      <c r="D31" s="155"/>
      <c r="E31" s="156">
        <v>90443162</v>
      </c>
      <c r="F31" s="60">
        <v>90443162</v>
      </c>
      <c r="G31" s="60">
        <v>3028416</v>
      </c>
      <c r="H31" s="60">
        <v>6181930</v>
      </c>
      <c r="I31" s="60">
        <v>9424600</v>
      </c>
      <c r="J31" s="60">
        <v>18634946</v>
      </c>
      <c r="K31" s="60">
        <v>5604656</v>
      </c>
      <c r="L31" s="60">
        <v>8983111</v>
      </c>
      <c r="M31" s="60">
        <v>8828426</v>
      </c>
      <c r="N31" s="60">
        <v>23416193</v>
      </c>
      <c r="O31" s="60"/>
      <c r="P31" s="60"/>
      <c r="Q31" s="60"/>
      <c r="R31" s="60"/>
      <c r="S31" s="60"/>
      <c r="T31" s="60"/>
      <c r="U31" s="60"/>
      <c r="V31" s="60"/>
      <c r="W31" s="60">
        <v>42051139</v>
      </c>
      <c r="X31" s="60">
        <v>45221581</v>
      </c>
      <c r="Y31" s="60">
        <v>-3170442</v>
      </c>
      <c r="Z31" s="140">
        <v>-7.01</v>
      </c>
      <c r="AA31" s="155">
        <v>90443162</v>
      </c>
    </row>
    <row r="32" spans="1:27" ht="13.5">
      <c r="A32" s="135" t="s">
        <v>78</v>
      </c>
      <c r="B32" s="136"/>
      <c r="C32" s="153">
        <f aca="true" t="shared" si="6" ref="C32:Y32">SUM(C33:C37)</f>
        <v>237329696</v>
      </c>
      <c r="D32" s="153">
        <f>SUM(D33:D37)</f>
        <v>0</v>
      </c>
      <c r="E32" s="154">
        <f t="shared" si="6"/>
        <v>280863883</v>
      </c>
      <c r="F32" s="100">
        <f t="shared" si="6"/>
        <v>280863883</v>
      </c>
      <c r="G32" s="100">
        <f t="shared" si="6"/>
        <v>6527569</v>
      </c>
      <c r="H32" s="100">
        <f t="shared" si="6"/>
        <v>12763425</v>
      </c>
      <c r="I32" s="100">
        <f t="shared" si="6"/>
        <v>8233413</v>
      </c>
      <c r="J32" s="100">
        <f t="shared" si="6"/>
        <v>27524407</v>
      </c>
      <c r="K32" s="100">
        <f t="shared" si="6"/>
        <v>10918723</v>
      </c>
      <c r="L32" s="100">
        <f t="shared" si="6"/>
        <v>10257653</v>
      </c>
      <c r="M32" s="100">
        <f t="shared" si="6"/>
        <v>11955905</v>
      </c>
      <c r="N32" s="100">
        <f t="shared" si="6"/>
        <v>33132281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60656688</v>
      </c>
      <c r="X32" s="100">
        <f t="shared" si="6"/>
        <v>140431943</v>
      </c>
      <c r="Y32" s="100">
        <f t="shared" si="6"/>
        <v>-79775255</v>
      </c>
      <c r="Z32" s="137">
        <f>+IF(X32&lt;&gt;0,+(Y32/X32)*100,0)</f>
        <v>-56.80705777887015</v>
      </c>
      <c r="AA32" s="153">
        <f>SUM(AA33:AA37)</f>
        <v>280863883</v>
      </c>
    </row>
    <row r="33" spans="1:27" ht="13.5">
      <c r="A33" s="138" t="s">
        <v>79</v>
      </c>
      <c r="B33" s="136"/>
      <c r="C33" s="155">
        <v>13731579</v>
      </c>
      <c r="D33" s="155"/>
      <c r="E33" s="156">
        <v>19334676</v>
      </c>
      <c r="F33" s="60">
        <v>19334676</v>
      </c>
      <c r="G33" s="60">
        <v>954529</v>
      </c>
      <c r="H33" s="60">
        <v>1079221</v>
      </c>
      <c r="I33" s="60">
        <v>1011235</v>
      </c>
      <c r="J33" s="60">
        <v>3044985</v>
      </c>
      <c r="K33" s="60">
        <v>1356110</v>
      </c>
      <c r="L33" s="60">
        <v>1206469</v>
      </c>
      <c r="M33" s="60">
        <v>1055782</v>
      </c>
      <c r="N33" s="60">
        <v>3618361</v>
      </c>
      <c r="O33" s="60"/>
      <c r="P33" s="60"/>
      <c r="Q33" s="60"/>
      <c r="R33" s="60"/>
      <c r="S33" s="60"/>
      <c r="T33" s="60"/>
      <c r="U33" s="60"/>
      <c r="V33" s="60"/>
      <c r="W33" s="60">
        <v>6663346</v>
      </c>
      <c r="X33" s="60">
        <v>9667338</v>
      </c>
      <c r="Y33" s="60">
        <v>-3003992</v>
      </c>
      <c r="Z33" s="140">
        <v>-31.07</v>
      </c>
      <c r="AA33" s="155">
        <v>19334676</v>
      </c>
    </row>
    <row r="34" spans="1:27" ht="13.5">
      <c r="A34" s="138" t="s">
        <v>80</v>
      </c>
      <c r="B34" s="136"/>
      <c r="C34" s="155">
        <v>54109106</v>
      </c>
      <c r="D34" s="155"/>
      <c r="E34" s="156">
        <v>44806035</v>
      </c>
      <c r="F34" s="60">
        <v>44806035</v>
      </c>
      <c r="G34" s="60">
        <v>2254059</v>
      </c>
      <c r="H34" s="60">
        <v>3736852</v>
      </c>
      <c r="I34" s="60">
        <v>2631692</v>
      </c>
      <c r="J34" s="60">
        <v>8622603</v>
      </c>
      <c r="K34" s="60">
        <v>2692566</v>
      </c>
      <c r="L34" s="60">
        <v>3294246</v>
      </c>
      <c r="M34" s="60">
        <v>4692685</v>
      </c>
      <c r="N34" s="60">
        <v>10679497</v>
      </c>
      <c r="O34" s="60"/>
      <c r="P34" s="60"/>
      <c r="Q34" s="60"/>
      <c r="R34" s="60"/>
      <c r="S34" s="60"/>
      <c r="T34" s="60"/>
      <c r="U34" s="60"/>
      <c r="V34" s="60"/>
      <c r="W34" s="60">
        <v>19302100</v>
      </c>
      <c r="X34" s="60">
        <v>22403018</v>
      </c>
      <c r="Y34" s="60">
        <v>-3100918</v>
      </c>
      <c r="Z34" s="140">
        <v>-13.84</v>
      </c>
      <c r="AA34" s="155">
        <v>44806035</v>
      </c>
    </row>
    <row r="35" spans="1:27" ht="13.5">
      <c r="A35" s="138" t="s">
        <v>81</v>
      </c>
      <c r="B35" s="136"/>
      <c r="C35" s="155">
        <v>33951214</v>
      </c>
      <c r="D35" s="155"/>
      <c r="E35" s="156">
        <v>63202317</v>
      </c>
      <c r="F35" s="60">
        <v>63202317</v>
      </c>
      <c r="G35" s="60">
        <v>2395785</v>
      </c>
      <c r="H35" s="60">
        <v>7113066</v>
      </c>
      <c r="I35" s="60">
        <v>3773987</v>
      </c>
      <c r="J35" s="60">
        <v>13282838</v>
      </c>
      <c r="K35" s="60">
        <v>6059579</v>
      </c>
      <c r="L35" s="60">
        <v>4969342</v>
      </c>
      <c r="M35" s="60">
        <v>5525379</v>
      </c>
      <c r="N35" s="60">
        <v>16554300</v>
      </c>
      <c r="O35" s="60"/>
      <c r="P35" s="60"/>
      <c r="Q35" s="60"/>
      <c r="R35" s="60"/>
      <c r="S35" s="60"/>
      <c r="T35" s="60"/>
      <c r="U35" s="60"/>
      <c r="V35" s="60"/>
      <c r="W35" s="60">
        <v>29837138</v>
      </c>
      <c r="X35" s="60">
        <v>31601159</v>
      </c>
      <c r="Y35" s="60">
        <v>-1764021</v>
      </c>
      <c r="Z35" s="140">
        <v>-5.58</v>
      </c>
      <c r="AA35" s="155">
        <v>63202317</v>
      </c>
    </row>
    <row r="36" spans="1:27" ht="13.5">
      <c r="A36" s="138" t="s">
        <v>82</v>
      </c>
      <c r="B36" s="136"/>
      <c r="C36" s="155">
        <v>130893826</v>
      </c>
      <c r="D36" s="155"/>
      <c r="E36" s="156">
        <v>151040270</v>
      </c>
      <c r="F36" s="60">
        <v>151040270</v>
      </c>
      <c r="G36" s="60">
        <v>563880</v>
      </c>
      <c r="H36" s="60">
        <v>532364</v>
      </c>
      <c r="I36" s="60">
        <v>527432</v>
      </c>
      <c r="J36" s="60">
        <v>1623676</v>
      </c>
      <c r="K36" s="60">
        <v>514494</v>
      </c>
      <c r="L36" s="60">
        <v>480186</v>
      </c>
      <c r="M36" s="60">
        <v>490973</v>
      </c>
      <c r="N36" s="60">
        <v>1485653</v>
      </c>
      <c r="O36" s="60"/>
      <c r="P36" s="60"/>
      <c r="Q36" s="60"/>
      <c r="R36" s="60"/>
      <c r="S36" s="60"/>
      <c r="T36" s="60"/>
      <c r="U36" s="60"/>
      <c r="V36" s="60"/>
      <c r="W36" s="60">
        <v>3109329</v>
      </c>
      <c r="X36" s="60">
        <v>75520135</v>
      </c>
      <c r="Y36" s="60">
        <v>-72410806</v>
      </c>
      <c r="Z36" s="140">
        <v>-95.88</v>
      </c>
      <c r="AA36" s="155">
        <v>151040270</v>
      </c>
    </row>
    <row r="37" spans="1:27" ht="13.5">
      <c r="A37" s="138" t="s">
        <v>83</v>
      </c>
      <c r="B37" s="136"/>
      <c r="C37" s="157">
        <v>4643971</v>
      </c>
      <c r="D37" s="157"/>
      <c r="E37" s="158">
        <v>2480585</v>
      </c>
      <c r="F37" s="159">
        <v>2480585</v>
      </c>
      <c r="G37" s="159">
        <v>359316</v>
      </c>
      <c r="H37" s="159">
        <v>301922</v>
      </c>
      <c r="I37" s="159">
        <v>289067</v>
      </c>
      <c r="J37" s="159">
        <v>950305</v>
      </c>
      <c r="K37" s="159">
        <v>295974</v>
      </c>
      <c r="L37" s="159">
        <v>307410</v>
      </c>
      <c r="M37" s="159">
        <v>191086</v>
      </c>
      <c r="N37" s="159">
        <v>794470</v>
      </c>
      <c r="O37" s="159"/>
      <c r="P37" s="159"/>
      <c r="Q37" s="159"/>
      <c r="R37" s="159"/>
      <c r="S37" s="159"/>
      <c r="T37" s="159"/>
      <c r="U37" s="159"/>
      <c r="V37" s="159"/>
      <c r="W37" s="159">
        <v>1744775</v>
      </c>
      <c r="X37" s="159">
        <v>1240293</v>
      </c>
      <c r="Y37" s="159">
        <v>504482</v>
      </c>
      <c r="Z37" s="141">
        <v>40.67</v>
      </c>
      <c r="AA37" s="157">
        <v>2480585</v>
      </c>
    </row>
    <row r="38" spans="1:27" ht="13.5">
      <c r="A38" s="135" t="s">
        <v>84</v>
      </c>
      <c r="B38" s="142"/>
      <c r="C38" s="153">
        <f aca="true" t="shared" si="7" ref="C38:Y38">SUM(C39:C41)</f>
        <v>273608122</v>
      </c>
      <c r="D38" s="153">
        <f>SUM(D39:D41)</f>
        <v>0</v>
      </c>
      <c r="E38" s="154">
        <f t="shared" si="7"/>
        <v>351747600</v>
      </c>
      <c r="F38" s="100">
        <f t="shared" si="7"/>
        <v>351747600</v>
      </c>
      <c r="G38" s="100">
        <f t="shared" si="7"/>
        <v>2116101</v>
      </c>
      <c r="H38" s="100">
        <f t="shared" si="7"/>
        <v>3057715</v>
      </c>
      <c r="I38" s="100">
        <f t="shared" si="7"/>
        <v>12374333</v>
      </c>
      <c r="J38" s="100">
        <f t="shared" si="7"/>
        <v>17548149</v>
      </c>
      <c r="K38" s="100">
        <f t="shared" si="7"/>
        <v>3469890</v>
      </c>
      <c r="L38" s="100">
        <f t="shared" si="7"/>
        <v>6915892</v>
      </c>
      <c r="M38" s="100">
        <f t="shared" si="7"/>
        <v>9263957</v>
      </c>
      <c r="N38" s="100">
        <f t="shared" si="7"/>
        <v>19649739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37197888</v>
      </c>
      <c r="X38" s="100">
        <f t="shared" si="7"/>
        <v>175873801</v>
      </c>
      <c r="Y38" s="100">
        <f t="shared" si="7"/>
        <v>-138675913</v>
      </c>
      <c r="Z38" s="137">
        <f>+IF(X38&lt;&gt;0,+(Y38/X38)*100,0)</f>
        <v>-78.84967073634805</v>
      </c>
      <c r="AA38" s="153">
        <f>SUM(AA39:AA41)</f>
        <v>351747600</v>
      </c>
    </row>
    <row r="39" spans="1:27" ht="13.5">
      <c r="A39" s="138" t="s">
        <v>85</v>
      </c>
      <c r="B39" s="136"/>
      <c r="C39" s="155">
        <v>204695409</v>
      </c>
      <c r="D39" s="155"/>
      <c r="E39" s="156">
        <v>333434947</v>
      </c>
      <c r="F39" s="60">
        <v>333434947</v>
      </c>
      <c r="G39" s="60">
        <v>1540245</v>
      </c>
      <c r="H39" s="60">
        <v>1700428</v>
      </c>
      <c r="I39" s="60">
        <v>1582989</v>
      </c>
      <c r="J39" s="60">
        <v>4823662</v>
      </c>
      <c r="K39" s="60">
        <v>1628433</v>
      </c>
      <c r="L39" s="60">
        <v>2796016</v>
      </c>
      <c r="M39" s="60">
        <v>3023994</v>
      </c>
      <c r="N39" s="60">
        <v>7448443</v>
      </c>
      <c r="O39" s="60"/>
      <c r="P39" s="60"/>
      <c r="Q39" s="60"/>
      <c r="R39" s="60"/>
      <c r="S39" s="60"/>
      <c r="T39" s="60"/>
      <c r="U39" s="60"/>
      <c r="V39" s="60"/>
      <c r="W39" s="60">
        <v>12272105</v>
      </c>
      <c r="X39" s="60">
        <v>166717474</v>
      </c>
      <c r="Y39" s="60">
        <v>-154445369</v>
      </c>
      <c r="Z39" s="140">
        <v>-92.64</v>
      </c>
      <c r="AA39" s="155">
        <v>333434947</v>
      </c>
    </row>
    <row r="40" spans="1:27" ht="13.5">
      <c r="A40" s="138" t="s">
        <v>86</v>
      </c>
      <c r="B40" s="136"/>
      <c r="C40" s="155">
        <v>68912713</v>
      </c>
      <c r="D40" s="155"/>
      <c r="E40" s="156">
        <v>18312653</v>
      </c>
      <c r="F40" s="60">
        <v>18312653</v>
      </c>
      <c r="G40" s="60">
        <v>575856</v>
      </c>
      <c r="H40" s="60">
        <v>1357287</v>
      </c>
      <c r="I40" s="60">
        <v>10791344</v>
      </c>
      <c r="J40" s="60">
        <v>12724487</v>
      </c>
      <c r="K40" s="60">
        <v>1841457</v>
      </c>
      <c r="L40" s="60">
        <v>4119876</v>
      </c>
      <c r="M40" s="60">
        <v>6239963</v>
      </c>
      <c r="N40" s="60">
        <v>12201296</v>
      </c>
      <c r="O40" s="60"/>
      <c r="P40" s="60"/>
      <c r="Q40" s="60"/>
      <c r="R40" s="60"/>
      <c r="S40" s="60"/>
      <c r="T40" s="60"/>
      <c r="U40" s="60"/>
      <c r="V40" s="60"/>
      <c r="W40" s="60">
        <v>24925783</v>
      </c>
      <c r="X40" s="60">
        <v>9156327</v>
      </c>
      <c r="Y40" s="60">
        <v>15769456</v>
      </c>
      <c r="Z40" s="140">
        <v>172.22</v>
      </c>
      <c r="AA40" s="155">
        <v>18312653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604431385</v>
      </c>
      <c r="D42" s="153">
        <f>SUM(D43:D46)</f>
        <v>0</v>
      </c>
      <c r="E42" s="154">
        <f t="shared" si="8"/>
        <v>518896135</v>
      </c>
      <c r="F42" s="100">
        <f t="shared" si="8"/>
        <v>518896135</v>
      </c>
      <c r="G42" s="100">
        <f t="shared" si="8"/>
        <v>40847964</v>
      </c>
      <c r="H42" s="100">
        <f t="shared" si="8"/>
        <v>44289015</v>
      </c>
      <c r="I42" s="100">
        <f t="shared" si="8"/>
        <v>41672368</v>
      </c>
      <c r="J42" s="100">
        <f t="shared" si="8"/>
        <v>126809347</v>
      </c>
      <c r="K42" s="100">
        <f t="shared" si="8"/>
        <v>32597258</v>
      </c>
      <c r="L42" s="100">
        <f t="shared" si="8"/>
        <v>32494712</v>
      </c>
      <c r="M42" s="100">
        <f t="shared" si="8"/>
        <v>34301698</v>
      </c>
      <c r="N42" s="100">
        <f t="shared" si="8"/>
        <v>99393668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226203015</v>
      </c>
      <c r="X42" s="100">
        <f t="shared" si="8"/>
        <v>259448068</v>
      </c>
      <c r="Y42" s="100">
        <f t="shared" si="8"/>
        <v>-33245053</v>
      </c>
      <c r="Z42" s="137">
        <f>+IF(X42&lt;&gt;0,+(Y42/X42)*100,0)</f>
        <v>-12.813760093214494</v>
      </c>
      <c r="AA42" s="153">
        <f>SUM(AA43:AA46)</f>
        <v>518896135</v>
      </c>
    </row>
    <row r="43" spans="1:27" ht="13.5">
      <c r="A43" s="138" t="s">
        <v>89</v>
      </c>
      <c r="B43" s="136"/>
      <c r="C43" s="155">
        <v>226633605</v>
      </c>
      <c r="D43" s="155"/>
      <c r="E43" s="156">
        <v>243098418</v>
      </c>
      <c r="F43" s="60">
        <v>243098418</v>
      </c>
      <c r="G43" s="60">
        <v>24598017</v>
      </c>
      <c r="H43" s="60">
        <v>24804238</v>
      </c>
      <c r="I43" s="60">
        <v>20303466</v>
      </c>
      <c r="J43" s="60">
        <v>69705721</v>
      </c>
      <c r="K43" s="60">
        <v>13368074</v>
      </c>
      <c r="L43" s="60">
        <v>13141360</v>
      </c>
      <c r="M43" s="60">
        <v>13368051</v>
      </c>
      <c r="N43" s="60">
        <v>39877485</v>
      </c>
      <c r="O43" s="60"/>
      <c r="P43" s="60"/>
      <c r="Q43" s="60"/>
      <c r="R43" s="60"/>
      <c r="S43" s="60"/>
      <c r="T43" s="60"/>
      <c r="U43" s="60"/>
      <c r="V43" s="60"/>
      <c r="W43" s="60">
        <v>109583206</v>
      </c>
      <c r="X43" s="60">
        <v>121549209</v>
      </c>
      <c r="Y43" s="60">
        <v>-11966003</v>
      </c>
      <c r="Z43" s="140">
        <v>-9.84</v>
      </c>
      <c r="AA43" s="155">
        <v>243098418</v>
      </c>
    </row>
    <row r="44" spans="1:27" ht="13.5">
      <c r="A44" s="138" t="s">
        <v>90</v>
      </c>
      <c r="B44" s="136"/>
      <c r="C44" s="155">
        <v>292265495</v>
      </c>
      <c r="D44" s="155"/>
      <c r="E44" s="156">
        <v>200128024</v>
      </c>
      <c r="F44" s="60">
        <v>200128024</v>
      </c>
      <c r="G44" s="60">
        <v>12806447</v>
      </c>
      <c r="H44" s="60">
        <v>15342071</v>
      </c>
      <c r="I44" s="60">
        <v>15820633</v>
      </c>
      <c r="J44" s="60">
        <v>43969151</v>
      </c>
      <c r="K44" s="60">
        <v>15273881</v>
      </c>
      <c r="L44" s="60">
        <v>15311249</v>
      </c>
      <c r="M44" s="60">
        <v>16115785</v>
      </c>
      <c r="N44" s="60">
        <v>46700915</v>
      </c>
      <c r="O44" s="60"/>
      <c r="P44" s="60"/>
      <c r="Q44" s="60"/>
      <c r="R44" s="60"/>
      <c r="S44" s="60"/>
      <c r="T44" s="60"/>
      <c r="U44" s="60"/>
      <c r="V44" s="60"/>
      <c r="W44" s="60">
        <v>90670066</v>
      </c>
      <c r="X44" s="60">
        <v>100064012</v>
      </c>
      <c r="Y44" s="60">
        <v>-9393946</v>
      </c>
      <c r="Z44" s="140">
        <v>-9.39</v>
      </c>
      <c r="AA44" s="155">
        <v>200128024</v>
      </c>
    </row>
    <row r="45" spans="1:27" ht="13.5">
      <c r="A45" s="138" t="s">
        <v>91</v>
      </c>
      <c r="B45" s="136"/>
      <c r="C45" s="157">
        <v>30824502</v>
      </c>
      <c r="D45" s="157"/>
      <c r="E45" s="158">
        <v>28966903</v>
      </c>
      <c r="F45" s="159">
        <v>28966903</v>
      </c>
      <c r="G45" s="159">
        <v>782771</v>
      </c>
      <c r="H45" s="159">
        <v>854042</v>
      </c>
      <c r="I45" s="159">
        <v>2751307</v>
      </c>
      <c r="J45" s="159">
        <v>4388120</v>
      </c>
      <c r="K45" s="159">
        <v>1155150</v>
      </c>
      <c r="L45" s="159">
        <v>1413017</v>
      </c>
      <c r="M45" s="159">
        <v>1662521</v>
      </c>
      <c r="N45" s="159">
        <v>4230688</v>
      </c>
      <c r="O45" s="159"/>
      <c r="P45" s="159"/>
      <c r="Q45" s="159"/>
      <c r="R45" s="159"/>
      <c r="S45" s="159"/>
      <c r="T45" s="159"/>
      <c r="U45" s="159"/>
      <c r="V45" s="159"/>
      <c r="W45" s="159">
        <v>8618808</v>
      </c>
      <c r="X45" s="159">
        <v>14483452</v>
      </c>
      <c r="Y45" s="159">
        <v>-5864644</v>
      </c>
      <c r="Z45" s="141">
        <v>-40.49</v>
      </c>
      <c r="AA45" s="157">
        <v>28966903</v>
      </c>
    </row>
    <row r="46" spans="1:27" ht="13.5">
      <c r="A46" s="138" t="s">
        <v>92</v>
      </c>
      <c r="B46" s="136"/>
      <c r="C46" s="155">
        <v>54707783</v>
      </c>
      <c r="D46" s="155"/>
      <c r="E46" s="156">
        <v>46702790</v>
      </c>
      <c r="F46" s="60">
        <v>46702790</v>
      </c>
      <c r="G46" s="60">
        <v>2660729</v>
      </c>
      <c r="H46" s="60">
        <v>3288664</v>
      </c>
      <c r="I46" s="60">
        <v>2796962</v>
      </c>
      <c r="J46" s="60">
        <v>8746355</v>
      </c>
      <c r="K46" s="60">
        <v>2800153</v>
      </c>
      <c r="L46" s="60">
        <v>2629086</v>
      </c>
      <c r="M46" s="60">
        <v>3155341</v>
      </c>
      <c r="N46" s="60">
        <v>8584580</v>
      </c>
      <c r="O46" s="60"/>
      <c r="P46" s="60"/>
      <c r="Q46" s="60"/>
      <c r="R46" s="60"/>
      <c r="S46" s="60"/>
      <c r="T46" s="60"/>
      <c r="U46" s="60"/>
      <c r="V46" s="60"/>
      <c r="W46" s="60">
        <v>17330935</v>
      </c>
      <c r="X46" s="60">
        <v>23351395</v>
      </c>
      <c r="Y46" s="60">
        <v>-6020460</v>
      </c>
      <c r="Z46" s="140">
        <v>-25.78</v>
      </c>
      <c r="AA46" s="155">
        <v>46702790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1377466471</v>
      </c>
      <c r="D48" s="168">
        <f>+D28+D32+D38+D42+D47</f>
        <v>0</v>
      </c>
      <c r="E48" s="169">
        <f t="shared" si="9"/>
        <v>1489629304</v>
      </c>
      <c r="F48" s="73">
        <f t="shared" si="9"/>
        <v>1489629304</v>
      </c>
      <c r="G48" s="73">
        <f t="shared" si="9"/>
        <v>64021078</v>
      </c>
      <c r="H48" s="73">
        <f t="shared" si="9"/>
        <v>81262185</v>
      </c>
      <c r="I48" s="73">
        <f t="shared" si="9"/>
        <v>92547048</v>
      </c>
      <c r="J48" s="73">
        <f t="shared" si="9"/>
        <v>237830311</v>
      </c>
      <c r="K48" s="73">
        <f t="shared" si="9"/>
        <v>66744001</v>
      </c>
      <c r="L48" s="73">
        <f t="shared" si="9"/>
        <v>73617376</v>
      </c>
      <c r="M48" s="73">
        <f t="shared" si="9"/>
        <v>86245513</v>
      </c>
      <c r="N48" s="73">
        <f t="shared" si="9"/>
        <v>226606890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464437201</v>
      </c>
      <c r="X48" s="73">
        <f t="shared" si="9"/>
        <v>744814655</v>
      </c>
      <c r="Y48" s="73">
        <f t="shared" si="9"/>
        <v>-280377454</v>
      </c>
      <c r="Z48" s="170">
        <f>+IF(X48&lt;&gt;0,+(Y48/X48)*100,0)</f>
        <v>-37.64392283607793</v>
      </c>
      <c r="AA48" s="168">
        <f>+AA28+AA32+AA38+AA42+AA47</f>
        <v>1489629304</v>
      </c>
    </row>
    <row r="49" spans="1:27" ht="13.5">
      <c r="A49" s="148" t="s">
        <v>49</v>
      </c>
      <c r="B49" s="149"/>
      <c r="C49" s="171">
        <f aca="true" t="shared" si="10" ref="C49:Y49">+C25-C48</f>
        <v>-31577029</v>
      </c>
      <c r="D49" s="171">
        <f>+D25-D48</f>
        <v>0</v>
      </c>
      <c r="E49" s="172">
        <f t="shared" si="10"/>
        <v>-206</v>
      </c>
      <c r="F49" s="173">
        <f t="shared" si="10"/>
        <v>-206</v>
      </c>
      <c r="G49" s="173">
        <f t="shared" si="10"/>
        <v>8606074</v>
      </c>
      <c r="H49" s="173">
        <f t="shared" si="10"/>
        <v>-17446842</v>
      </c>
      <c r="I49" s="173">
        <f t="shared" si="10"/>
        <v>43765381</v>
      </c>
      <c r="J49" s="173">
        <f t="shared" si="10"/>
        <v>34924613</v>
      </c>
      <c r="K49" s="173">
        <f t="shared" si="10"/>
        <v>7619626</v>
      </c>
      <c r="L49" s="173">
        <f t="shared" si="10"/>
        <v>-10926299</v>
      </c>
      <c r="M49" s="173">
        <f t="shared" si="10"/>
        <v>-28700061</v>
      </c>
      <c r="N49" s="173">
        <f t="shared" si="10"/>
        <v>-32006734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2917879</v>
      </c>
      <c r="X49" s="173">
        <f>IF(F25=F48,0,X25-X48)</f>
        <v>-103</v>
      </c>
      <c r="Y49" s="173">
        <f t="shared" si="10"/>
        <v>2917982</v>
      </c>
      <c r="Z49" s="174">
        <f>+IF(X49&lt;&gt;0,+(Y49/X49)*100,0)</f>
        <v>-2832992.2330097086</v>
      </c>
      <c r="AA49" s="171">
        <f>+AA25-AA48</f>
        <v>-206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261096601</v>
      </c>
      <c r="D5" s="155">
        <v>0</v>
      </c>
      <c r="E5" s="156">
        <v>287288828</v>
      </c>
      <c r="F5" s="60">
        <v>287288828</v>
      </c>
      <c r="G5" s="60">
        <v>23059050</v>
      </c>
      <c r="H5" s="60">
        <v>22946971</v>
      </c>
      <c r="I5" s="60">
        <v>22617172</v>
      </c>
      <c r="J5" s="60">
        <v>68623193</v>
      </c>
      <c r="K5" s="60">
        <v>22999769</v>
      </c>
      <c r="L5" s="60">
        <v>23056466</v>
      </c>
      <c r="M5" s="60">
        <v>23048252</v>
      </c>
      <c r="N5" s="60">
        <v>69104487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137727680</v>
      </c>
      <c r="X5" s="60">
        <v>143644414</v>
      </c>
      <c r="Y5" s="60">
        <v>-5916734</v>
      </c>
      <c r="Z5" s="140">
        <v>-4.12</v>
      </c>
      <c r="AA5" s="155">
        <v>287288828</v>
      </c>
    </row>
    <row r="6" spans="1:27" ht="13.5">
      <c r="A6" s="181" t="s">
        <v>102</v>
      </c>
      <c r="B6" s="182"/>
      <c r="C6" s="155">
        <v>1781684</v>
      </c>
      <c r="D6" s="155">
        <v>0</v>
      </c>
      <c r="E6" s="156">
        <v>2072300</v>
      </c>
      <c r="F6" s="60">
        <v>2072300</v>
      </c>
      <c r="G6" s="60">
        <v>292313</v>
      </c>
      <c r="H6" s="60">
        <v>194847</v>
      </c>
      <c r="I6" s="60">
        <v>36552</v>
      </c>
      <c r="J6" s="60">
        <v>523712</v>
      </c>
      <c r="K6" s="60">
        <v>242965</v>
      </c>
      <c r="L6" s="60">
        <v>213651</v>
      </c>
      <c r="M6" s="60">
        <v>101700</v>
      </c>
      <c r="N6" s="60">
        <v>558316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1082028</v>
      </c>
      <c r="X6" s="60">
        <v>1036150</v>
      </c>
      <c r="Y6" s="60">
        <v>45878</v>
      </c>
      <c r="Z6" s="140">
        <v>4.43</v>
      </c>
      <c r="AA6" s="155">
        <v>2072300</v>
      </c>
    </row>
    <row r="7" spans="1:27" ht="13.5">
      <c r="A7" s="183" t="s">
        <v>103</v>
      </c>
      <c r="B7" s="182"/>
      <c r="C7" s="155">
        <v>208006390</v>
      </c>
      <c r="D7" s="155">
        <v>0</v>
      </c>
      <c r="E7" s="156">
        <v>234643354</v>
      </c>
      <c r="F7" s="60">
        <v>234643354</v>
      </c>
      <c r="G7" s="60">
        <v>19330156</v>
      </c>
      <c r="H7" s="60">
        <v>20892402</v>
      </c>
      <c r="I7" s="60">
        <v>19144583</v>
      </c>
      <c r="J7" s="60">
        <v>59367141</v>
      </c>
      <c r="K7" s="60">
        <v>16697101</v>
      </c>
      <c r="L7" s="60">
        <v>18256151</v>
      </c>
      <c r="M7" s="60">
        <v>16271466</v>
      </c>
      <c r="N7" s="60">
        <v>51224718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110591859</v>
      </c>
      <c r="X7" s="60">
        <v>117321677</v>
      </c>
      <c r="Y7" s="60">
        <v>-6729818</v>
      </c>
      <c r="Z7" s="140">
        <v>-5.74</v>
      </c>
      <c r="AA7" s="155">
        <v>234643354</v>
      </c>
    </row>
    <row r="8" spans="1:27" ht="13.5">
      <c r="A8" s="183" t="s">
        <v>104</v>
      </c>
      <c r="B8" s="182"/>
      <c r="C8" s="155">
        <v>206561058</v>
      </c>
      <c r="D8" s="155">
        <v>0</v>
      </c>
      <c r="E8" s="156">
        <v>225276315</v>
      </c>
      <c r="F8" s="60">
        <v>225276315</v>
      </c>
      <c r="G8" s="60">
        <v>17717676</v>
      </c>
      <c r="H8" s="60">
        <v>7237348</v>
      </c>
      <c r="I8" s="60">
        <v>7218002</v>
      </c>
      <c r="J8" s="60">
        <v>32173026</v>
      </c>
      <c r="K8" s="60">
        <v>22049939</v>
      </c>
      <c r="L8" s="60">
        <v>8290531</v>
      </c>
      <c r="M8" s="60">
        <v>7076932</v>
      </c>
      <c r="N8" s="60">
        <v>37417402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69590428</v>
      </c>
      <c r="X8" s="60">
        <v>112638158</v>
      </c>
      <c r="Y8" s="60">
        <v>-43047730</v>
      </c>
      <c r="Z8" s="140">
        <v>-38.22</v>
      </c>
      <c r="AA8" s="155">
        <v>225276315</v>
      </c>
    </row>
    <row r="9" spans="1:27" ht="13.5">
      <c r="A9" s="183" t="s">
        <v>105</v>
      </c>
      <c r="B9" s="182"/>
      <c r="C9" s="155">
        <v>29093246</v>
      </c>
      <c r="D9" s="155">
        <v>0</v>
      </c>
      <c r="E9" s="156">
        <v>31384014</v>
      </c>
      <c r="F9" s="60">
        <v>31384014</v>
      </c>
      <c r="G9" s="60">
        <v>2520071</v>
      </c>
      <c r="H9" s="60">
        <v>2664556</v>
      </c>
      <c r="I9" s="60">
        <v>2714788</v>
      </c>
      <c r="J9" s="60">
        <v>7899415</v>
      </c>
      <c r="K9" s="60">
        <v>3064711</v>
      </c>
      <c r="L9" s="60">
        <v>3003751</v>
      </c>
      <c r="M9" s="60">
        <v>2682193</v>
      </c>
      <c r="N9" s="60">
        <v>8750655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16650070</v>
      </c>
      <c r="X9" s="60">
        <v>15692007</v>
      </c>
      <c r="Y9" s="60">
        <v>958063</v>
      </c>
      <c r="Z9" s="140">
        <v>6.11</v>
      </c>
      <c r="AA9" s="155">
        <v>31384014</v>
      </c>
    </row>
    <row r="10" spans="1:27" ht="13.5">
      <c r="A10" s="183" t="s">
        <v>106</v>
      </c>
      <c r="B10" s="182"/>
      <c r="C10" s="155">
        <v>34405846</v>
      </c>
      <c r="D10" s="155">
        <v>0</v>
      </c>
      <c r="E10" s="156">
        <v>37077224</v>
      </c>
      <c r="F10" s="54">
        <v>37077224</v>
      </c>
      <c r="G10" s="54">
        <v>3186462</v>
      </c>
      <c r="H10" s="54">
        <v>3180380</v>
      </c>
      <c r="I10" s="54">
        <v>3183623</v>
      </c>
      <c r="J10" s="54">
        <v>9550465</v>
      </c>
      <c r="K10" s="54">
        <v>3200516</v>
      </c>
      <c r="L10" s="54">
        <v>3263620</v>
      </c>
      <c r="M10" s="54">
        <v>3217859</v>
      </c>
      <c r="N10" s="54">
        <v>9681995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19232460</v>
      </c>
      <c r="X10" s="54">
        <v>18538612</v>
      </c>
      <c r="Y10" s="54">
        <v>693848</v>
      </c>
      <c r="Z10" s="184">
        <v>3.74</v>
      </c>
      <c r="AA10" s="130">
        <v>37077224</v>
      </c>
    </row>
    <row r="11" spans="1:27" ht="13.5">
      <c r="A11" s="183" t="s">
        <v>107</v>
      </c>
      <c r="B11" s="185"/>
      <c r="C11" s="155">
        <v>602620</v>
      </c>
      <c r="D11" s="155">
        <v>0</v>
      </c>
      <c r="E11" s="156">
        <v>660827</v>
      </c>
      <c r="F11" s="60">
        <v>660827</v>
      </c>
      <c r="G11" s="60">
        <v>50311</v>
      </c>
      <c r="H11" s="60">
        <v>50805</v>
      </c>
      <c r="I11" s="60">
        <v>50830</v>
      </c>
      <c r="J11" s="60">
        <v>151946</v>
      </c>
      <c r="K11" s="60">
        <v>50386</v>
      </c>
      <c r="L11" s="60">
        <v>50410</v>
      </c>
      <c r="M11" s="60">
        <v>50386</v>
      </c>
      <c r="N11" s="60">
        <v>151182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303128</v>
      </c>
      <c r="X11" s="60">
        <v>330414</v>
      </c>
      <c r="Y11" s="60">
        <v>-27286</v>
      </c>
      <c r="Z11" s="140">
        <v>-8.26</v>
      </c>
      <c r="AA11" s="155">
        <v>660827</v>
      </c>
    </row>
    <row r="12" spans="1:27" ht="13.5">
      <c r="A12" s="183" t="s">
        <v>108</v>
      </c>
      <c r="B12" s="185"/>
      <c r="C12" s="155">
        <v>1164311</v>
      </c>
      <c r="D12" s="155">
        <v>0</v>
      </c>
      <c r="E12" s="156">
        <v>909076</v>
      </c>
      <c r="F12" s="60">
        <v>909076</v>
      </c>
      <c r="G12" s="60">
        <v>92286</v>
      </c>
      <c r="H12" s="60">
        <v>87865</v>
      </c>
      <c r="I12" s="60">
        <v>84752</v>
      </c>
      <c r="J12" s="60">
        <v>264903</v>
      </c>
      <c r="K12" s="60">
        <v>65768</v>
      </c>
      <c r="L12" s="60">
        <v>85051</v>
      </c>
      <c r="M12" s="60">
        <v>79718</v>
      </c>
      <c r="N12" s="60">
        <v>230537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495440</v>
      </c>
      <c r="X12" s="60">
        <v>454538</v>
      </c>
      <c r="Y12" s="60">
        <v>40902</v>
      </c>
      <c r="Z12" s="140">
        <v>9</v>
      </c>
      <c r="AA12" s="155">
        <v>909076</v>
      </c>
    </row>
    <row r="13" spans="1:27" ht="13.5">
      <c r="A13" s="181" t="s">
        <v>109</v>
      </c>
      <c r="B13" s="185"/>
      <c r="C13" s="155">
        <v>16927939</v>
      </c>
      <c r="D13" s="155">
        <v>0</v>
      </c>
      <c r="E13" s="156">
        <v>16942058</v>
      </c>
      <c r="F13" s="60">
        <v>16942058</v>
      </c>
      <c r="G13" s="60">
        <v>137597</v>
      </c>
      <c r="H13" s="60">
        <v>273431</v>
      </c>
      <c r="I13" s="60">
        <v>161795</v>
      </c>
      <c r="J13" s="60">
        <v>572823</v>
      </c>
      <c r="K13" s="60">
        <v>121762</v>
      </c>
      <c r="L13" s="60">
        <v>122586</v>
      </c>
      <c r="M13" s="60">
        <v>121910</v>
      </c>
      <c r="N13" s="60">
        <v>366258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939081</v>
      </c>
      <c r="X13" s="60">
        <v>8471029</v>
      </c>
      <c r="Y13" s="60">
        <v>-7531948</v>
      </c>
      <c r="Z13" s="140">
        <v>-88.91</v>
      </c>
      <c r="AA13" s="155">
        <v>16942058</v>
      </c>
    </row>
    <row r="14" spans="1:27" ht="13.5">
      <c r="A14" s="181" t="s">
        <v>110</v>
      </c>
      <c r="B14" s="185"/>
      <c r="C14" s="155">
        <v>24184119</v>
      </c>
      <c r="D14" s="155">
        <v>0</v>
      </c>
      <c r="E14" s="156">
        <v>20518980</v>
      </c>
      <c r="F14" s="60">
        <v>20518980</v>
      </c>
      <c r="G14" s="60">
        <v>2307271</v>
      </c>
      <c r="H14" s="60">
        <v>2416999</v>
      </c>
      <c r="I14" s="60">
        <v>1903671</v>
      </c>
      <c r="J14" s="60">
        <v>6627941</v>
      </c>
      <c r="K14" s="60">
        <v>1740706</v>
      </c>
      <c r="L14" s="60">
        <v>1853918</v>
      </c>
      <c r="M14" s="60">
        <v>2523428</v>
      </c>
      <c r="N14" s="60">
        <v>6118052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12745993</v>
      </c>
      <c r="X14" s="60">
        <v>10259490</v>
      </c>
      <c r="Y14" s="60">
        <v>2486503</v>
      </c>
      <c r="Z14" s="140">
        <v>24.24</v>
      </c>
      <c r="AA14" s="155">
        <v>20518980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4279967</v>
      </c>
      <c r="D16" s="155">
        <v>0</v>
      </c>
      <c r="E16" s="156">
        <v>6022996</v>
      </c>
      <c r="F16" s="60">
        <v>6022996</v>
      </c>
      <c r="G16" s="60">
        <v>298614</v>
      </c>
      <c r="H16" s="60">
        <v>298508</v>
      </c>
      <c r="I16" s="60">
        <v>214648</v>
      </c>
      <c r="J16" s="60">
        <v>811770</v>
      </c>
      <c r="K16" s="60">
        <v>326096</v>
      </c>
      <c r="L16" s="60">
        <v>382771</v>
      </c>
      <c r="M16" s="60">
        <v>99978</v>
      </c>
      <c r="N16" s="60">
        <v>808845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1620615</v>
      </c>
      <c r="X16" s="60">
        <v>3011498</v>
      </c>
      <c r="Y16" s="60">
        <v>-1390883</v>
      </c>
      <c r="Z16" s="140">
        <v>-46.19</v>
      </c>
      <c r="AA16" s="155">
        <v>6022996</v>
      </c>
    </row>
    <row r="17" spans="1:27" ht="13.5">
      <c r="A17" s="181" t="s">
        <v>113</v>
      </c>
      <c r="B17" s="185"/>
      <c r="C17" s="155">
        <v>11785527</v>
      </c>
      <c r="D17" s="155">
        <v>0</v>
      </c>
      <c r="E17" s="156">
        <v>35836480</v>
      </c>
      <c r="F17" s="60">
        <v>35836480</v>
      </c>
      <c r="G17" s="60">
        <v>2978692</v>
      </c>
      <c r="H17" s="60">
        <v>3292140</v>
      </c>
      <c r="I17" s="60">
        <v>2714664</v>
      </c>
      <c r="J17" s="60">
        <v>8985496</v>
      </c>
      <c r="K17" s="60">
        <v>3331170</v>
      </c>
      <c r="L17" s="60">
        <v>3054004</v>
      </c>
      <c r="M17" s="60">
        <v>1355409</v>
      </c>
      <c r="N17" s="60">
        <v>7740583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16726079</v>
      </c>
      <c r="X17" s="60">
        <v>17918240</v>
      </c>
      <c r="Y17" s="60">
        <v>-1192161</v>
      </c>
      <c r="Z17" s="140">
        <v>-6.65</v>
      </c>
      <c r="AA17" s="155">
        <v>35836480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393370241</v>
      </c>
      <c r="D19" s="155">
        <v>0</v>
      </c>
      <c r="E19" s="156">
        <v>335036000</v>
      </c>
      <c r="F19" s="60">
        <v>335036000</v>
      </c>
      <c r="G19" s="60">
        <v>0</v>
      </c>
      <c r="H19" s="60">
        <v>0</v>
      </c>
      <c r="I19" s="60">
        <v>75448000</v>
      </c>
      <c r="J19" s="60">
        <v>75448000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75448000</v>
      </c>
      <c r="X19" s="60">
        <v>167518000</v>
      </c>
      <c r="Y19" s="60">
        <v>-92070000</v>
      </c>
      <c r="Z19" s="140">
        <v>-54.96</v>
      </c>
      <c r="AA19" s="155">
        <v>335036000</v>
      </c>
    </row>
    <row r="20" spans="1:27" ht="13.5">
      <c r="A20" s="181" t="s">
        <v>35</v>
      </c>
      <c r="B20" s="185"/>
      <c r="C20" s="155">
        <v>136083537</v>
      </c>
      <c r="D20" s="155">
        <v>0</v>
      </c>
      <c r="E20" s="156">
        <v>9268300</v>
      </c>
      <c r="F20" s="54">
        <v>9268300</v>
      </c>
      <c r="G20" s="54">
        <v>470253</v>
      </c>
      <c r="H20" s="54">
        <v>279091</v>
      </c>
      <c r="I20" s="54">
        <v>819349</v>
      </c>
      <c r="J20" s="54">
        <v>1568693</v>
      </c>
      <c r="K20" s="54">
        <v>468838</v>
      </c>
      <c r="L20" s="54">
        <v>1058167</v>
      </c>
      <c r="M20" s="54">
        <v>916221</v>
      </c>
      <c r="N20" s="54">
        <v>2443226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4011919</v>
      </c>
      <c r="X20" s="54">
        <v>4634150</v>
      </c>
      <c r="Y20" s="54">
        <v>-622231</v>
      </c>
      <c r="Z20" s="184">
        <v>-13.43</v>
      </c>
      <c r="AA20" s="130">
        <v>9268300</v>
      </c>
    </row>
    <row r="21" spans="1:27" ht="13.5">
      <c r="A21" s="181" t="s">
        <v>115</v>
      </c>
      <c r="B21" s="185"/>
      <c r="C21" s="155">
        <v>16518755</v>
      </c>
      <c r="D21" s="155">
        <v>0</v>
      </c>
      <c r="E21" s="156">
        <v>3000444</v>
      </c>
      <c r="F21" s="60">
        <v>3000444</v>
      </c>
      <c r="G21" s="60">
        <v>186400</v>
      </c>
      <c r="H21" s="60">
        <v>0</v>
      </c>
      <c r="I21" s="82">
        <v>0</v>
      </c>
      <c r="J21" s="60">
        <v>186400</v>
      </c>
      <c r="K21" s="60">
        <v>3900</v>
      </c>
      <c r="L21" s="60">
        <v>0</v>
      </c>
      <c r="M21" s="60">
        <v>0</v>
      </c>
      <c r="N21" s="60">
        <v>3900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190300</v>
      </c>
      <c r="X21" s="60">
        <v>1500222</v>
      </c>
      <c r="Y21" s="60">
        <v>-1309922</v>
      </c>
      <c r="Z21" s="140">
        <v>-87.32</v>
      </c>
      <c r="AA21" s="155">
        <v>3000444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1345861841</v>
      </c>
      <c r="D22" s="188">
        <f>SUM(D5:D21)</f>
        <v>0</v>
      </c>
      <c r="E22" s="189">
        <f t="shared" si="0"/>
        <v>1245937196</v>
      </c>
      <c r="F22" s="190">
        <f t="shared" si="0"/>
        <v>1245937196</v>
      </c>
      <c r="G22" s="190">
        <f t="shared" si="0"/>
        <v>72627152</v>
      </c>
      <c r="H22" s="190">
        <f t="shared" si="0"/>
        <v>63815343</v>
      </c>
      <c r="I22" s="190">
        <f t="shared" si="0"/>
        <v>136312429</v>
      </c>
      <c r="J22" s="190">
        <f t="shared" si="0"/>
        <v>272754924</v>
      </c>
      <c r="K22" s="190">
        <f t="shared" si="0"/>
        <v>74363627</v>
      </c>
      <c r="L22" s="190">
        <f t="shared" si="0"/>
        <v>62691077</v>
      </c>
      <c r="M22" s="190">
        <f t="shared" si="0"/>
        <v>57545452</v>
      </c>
      <c r="N22" s="190">
        <f t="shared" si="0"/>
        <v>194600156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467355080</v>
      </c>
      <c r="X22" s="190">
        <f t="shared" si="0"/>
        <v>622968599</v>
      </c>
      <c r="Y22" s="190">
        <f t="shared" si="0"/>
        <v>-155613519</v>
      </c>
      <c r="Z22" s="191">
        <f>+IF(X22&lt;&gt;0,+(Y22/X22)*100,0)</f>
        <v>-24.979351968910393</v>
      </c>
      <c r="AA22" s="188">
        <f>SUM(AA5:AA21)</f>
        <v>1245937196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250072048</v>
      </c>
      <c r="D25" s="155">
        <v>0</v>
      </c>
      <c r="E25" s="156">
        <v>333878619</v>
      </c>
      <c r="F25" s="60">
        <v>333878619</v>
      </c>
      <c r="G25" s="60">
        <v>21540697</v>
      </c>
      <c r="H25" s="60">
        <v>25991788</v>
      </c>
      <c r="I25" s="60">
        <v>22004374</v>
      </c>
      <c r="J25" s="60">
        <v>69536859</v>
      </c>
      <c r="K25" s="60">
        <v>20961743</v>
      </c>
      <c r="L25" s="60">
        <v>20742589</v>
      </c>
      <c r="M25" s="60">
        <v>22639426</v>
      </c>
      <c r="N25" s="60">
        <v>64343758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133880617</v>
      </c>
      <c r="X25" s="60">
        <v>166939310</v>
      </c>
      <c r="Y25" s="60">
        <v>-33058693</v>
      </c>
      <c r="Z25" s="140">
        <v>-19.8</v>
      </c>
      <c r="AA25" s="155">
        <v>333878619</v>
      </c>
    </row>
    <row r="26" spans="1:27" ht="13.5">
      <c r="A26" s="183" t="s">
        <v>38</v>
      </c>
      <c r="B26" s="182"/>
      <c r="C26" s="155">
        <v>16618864</v>
      </c>
      <c r="D26" s="155">
        <v>0</v>
      </c>
      <c r="E26" s="156">
        <v>17269255</v>
      </c>
      <c r="F26" s="60">
        <v>17269255</v>
      </c>
      <c r="G26" s="60">
        <v>1353119</v>
      </c>
      <c r="H26" s="60">
        <v>1372399</v>
      </c>
      <c r="I26" s="60">
        <v>1371210</v>
      </c>
      <c r="J26" s="60">
        <v>4096728</v>
      </c>
      <c r="K26" s="60">
        <v>1402796</v>
      </c>
      <c r="L26" s="60">
        <v>1390095</v>
      </c>
      <c r="M26" s="60">
        <v>1389300</v>
      </c>
      <c r="N26" s="60">
        <v>4182191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8278919</v>
      </c>
      <c r="X26" s="60">
        <v>8634628</v>
      </c>
      <c r="Y26" s="60">
        <v>-355709</v>
      </c>
      <c r="Z26" s="140">
        <v>-4.12</v>
      </c>
      <c r="AA26" s="155">
        <v>17269255</v>
      </c>
    </row>
    <row r="27" spans="1:27" ht="13.5">
      <c r="A27" s="183" t="s">
        <v>118</v>
      </c>
      <c r="B27" s="182"/>
      <c r="C27" s="155">
        <v>190338900</v>
      </c>
      <c r="D27" s="155">
        <v>0</v>
      </c>
      <c r="E27" s="156">
        <v>95399167</v>
      </c>
      <c r="F27" s="60">
        <v>95399167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47699584</v>
      </c>
      <c r="Y27" s="60">
        <v>-47699584</v>
      </c>
      <c r="Z27" s="140">
        <v>-100</v>
      </c>
      <c r="AA27" s="155">
        <v>95399167</v>
      </c>
    </row>
    <row r="28" spans="1:27" ht="13.5">
      <c r="A28" s="183" t="s">
        <v>39</v>
      </c>
      <c r="B28" s="182"/>
      <c r="C28" s="155">
        <v>108169320</v>
      </c>
      <c r="D28" s="155">
        <v>0</v>
      </c>
      <c r="E28" s="156">
        <v>30780000</v>
      </c>
      <c r="F28" s="60">
        <v>30780000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15390000</v>
      </c>
      <c r="Y28" s="60">
        <v>-15390000</v>
      </c>
      <c r="Z28" s="140">
        <v>-100</v>
      </c>
      <c r="AA28" s="155">
        <v>30780000</v>
      </c>
    </row>
    <row r="29" spans="1:27" ht="13.5">
      <c r="A29" s="183" t="s">
        <v>40</v>
      </c>
      <c r="B29" s="182"/>
      <c r="C29" s="155">
        <v>6398916</v>
      </c>
      <c r="D29" s="155">
        <v>0</v>
      </c>
      <c r="E29" s="156">
        <v>15797061</v>
      </c>
      <c r="F29" s="60">
        <v>15797061</v>
      </c>
      <c r="G29" s="60">
        <v>209047</v>
      </c>
      <c r="H29" s="60">
        <v>185704</v>
      </c>
      <c r="I29" s="60">
        <v>985686</v>
      </c>
      <c r="J29" s="60">
        <v>1380437</v>
      </c>
      <c r="K29" s="60">
        <v>0</v>
      </c>
      <c r="L29" s="60">
        <v>349971</v>
      </c>
      <c r="M29" s="60">
        <v>118850</v>
      </c>
      <c r="N29" s="60">
        <v>468821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1849258</v>
      </c>
      <c r="X29" s="60">
        <v>7898531</v>
      </c>
      <c r="Y29" s="60">
        <v>-6049273</v>
      </c>
      <c r="Z29" s="140">
        <v>-76.59</v>
      </c>
      <c r="AA29" s="155">
        <v>15797061</v>
      </c>
    </row>
    <row r="30" spans="1:27" ht="13.5">
      <c r="A30" s="183" t="s">
        <v>119</v>
      </c>
      <c r="B30" s="182"/>
      <c r="C30" s="155">
        <v>284451540</v>
      </c>
      <c r="D30" s="155">
        <v>0</v>
      </c>
      <c r="E30" s="156">
        <v>329535370</v>
      </c>
      <c r="F30" s="60">
        <v>329535370</v>
      </c>
      <c r="G30" s="60">
        <v>21981363</v>
      </c>
      <c r="H30" s="60">
        <v>34504788</v>
      </c>
      <c r="I30" s="60">
        <v>30716565</v>
      </c>
      <c r="J30" s="60">
        <v>87202716</v>
      </c>
      <c r="K30" s="60">
        <v>24039091</v>
      </c>
      <c r="L30" s="60">
        <v>25549956</v>
      </c>
      <c r="M30" s="60">
        <v>24313434</v>
      </c>
      <c r="N30" s="60">
        <v>73902481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161105197</v>
      </c>
      <c r="X30" s="60">
        <v>164767685</v>
      </c>
      <c r="Y30" s="60">
        <v>-3662488</v>
      </c>
      <c r="Z30" s="140">
        <v>-2.22</v>
      </c>
      <c r="AA30" s="155">
        <v>329535370</v>
      </c>
    </row>
    <row r="31" spans="1:27" ht="13.5">
      <c r="A31" s="183" t="s">
        <v>120</v>
      </c>
      <c r="B31" s="182"/>
      <c r="C31" s="155">
        <v>54443395</v>
      </c>
      <c r="D31" s="155">
        <v>0</v>
      </c>
      <c r="E31" s="156">
        <v>0</v>
      </c>
      <c r="F31" s="60">
        <v>0</v>
      </c>
      <c r="G31" s="60">
        <v>11184849</v>
      </c>
      <c r="H31" s="60">
        <v>2887123</v>
      </c>
      <c r="I31" s="60">
        <v>2919165</v>
      </c>
      <c r="J31" s="60">
        <v>16991137</v>
      </c>
      <c r="K31" s="60">
        <v>3234057</v>
      </c>
      <c r="L31" s="60">
        <v>4318809</v>
      </c>
      <c r="M31" s="60">
        <v>6247997</v>
      </c>
      <c r="N31" s="60">
        <v>13800863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30792000</v>
      </c>
      <c r="X31" s="60">
        <v>0</v>
      </c>
      <c r="Y31" s="60">
        <v>30792000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64747948</v>
      </c>
      <c r="D32" s="155">
        <v>0</v>
      </c>
      <c r="E32" s="156">
        <v>72401665</v>
      </c>
      <c r="F32" s="60">
        <v>72401665</v>
      </c>
      <c r="G32" s="60">
        <v>2649789</v>
      </c>
      <c r="H32" s="60">
        <v>8158961</v>
      </c>
      <c r="I32" s="60">
        <v>13579687</v>
      </c>
      <c r="J32" s="60">
        <v>24388437</v>
      </c>
      <c r="K32" s="60">
        <v>7754765</v>
      </c>
      <c r="L32" s="60">
        <v>10352699</v>
      </c>
      <c r="M32" s="60">
        <v>15289851</v>
      </c>
      <c r="N32" s="60">
        <v>33397315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57785752</v>
      </c>
      <c r="X32" s="60">
        <v>36200833</v>
      </c>
      <c r="Y32" s="60">
        <v>21584919</v>
      </c>
      <c r="Z32" s="140">
        <v>59.63</v>
      </c>
      <c r="AA32" s="155">
        <v>72401665</v>
      </c>
    </row>
    <row r="33" spans="1:27" ht="13.5">
      <c r="A33" s="183" t="s">
        <v>42</v>
      </c>
      <c r="B33" s="182"/>
      <c r="C33" s="155">
        <v>192593805</v>
      </c>
      <c r="D33" s="155">
        <v>0</v>
      </c>
      <c r="E33" s="156">
        <v>0</v>
      </c>
      <c r="F33" s="60">
        <v>0</v>
      </c>
      <c r="G33" s="60">
        <v>830295</v>
      </c>
      <c r="H33" s="60">
        <v>838307</v>
      </c>
      <c r="I33" s="60">
        <v>821010</v>
      </c>
      <c r="J33" s="60">
        <v>2489612</v>
      </c>
      <c r="K33" s="60">
        <v>837309</v>
      </c>
      <c r="L33" s="60">
        <v>2106464</v>
      </c>
      <c r="M33" s="60">
        <v>1377739</v>
      </c>
      <c r="N33" s="60">
        <v>4321512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6811124</v>
      </c>
      <c r="X33" s="60">
        <v>0</v>
      </c>
      <c r="Y33" s="60">
        <v>6811124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209760026</v>
      </c>
      <c r="D34" s="155">
        <v>0</v>
      </c>
      <c r="E34" s="156">
        <v>594568167</v>
      </c>
      <c r="F34" s="60">
        <v>594568167</v>
      </c>
      <c r="G34" s="60">
        <v>4271919</v>
      </c>
      <c r="H34" s="60">
        <v>7323115</v>
      </c>
      <c r="I34" s="60">
        <v>20149351</v>
      </c>
      <c r="J34" s="60">
        <v>31744385</v>
      </c>
      <c r="K34" s="60">
        <v>8514240</v>
      </c>
      <c r="L34" s="60">
        <v>8806793</v>
      </c>
      <c r="M34" s="60">
        <v>14868916</v>
      </c>
      <c r="N34" s="60">
        <v>32189949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63934334</v>
      </c>
      <c r="X34" s="60">
        <v>297284084</v>
      </c>
      <c r="Y34" s="60">
        <v>-233349750</v>
      </c>
      <c r="Z34" s="140">
        <v>-78.49</v>
      </c>
      <c r="AA34" s="155">
        <v>594568167</v>
      </c>
    </row>
    <row r="35" spans="1:27" ht="13.5">
      <c r="A35" s="181" t="s">
        <v>122</v>
      </c>
      <c r="B35" s="185"/>
      <c r="C35" s="155">
        <v>-128291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1377466471</v>
      </c>
      <c r="D36" s="188">
        <f>SUM(D25:D35)</f>
        <v>0</v>
      </c>
      <c r="E36" s="189">
        <f t="shared" si="1"/>
        <v>1489629304</v>
      </c>
      <c r="F36" s="190">
        <f t="shared" si="1"/>
        <v>1489629304</v>
      </c>
      <c r="G36" s="190">
        <f t="shared" si="1"/>
        <v>64021078</v>
      </c>
      <c r="H36" s="190">
        <f t="shared" si="1"/>
        <v>81262185</v>
      </c>
      <c r="I36" s="190">
        <f t="shared" si="1"/>
        <v>92547048</v>
      </c>
      <c r="J36" s="190">
        <f t="shared" si="1"/>
        <v>237830311</v>
      </c>
      <c r="K36" s="190">
        <f t="shared" si="1"/>
        <v>66744001</v>
      </c>
      <c r="L36" s="190">
        <f t="shared" si="1"/>
        <v>73617376</v>
      </c>
      <c r="M36" s="190">
        <f t="shared" si="1"/>
        <v>86245513</v>
      </c>
      <c r="N36" s="190">
        <f t="shared" si="1"/>
        <v>226606890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464437201</v>
      </c>
      <c r="X36" s="190">
        <f t="shared" si="1"/>
        <v>744814655</v>
      </c>
      <c r="Y36" s="190">
        <f t="shared" si="1"/>
        <v>-280377454</v>
      </c>
      <c r="Z36" s="191">
        <f>+IF(X36&lt;&gt;0,+(Y36/X36)*100,0)</f>
        <v>-37.64392283607793</v>
      </c>
      <c r="AA36" s="188">
        <f>SUM(AA25:AA35)</f>
        <v>1489629304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-31604630</v>
      </c>
      <c r="D38" s="199">
        <f>+D22-D36</f>
        <v>0</v>
      </c>
      <c r="E38" s="200">
        <f t="shared" si="2"/>
        <v>-243692108</v>
      </c>
      <c r="F38" s="106">
        <f t="shared" si="2"/>
        <v>-243692108</v>
      </c>
      <c r="G38" s="106">
        <f t="shared" si="2"/>
        <v>8606074</v>
      </c>
      <c r="H38" s="106">
        <f t="shared" si="2"/>
        <v>-17446842</v>
      </c>
      <c r="I38" s="106">
        <f t="shared" si="2"/>
        <v>43765381</v>
      </c>
      <c r="J38" s="106">
        <f t="shared" si="2"/>
        <v>34924613</v>
      </c>
      <c r="K38" s="106">
        <f t="shared" si="2"/>
        <v>7619626</v>
      </c>
      <c r="L38" s="106">
        <f t="shared" si="2"/>
        <v>-10926299</v>
      </c>
      <c r="M38" s="106">
        <f t="shared" si="2"/>
        <v>-28700061</v>
      </c>
      <c r="N38" s="106">
        <f t="shared" si="2"/>
        <v>-32006734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2917879</v>
      </c>
      <c r="X38" s="106">
        <f>IF(F22=F36,0,X22-X36)</f>
        <v>-121846056</v>
      </c>
      <c r="Y38" s="106">
        <f t="shared" si="2"/>
        <v>124763935</v>
      </c>
      <c r="Z38" s="201">
        <f>+IF(X38&lt;&gt;0,+(Y38/X38)*100,0)</f>
        <v>-102.39472584980511</v>
      </c>
      <c r="AA38" s="199">
        <f>+AA22-AA36</f>
        <v>-243692108</v>
      </c>
    </row>
    <row r="39" spans="1:27" ht="13.5">
      <c r="A39" s="181" t="s">
        <v>46</v>
      </c>
      <c r="B39" s="185"/>
      <c r="C39" s="155">
        <v>27601</v>
      </c>
      <c r="D39" s="155">
        <v>0</v>
      </c>
      <c r="E39" s="156">
        <v>243691902</v>
      </c>
      <c r="F39" s="60">
        <v>243691902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121845951</v>
      </c>
      <c r="Y39" s="60">
        <v>-121845951</v>
      </c>
      <c r="Z39" s="140">
        <v>-100</v>
      </c>
      <c r="AA39" s="155">
        <v>243691902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-31577029</v>
      </c>
      <c r="D42" s="206">
        <f>SUM(D38:D41)</f>
        <v>0</v>
      </c>
      <c r="E42" s="207">
        <f t="shared" si="3"/>
        <v>-206</v>
      </c>
      <c r="F42" s="88">
        <f t="shared" si="3"/>
        <v>-206</v>
      </c>
      <c r="G42" s="88">
        <f t="shared" si="3"/>
        <v>8606074</v>
      </c>
      <c r="H42" s="88">
        <f t="shared" si="3"/>
        <v>-17446842</v>
      </c>
      <c r="I42" s="88">
        <f t="shared" si="3"/>
        <v>43765381</v>
      </c>
      <c r="J42" s="88">
        <f t="shared" si="3"/>
        <v>34924613</v>
      </c>
      <c r="K42" s="88">
        <f t="shared" si="3"/>
        <v>7619626</v>
      </c>
      <c r="L42" s="88">
        <f t="shared" si="3"/>
        <v>-10926299</v>
      </c>
      <c r="M42" s="88">
        <f t="shared" si="3"/>
        <v>-28700061</v>
      </c>
      <c r="N42" s="88">
        <f t="shared" si="3"/>
        <v>-32006734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2917879</v>
      </c>
      <c r="X42" s="88">
        <f t="shared" si="3"/>
        <v>-105</v>
      </c>
      <c r="Y42" s="88">
        <f t="shared" si="3"/>
        <v>2917984</v>
      </c>
      <c r="Z42" s="208">
        <f>+IF(X42&lt;&gt;0,+(Y42/X42)*100,0)</f>
        <v>-2779032.380952381</v>
      </c>
      <c r="AA42" s="206">
        <f>SUM(AA38:AA41)</f>
        <v>-206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-31577029</v>
      </c>
      <c r="D44" s="210">
        <f>+D42-D43</f>
        <v>0</v>
      </c>
      <c r="E44" s="211">
        <f t="shared" si="4"/>
        <v>-206</v>
      </c>
      <c r="F44" s="77">
        <f t="shared" si="4"/>
        <v>-206</v>
      </c>
      <c r="G44" s="77">
        <f t="shared" si="4"/>
        <v>8606074</v>
      </c>
      <c r="H44" s="77">
        <f t="shared" si="4"/>
        <v>-17446842</v>
      </c>
      <c r="I44" s="77">
        <f t="shared" si="4"/>
        <v>43765381</v>
      </c>
      <c r="J44" s="77">
        <f t="shared" si="4"/>
        <v>34924613</v>
      </c>
      <c r="K44" s="77">
        <f t="shared" si="4"/>
        <v>7619626</v>
      </c>
      <c r="L44" s="77">
        <f t="shared" si="4"/>
        <v>-10926299</v>
      </c>
      <c r="M44" s="77">
        <f t="shared" si="4"/>
        <v>-28700061</v>
      </c>
      <c r="N44" s="77">
        <f t="shared" si="4"/>
        <v>-32006734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2917879</v>
      </c>
      <c r="X44" s="77">
        <f t="shared" si="4"/>
        <v>-105</v>
      </c>
      <c r="Y44" s="77">
        <f t="shared" si="4"/>
        <v>2917984</v>
      </c>
      <c r="Z44" s="212">
        <f>+IF(X44&lt;&gt;0,+(Y44/X44)*100,0)</f>
        <v>-2779032.380952381</v>
      </c>
      <c r="AA44" s="210">
        <f>+AA42-AA43</f>
        <v>-206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-31577029</v>
      </c>
      <c r="D46" s="206">
        <f>SUM(D44:D45)</f>
        <v>0</v>
      </c>
      <c r="E46" s="207">
        <f t="shared" si="5"/>
        <v>-206</v>
      </c>
      <c r="F46" s="88">
        <f t="shared" si="5"/>
        <v>-206</v>
      </c>
      <c r="G46" s="88">
        <f t="shared" si="5"/>
        <v>8606074</v>
      </c>
      <c r="H46" s="88">
        <f t="shared" si="5"/>
        <v>-17446842</v>
      </c>
      <c r="I46" s="88">
        <f t="shared" si="5"/>
        <v>43765381</v>
      </c>
      <c r="J46" s="88">
        <f t="shared" si="5"/>
        <v>34924613</v>
      </c>
      <c r="K46" s="88">
        <f t="shared" si="5"/>
        <v>7619626</v>
      </c>
      <c r="L46" s="88">
        <f t="shared" si="5"/>
        <v>-10926299</v>
      </c>
      <c r="M46" s="88">
        <f t="shared" si="5"/>
        <v>-28700061</v>
      </c>
      <c r="N46" s="88">
        <f t="shared" si="5"/>
        <v>-32006734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2917879</v>
      </c>
      <c r="X46" s="88">
        <f t="shared" si="5"/>
        <v>-105</v>
      </c>
      <c r="Y46" s="88">
        <f t="shared" si="5"/>
        <v>2917984</v>
      </c>
      <c r="Z46" s="208">
        <f>+IF(X46&lt;&gt;0,+(Y46/X46)*100,0)</f>
        <v>-2779032.380952381</v>
      </c>
      <c r="AA46" s="206">
        <f>SUM(AA44:AA45)</f>
        <v>-206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-31577029</v>
      </c>
      <c r="D48" s="217">
        <f>SUM(D46:D47)</f>
        <v>0</v>
      </c>
      <c r="E48" s="218">
        <f t="shared" si="6"/>
        <v>-206</v>
      </c>
      <c r="F48" s="219">
        <f t="shared" si="6"/>
        <v>-206</v>
      </c>
      <c r="G48" s="219">
        <f t="shared" si="6"/>
        <v>8606074</v>
      </c>
      <c r="H48" s="220">
        <f t="shared" si="6"/>
        <v>-17446842</v>
      </c>
      <c r="I48" s="220">
        <f t="shared" si="6"/>
        <v>43765381</v>
      </c>
      <c r="J48" s="220">
        <f t="shared" si="6"/>
        <v>34924613</v>
      </c>
      <c r="K48" s="220">
        <f t="shared" si="6"/>
        <v>7619626</v>
      </c>
      <c r="L48" s="220">
        <f t="shared" si="6"/>
        <v>-10926299</v>
      </c>
      <c r="M48" s="219">
        <f t="shared" si="6"/>
        <v>-28700061</v>
      </c>
      <c r="N48" s="219">
        <f t="shared" si="6"/>
        <v>-32006734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2917879</v>
      </c>
      <c r="X48" s="220">
        <f t="shared" si="6"/>
        <v>-105</v>
      </c>
      <c r="Y48" s="220">
        <f t="shared" si="6"/>
        <v>2917984</v>
      </c>
      <c r="Z48" s="221">
        <f>+IF(X48&lt;&gt;0,+(Y48/X48)*100,0)</f>
        <v>-2779032.380952381</v>
      </c>
      <c r="AA48" s="222">
        <f>SUM(AA46:AA47)</f>
        <v>-206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5175000</v>
      </c>
      <c r="F5" s="100">
        <f t="shared" si="0"/>
        <v>5175000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2587500</v>
      </c>
      <c r="Y5" s="100">
        <f t="shared" si="0"/>
        <v>-2587500</v>
      </c>
      <c r="Z5" s="137">
        <f>+IF(X5&lt;&gt;0,+(Y5/X5)*100,0)</f>
        <v>-100</v>
      </c>
      <c r="AA5" s="153">
        <f>SUM(AA6:AA8)</f>
        <v>5175000</v>
      </c>
    </row>
    <row r="6" spans="1:27" ht="13.5">
      <c r="A6" s="138" t="s">
        <v>75</v>
      </c>
      <c r="B6" s="136"/>
      <c r="C6" s="155"/>
      <c r="D6" s="155"/>
      <c r="E6" s="156">
        <v>575000</v>
      </c>
      <c r="F6" s="60">
        <v>575000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287500</v>
      </c>
      <c r="Y6" s="60">
        <v>-287500</v>
      </c>
      <c r="Z6" s="140">
        <v>-100</v>
      </c>
      <c r="AA6" s="62">
        <v>575000</v>
      </c>
    </row>
    <row r="7" spans="1:27" ht="13.5">
      <c r="A7" s="138" t="s">
        <v>76</v>
      </c>
      <c r="B7" s="136"/>
      <c r="C7" s="157"/>
      <c r="D7" s="157"/>
      <c r="E7" s="158">
        <v>4600000</v>
      </c>
      <c r="F7" s="159">
        <v>4600000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2300000</v>
      </c>
      <c r="Y7" s="159">
        <v>-2300000</v>
      </c>
      <c r="Z7" s="141">
        <v>-100</v>
      </c>
      <c r="AA7" s="225">
        <v>4600000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4417986</v>
      </c>
      <c r="D9" s="153">
        <f>SUM(D10:D14)</f>
        <v>0</v>
      </c>
      <c r="E9" s="154">
        <f t="shared" si="1"/>
        <v>9280000</v>
      </c>
      <c r="F9" s="100">
        <f t="shared" si="1"/>
        <v>9280000</v>
      </c>
      <c r="G9" s="100">
        <f t="shared" si="1"/>
        <v>0</v>
      </c>
      <c r="H9" s="100">
        <f t="shared" si="1"/>
        <v>1660229</v>
      </c>
      <c r="I9" s="100">
        <f t="shared" si="1"/>
        <v>619767</v>
      </c>
      <c r="J9" s="100">
        <f t="shared" si="1"/>
        <v>2279996</v>
      </c>
      <c r="K9" s="100">
        <f t="shared" si="1"/>
        <v>0</v>
      </c>
      <c r="L9" s="100">
        <f t="shared" si="1"/>
        <v>930054</v>
      </c>
      <c r="M9" s="100">
        <f t="shared" si="1"/>
        <v>930054</v>
      </c>
      <c r="N9" s="100">
        <f t="shared" si="1"/>
        <v>1860108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4140104</v>
      </c>
      <c r="X9" s="100">
        <f t="shared" si="1"/>
        <v>4640000</v>
      </c>
      <c r="Y9" s="100">
        <f t="shared" si="1"/>
        <v>-499896</v>
      </c>
      <c r="Z9" s="137">
        <f>+IF(X9&lt;&gt;0,+(Y9/X9)*100,0)</f>
        <v>-10.773620689655171</v>
      </c>
      <c r="AA9" s="102">
        <f>SUM(AA10:AA14)</f>
        <v>9280000</v>
      </c>
    </row>
    <row r="10" spans="1:27" ht="13.5">
      <c r="A10" s="138" t="s">
        <v>79</v>
      </c>
      <c r="B10" s="136"/>
      <c r="C10" s="155"/>
      <c r="D10" s="155"/>
      <c r="E10" s="156">
        <v>1000000</v>
      </c>
      <c r="F10" s="60">
        <v>1000000</v>
      </c>
      <c r="G10" s="60"/>
      <c r="H10" s="60"/>
      <c r="I10" s="60">
        <v>303415</v>
      </c>
      <c r="J10" s="60">
        <v>303415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303415</v>
      </c>
      <c r="X10" s="60">
        <v>500000</v>
      </c>
      <c r="Y10" s="60">
        <v>-196585</v>
      </c>
      <c r="Z10" s="140">
        <v>-39.32</v>
      </c>
      <c r="AA10" s="62">
        <v>1000000</v>
      </c>
    </row>
    <row r="11" spans="1:27" ht="13.5">
      <c r="A11" s="138" t="s">
        <v>80</v>
      </c>
      <c r="B11" s="136"/>
      <c r="C11" s="155">
        <v>1613279</v>
      </c>
      <c r="D11" s="155"/>
      <c r="E11" s="156">
        <v>4400000</v>
      </c>
      <c r="F11" s="60">
        <v>4400000</v>
      </c>
      <c r="G11" s="60"/>
      <c r="H11" s="60">
        <v>1660229</v>
      </c>
      <c r="I11" s="60">
        <v>316352</v>
      </c>
      <c r="J11" s="60">
        <v>1976581</v>
      </c>
      <c r="K11" s="60"/>
      <c r="L11" s="60">
        <v>930054</v>
      </c>
      <c r="M11" s="60">
        <v>930054</v>
      </c>
      <c r="N11" s="60">
        <v>1860108</v>
      </c>
      <c r="O11" s="60"/>
      <c r="P11" s="60"/>
      <c r="Q11" s="60"/>
      <c r="R11" s="60"/>
      <c r="S11" s="60"/>
      <c r="T11" s="60"/>
      <c r="U11" s="60"/>
      <c r="V11" s="60"/>
      <c r="W11" s="60">
        <v>3836689</v>
      </c>
      <c r="X11" s="60">
        <v>2200000</v>
      </c>
      <c r="Y11" s="60">
        <v>1636689</v>
      </c>
      <c r="Z11" s="140">
        <v>74.39</v>
      </c>
      <c r="AA11" s="62">
        <v>4400000</v>
      </c>
    </row>
    <row r="12" spans="1:27" ht="13.5">
      <c r="A12" s="138" t="s">
        <v>81</v>
      </c>
      <c r="B12" s="136"/>
      <c r="C12" s="155">
        <v>2804707</v>
      </c>
      <c r="D12" s="155"/>
      <c r="E12" s="156">
        <v>3880000</v>
      </c>
      <c r="F12" s="60">
        <v>3880000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1940000</v>
      </c>
      <c r="Y12" s="60">
        <v>-1940000</v>
      </c>
      <c r="Z12" s="140">
        <v>-100</v>
      </c>
      <c r="AA12" s="62">
        <v>3880000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124320047</v>
      </c>
      <c r="D15" s="153">
        <f>SUM(D16:D18)</f>
        <v>0</v>
      </c>
      <c r="E15" s="154">
        <f t="shared" si="2"/>
        <v>249429331</v>
      </c>
      <c r="F15" s="100">
        <f t="shared" si="2"/>
        <v>249429331</v>
      </c>
      <c r="G15" s="100">
        <f t="shared" si="2"/>
        <v>2329022</v>
      </c>
      <c r="H15" s="100">
        <f t="shared" si="2"/>
        <v>5642289</v>
      </c>
      <c r="I15" s="100">
        <f t="shared" si="2"/>
        <v>5714052</v>
      </c>
      <c r="J15" s="100">
        <f t="shared" si="2"/>
        <v>13685363</v>
      </c>
      <c r="K15" s="100">
        <f t="shared" si="2"/>
        <v>8898946</v>
      </c>
      <c r="L15" s="100">
        <f t="shared" si="2"/>
        <v>6908098</v>
      </c>
      <c r="M15" s="100">
        <f t="shared" si="2"/>
        <v>6908098</v>
      </c>
      <c r="N15" s="100">
        <f t="shared" si="2"/>
        <v>22715142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36400505</v>
      </c>
      <c r="X15" s="100">
        <f t="shared" si="2"/>
        <v>124714666</v>
      </c>
      <c r="Y15" s="100">
        <f t="shared" si="2"/>
        <v>-88314161</v>
      </c>
      <c r="Z15" s="137">
        <f>+IF(X15&lt;&gt;0,+(Y15/X15)*100,0)</f>
        <v>-70.81297158747954</v>
      </c>
      <c r="AA15" s="102">
        <f>SUM(AA16:AA18)</f>
        <v>249429331</v>
      </c>
    </row>
    <row r="16" spans="1:27" ht="13.5">
      <c r="A16" s="138" t="s">
        <v>85</v>
      </c>
      <c r="B16" s="136"/>
      <c r="C16" s="155">
        <v>3992583</v>
      </c>
      <c r="D16" s="155"/>
      <c r="E16" s="156">
        <v>20106092</v>
      </c>
      <c r="F16" s="60">
        <v>20106092</v>
      </c>
      <c r="G16" s="60">
        <v>507172</v>
      </c>
      <c r="H16" s="60">
        <v>2542031</v>
      </c>
      <c r="I16" s="60"/>
      <c r="J16" s="60">
        <v>3049203</v>
      </c>
      <c r="K16" s="60">
        <v>2257423</v>
      </c>
      <c r="L16" s="60">
        <v>1390889</v>
      </c>
      <c r="M16" s="60">
        <v>1390889</v>
      </c>
      <c r="N16" s="60">
        <v>5039201</v>
      </c>
      <c r="O16" s="60"/>
      <c r="P16" s="60"/>
      <c r="Q16" s="60"/>
      <c r="R16" s="60"/>
      <c r="S16" s="60"/>
      <c r="T16" s="60"/>
      <c r="U16" s="60"/>
      <c r="V16" s="60"/>
      <c r="W16" s="60">
        <v>8088404</v>
      </c>
      <c r="X16" s="60">
        <v>10053046</v>
      </c>
      <c r="Y16" s="60">
        <v>-1964642</v>
      </c>
      <c r="Z16" s="140">
        <v>-19.54</v>
      </c>
      <c r="AA16" s="62">
        <v>20106092</v>
      </c>
    </row>
    <row r="17" spans="1:27" ht="13.5">
      <c r="A17" s="138" t="s">
        <v>86</v>
      </c>
      <c r="B17" s="136"/>
      <c r="C17" s="155">
        <v>120327464</v>
      </c>
      <c r="D17" s="155"/>
      <c r="E17" s="156">
        <v>229323239</v>
      </c>
      <c r="F17" s="60">
        <v>229323239</v>
      </c>
      <c r="G17" s="60">
        <v>1821850</v>
      </c>
      <c r="H17" s="60">
        <v>3100258</v>
      </c>
      <c r="I17" s="60">
        <v>5714052</v>
      </c>
      <c r="J17" s="60">
        <v>10636160</v>
      </c>
      <c r="K17" s="60">
        <v>6641523</v>
      </c>
      <c r="L17" s="60">
        <v>5517209</v>
      </c>
      <c r="M17" s="60">
        <v>5517209</v>
      </c>
      <c r="N17" s="60">
        <v>17675941</v>
      </c>
      <c r="O17" s="60"/>
      <c r="P17" s="60"/>
      <c r="Q17" s="60"/>
      <c r="R17" s="60"/>
      <c r="S17" s="60"/>
      <c r="T17" s="60"/>
      <c r="U17" s="60"/>
      <c r="V17" s="60"/>
      <c r="W17" s="60">
        <v>28312101</v>
      </c>
      <c r="X17" s="60">
        <v>114661620</v>
      </c>
      <c r="Y17" s="60">
        <v>-86349519</v>
      </c>
      <c r="Z17" s="140">
        <v>-75.31</v>
      </c>
      <c r="AA17" s="62">
        <v>229323239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50276016</v>
      </c>
      <c r="D19" s="153">
        <f>SUM(D20:D23)</f>
        <v>0</v>
      </c>
      <c r="E19" s="154">
        <f t="shared" si="3"/>
        <v>91068663</v>
      </c>
      <c r="F19" s="100">
        <f t="shared" si="3"/>
        <v>91068663</v>
      </c>
      <c r="G19" s="100">
        <f t="shared" si="3"/>
        <v>2301200</v>
      </c>
      <c r="H19" s="100">
        <f t="shared" si="3"/>
        <v>4423029</v>
      </c>
      <c r="I19" s="100">
        <f t="shared" si="3"/>
        <v>3321521</v>
      </c>
      <c r="J19" s="100">
        <f t="shared" si="3"/>
        <v>10045750</v>
      </c>
      <c r="K19" s="100">
        <f t="shared" si="3"/>
        <v>1263955</v>
      </c>
      <c r="L19" s="100">
        <f t="shared" si="3"/>
        <v>9340284</v>
      </c>
      <c r="M19" s="100">
        <f t="shared" si="3"/>
        <v>9340284</v>
      </c>
      <c r="N19" s="100">
        <f t="shared" si="3"/>
        <v>19944523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29990273</v>
      </c>
      <c r="X19" s="100">
        <f t="shared" si="3"/>
        <v>45534333</v>
      </c>
      <c r="Y19" s="100">
        <f t="shared" si="3"/>
        <v>-15544060</v>
      </c>
      <c r="Z19" s="137">
        <f>+IF(X19&lt;&gt;0,+(Y19/X19)*100,0)</f>
        <v>-34.13701041805092</v>
      </c>
      <c r="AA19" s="102">
        <f>SUM(AA20:AA23)</f>
        <v>91068663</v>
      </c>
    </row>
    <row r="20" spans="1:27" ht="13.5">
      <c r="A20" s="138" t="s">
        <v>89</v>
      </c>
      <c r="B20" s="136"/>
      <c r="C20" s="155">
        <v>24011547</v>
      </c>
      <c r="D20" s="155"/>
      <c r="E20" s="156">
        <v>57985000</v>
      </c>
      <c r="F20" s="60">
        <v>57985000</v>
      </c>
      <c r="G20" s="60"/>
      <c r="H20" s="60">
        <v>762203</v>
      </c>
      <c r="I20" s="60"/>
      <c r="J20" s="60">
        <v>762203</v>
      </c>
      <c r="K20" s="60">
        <v>766140</v>
      </c>
      <c r="L20" s="60">
        <v>7678743</v>
      </c>
      <c r="M20" s="60">
        <v>7678743</v>
      </c>
      <c r="N20" s="60">
        <v>16123626</v>
      </c>
      <c r="O20" s="60"/>
      <c r="P20" s="60"/>
      <c r="Q20" s="60"/>
      <c r="R20" s="60"/>
      <c r="S20" s="60"/>
      <c r="T20" s="60"/>
      <c r="U20" s="60"/>
      <c r="V20" s="60"/>
      <c r="W20" s="60">
        <v>16885829</v>
      </c>
      <c r="X20" s="60">
        <v>28992500</v>
      </c>
      <c r="Y20" s="60">
        <v>-12106671</v>
      </c>
      <c r="Z20" s="140">
        <v>-41.76</v>
      </c>
      <c r="AA20" s="62">
        <v>57985000</v>
      </c>
    </row>
    <row r="21" spans="1:27" ht="13.5">
      <c r="A21" s="138" t="s">
        <v>90</v>
      </c>
      <c r="B21" s="136"/>
      <c r="C21" s="155">
        <v>20509150</v>
      </c>
      <c r="D21" s="155"/>
      <c r="E21" s="156">
        <v>3142345</v>
      </c>
      <c r="F21" s="60">
        <v>3142345</v>
      </c>
      <c r="G21" s="60"/>
      <c r="H21" s="60">
        <v>3660826</v>
      </c>
      <c r="I21" s="60"/>
      <c r="J21" s="60">
        <v>3660826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3660826</v>
      </c>
      <c r="X21" s="60">
        <v>1571173</v>
      </c>
      <c r="Y21" s="60">
        <v>2089653</v>
      </c>
      <c r="Z21" s="140">
        <v>133</v>
      </c>
      <c r="AA21" s="62">
        <v>3142345</v>
      </c>
    </row>
    <row r="22" spans="1:27" ht="13.5">
      <c r="A22" s="138" t="s">
        <v>91</v>
      </c>
      <c r="B22" s="136"/>
      <c r="C22" s="157">
        <v>5755319</v>
      </c>
      <c r="D22" s="157"/>
      <c r="E22" s="158">
        <v>16884529</v>
      </c>
      <c r="F22" s="159">
        <v>16884529</v>
      </c>
      <c r="G22" s="159">
        <v>1392464</v>
      </c>
      <c r="H22" s="159"/>
      <c r="I22" s="159">
        <v>2013039</v>
      </c>
      <c r="J22" s="159">
        <v>3405503</v>
      </c>
      <c r="K22" s="159">
        <v>12496</v>
      </c>
      <c r="L22" s="159">
        <v>1281584</v>
      </c>
      <c r="M22" s="159">
        <v>1281584</v>
      </c>
      <c r="N22" s="159">
        <v>2575664</v>
      </c>
      <c r="O22" s="159"/>
      <c r="P22" s="159"/>
      <c r="Q22" s="159"/>
      <c r="R22" s="159"/>
      <c r="S22" s="159"/>
      <c r="T22" s="159"/>
      <c r="U22" s="159"/>
      <c r="V22" s="159"/>
      <c r="W22" s="159">
        <v>5981167</v>
      </c>
      <c r="X22" s="159">
        <v>8442265</v>
      </c>
      <c r="Y22" s="159">
        <v>-2461098</v>
      </c>
      <c r="Z22" s="141">
        <v>-29.15</v>
      </c>
      <c r="AA22" s="225">
        <v>16884529</v>
      </c>
    </row>
    <row r="23" spans="1:27" ht="13.5">
      <c r="A23" s="138" t="s">
        <v>92</v>
      </c>
      <c r="B23" s="136"/>
      <c r="C23" s="155"/>
      <c r="D23" s="155"/>
      <c r="E23" s="156">
        <v>13056789</v>
      </c>
      <c r="F23" s="60">
        <v>13056789</v>
      </c>
      <c r="G23" s="60">
        <v>908736</v>
      </c>
      <c r="H23" s="60"/>
      <c r="I23" s="60">
        <v>1308482</v>
      </c>
      <c r="J23" s="60">
        <v>2217218</v>
      </c>
      <c r="K23" s="60">
        <v>485319</v>
      </c>
      <c r="L23" s="60">
        <v>379957</v>
      </c>
      <c r="M23" s="60">
        <v>379957</v>
      </c>
      <c r="N23" s="60">
        <v>1245233</v>
      </c>
      <c r="O23" s="60"/>
      <c r="P23" s="60"/>
      <c r="Q23" s="60"/>
      <c r="R23" s="60"/>
      <c r="S23" s="60"/>
      <c r="T23" s="60"/>
      <c r="U23" s="60"/>
      <c r="V23" s="60"/>
      <c r="W23" s="60">
        <v>3462451</v>
      </c>
      <c r="X23" s="60">
        <v>6528395</v>
      </c>
      <c r="Y23" s="60">
        <v>-3065944</v>
      </c>
      <c r="Z23" s="140">
        <v>-46.96</v>
      </c>
      <c r="AA23" s="62">
        <v>13056789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179014049</v>
      </c>
      <c r="D25" s="217">
        <f>+D5+D9+D15+D19+D24</f>
        <v>0</v>
      </c>
      <c r="E25" s="230">
        <f t="shared" si="4"/>
        <v>354952994</v>
      </c>
      <c r="F25" s="219">
        <f t="shared" si="4"/>
        <v>354952994</v>
      </c>
      <c r="G25" s="219">
        <f t="shared" si="4"/>
        <v>4630222</v>
      </c>
      <c r="H25" s="219">
        <f t="shared" si="4"/>
        <v>11725547</v>
      </c>
      <c r="I25" s="219">
        <f t="shared" si="4"/>
        <v>9655340</v>
      </c>
      <c r="J25" s="219">
        <f t="shared" si="4"/>
        <v>26011109</v>
      </c>
      <c r="K25" s="219">
        <f t="shared" si="4"/>
        <v>10162901</v>
      </c>
      <c r="L25" s="219">
        <f t="shared" si="4"/>
        <v>17178436</v>
      </c>
      <c r="M25" s="219">
        <f t="shared" si="4"/>
        <v>17178436</v>
      </c>
      <c r="N25" s="219">
        <f t="shared" si="4"/>
        <v>44519773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70530882</v>
      </c>
      <c r="X25" s="219">
        <f t="shared" si="4"/>
        <v>177476499</v>
      </c>
      <c r="Y25" s="219">
        <f t="shared" si="4"/>
        <v>-106945617</v>
      </c>
      <c r="Z25" s="231">
        <f>+IF(X25&lt;&gt;0,+(Y25/X25)*100,0)</f>
        <v>-60.25903012657467</v>
      </c>
      <c r="AA25" s="232">
        <f>+AA5+AA9+AA15+AA19+AA24</f>
        <v>354952994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63062246</v>
      </c>
      <c r="D28" s="155"/>
      <c r="E28" s="156">
        <v>243692398</v>
      </c>
      <c r="F28" s="60">
        <v>243692398</v>
      </c>
      <c r="G28" s="60">
        <v>3237758</v>
      </c>
      <c r="H28" s="60">
        <v>2732020</v>
      </c>
      <c r="I28" s="60">
        <v>1928249</v>
      </c>
      <c r="J28" s="60">
        <v>7898027</v>
      </c>
      <c r="K28" s="60">
        <v>6447801</v>
      </c>
      <c r="L28" s="60">
        <v>5256360</v>
      </c>
      <c r="M28" s="60">
        <v>5256360</v>
      </c>
      <c r="N28" s="60">
        <v>16960521</v>
      </c>
      <c r="O28" s="60"/>
      <c r="P28" s="60"/>
      <c r="Q28" s="60"/>
      <c r="R28" s="60"/>
      <c r="S28" s="60"/>
      <c r="T28" s="60"/>
      <c r="U28" s="60"/>
      <c r="V28" s="60"/>
      <c r="W28" s="60">
        <v>24858548</v>
      </c>
      <c r="X28" s="60">
        <v>121846199</v>
      </c>
      <c r="Y28" s="60">
        <v>-96987651</v>
      </c>
      <c r="Z28" s="140">
        <v>-79.6</v>
      </c>
      <c r="AA28" s="155">
        <v>243692398</v>
      </c>
    </row>
    <row r="29" spans="1:27" ht="13.5">
      <c r="A29" s="234" t="s">
        <v>134</v>
      </c>
      <c r="B29" s="136"/>
      <c r="C29" s="155">
        <v>115951803</v>
      </c>
      <c r="D29" s="155"/>
      <c r="E29" s="156"/>
      <c r="F29" s="60"/>
      <c r="G29" s="60">
        <v>1392464</v>
      </c>
      <c r="H29" s="60">
        <v>5595063</v>
      </c>
      <c r="I29" s="60">
        <v>7727091</v>
      </c>
      <c r="J29" s="60">
        <v>14714618</v>
      </c>
      <c r="K29" s="60">
        <v>2191806</v>
      </c>
      <c r="L29" s="60">
        <v>9780898</v>
      </c>
      <c r="M29" s="60">
        <v>9780898</v>
      </c>
      <c r="N29" s="60">
        <v>21753602</v>
      </c>
      <c r="O29" s="60"/>
      <c r="P29" s="60"/>
      <c r="Q29" s="60"/>
      <c r="R29" s="60"/>
      <c r="S29" s="60"/>
      <c r="T29" s="60"/>
      <c r="U29" s="60"/>
      <c r="V29" s="60"/>
      <c r="W29" s="60">
        <v>36468220</v>
      </c>
      <c r="X29" s="60"/>
      <c r="Y29" s="60">
        <v>36468220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179014049</v>
      </c>
      <c r="D32" s="210">
        <f>SUM(D28:D31)</f>
        <v>0</v>
      </c>
      <c r="E32" s="211">
        <f t="shared" si="5"/>
        <v>243692398</v>
      </c>
      <c r="F32" s="77">
        <f t="shared" si="5"/>
        <v>243692398</v>
      </c>
      <c r="G32" s="77">
        <f t="shared" si="5"/>
        <v>4630222</v>
      </c>
      <c r="H32" s="77">
        <f t="shared" si="5"/>
        <v>8327083</v>
      </c>
      <c r="I32" s="77">
        <f t="shared" si="5"/>
        <v>9655340</v>
      </c>
      <c r="J32" s="77">
        <f t="shared" si="5"/>
        <v>22612645</v>
      </c>
      <c r="K32" s="77">
        <f t="shared" si="5"/>
        <v>8639607</v>
      </c>
      <c r="L32" s="77">
        <f t="shared" si="5"/>
        <v>15037258</v>
      </c>
      <c r="M32" s="77">
        <f t="shared" si="5"/>
        <v>15037258</v>
      </c>
      <c r="N32" s="77">
        <f t="shared" si="5"/>
        <v>38714123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61326768</v>
      </c>
      <c r="X32" s="77">
        <f t="shared" si="5"/>
        <v>121846199</v>
      </c>
      <c r="Y32" s="77">
        <f t="shared" si="5"/>
        <v>-60519431</v>
      </c>
      <c r="Z32" s="212">
        <f>+IF(X32&lt;&gt;0,+(Y32/X32)*100,0)</f>
        <v>-49.66870653059928</v>
      </c>
      <c r="AA32" s="79">
        <f>SUM(AA28:AA31)</f>
        <v>243692398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>
        <v>62906092</v>
      </c>
      <c r="F34" s="60">
        <v>62906092</v>
      </c>
      <c r="G34" s="60"/>
      <c r="H34" s="60">
        <v>542031</v>
      </c>
      <c r="I34" s="60"/>
      <c r="J34" s="60">
        <v>542031</v>
      </c>
      <c r="K34" s="60">
        <v>1523294</v>
      </c>
      <c r="L34" s="60">
        <v>1390889</v>
      </c>
      <c r="M34" s="60">
        <v>1390889</v>
      </c>
      <c r="N34" s="60">
        <v>4305072</v>
      </c>
      <c r="O34" s="60"/>
      <c r="P34" s="60"/>
      <c r="Q34" s="60"/>
      <c r="R34" s="60"/>
      <c r="S34" s="60"/>
      <c r="T34" s="60"/>
      <c r="U34" s="60"/>
      <c r="V34" s="60"/>
      <c r="W34" s="60">
        <v>4847103</v>
      </c>
      <c r="X34" s="60">
        <v>31453046</v>
      </c>
      <c r="Y34" s="60">
        <v>-26605943</v>
      </c>
      <c r="Z34" s="140">
        <v>-84.59</v>
      </c>
      <c r="AA34" s="62">
        <v>62906092</v>
      </c>
    </row>
    <row r="35" spans="1:27" ht="13.5">
      <c r="A35" s="237" t="s">
        <v>53</v>
      </c>
      <c r="B35" s="136"/>
      <c r="C35" s="155"/>
      <c r="D35" s="155"/>
      <c r="E35" s="156">
        <v>48354504</v>
      </c>
      <c r="F35" s="60">
        <v>48354504</v>
      </c>
      <c r="G35" s="60"/>
      <c r="H35" s="60">
        <v>2856433</v>
      </c>
      <c r="I35" s="60"/>
      <c r="J35" s="60">
        <v>2856433</v>
      </c>
      <c r="K35" s="60"/>
      <c r="L35" s="60">
        <v>750289</v>
      </c>
      <c r="M35" s="60">
        <v>750289</v>
      </c>
      <c r="N35" s="60">
        <v>1500578</v>
      </c>
      <c r="O35" s="60"/>
      <c r="P35" s="60"/>
      <c r="Q35" s="60"/>
      <c r="R35" s="60"/>
      <c r="S35" s="60"/>
      <c r="T35" s="60"/>
      <c r="U35" s="60"/>
      <c r="V35" s="60"/>
      <c r="W35" s="60">
        <v>4357011</v>
      </c>
      <c r="X35" s="60">
        <v>24177252</v>
      </c>
      <c r="Y35" s="60">
        <v>-19820241</v>
      </c>
      <c r="Z35" s="140">
        <v>-81.98</v>
      </c>
      <c r="AA35" s="62">
        <v>48354504</v>
      </c>
    </row>
    <row r="36" spans="1:27" ht="13.5">
      <c r="A36" s="238" t="s">
        <v>139</v>
      </c>
      <c r="B36" s="149"/>
      <c r="C36" s="222">
        <f aca="true" t="shared" si="6" ref="C36:Y36">SUM(C32:C35)</f>
        <v>179014049</v>
      </c>
      <c r="D36" s="222">
        <f>SUM(D32:D35)</f>
        <v>0</v>
      </c>
      <c r="E36" s="218">
        <f t="shared" si="6"/>
        <v>354952994</v>
      </c>
      <c r="F36" s="220">
        <f t="shared" si="6"/>
        <v>354952994</v>
      </c>
      <c r="G36" s="220">
        <f t="shared" si="6"/>
        <v>4630222</v>
      </c>
      <c r="H36" s="220">
        <f t="shared" si="6"/>
        <v>11725547</v>
      </c>
      <c r="I36" s="220">
        <f t="shared" si="6"/>
        <v>9655340</v>
      </c>
      <c r="J36" s="220">
        <f t="shared" si="6"/>
        <v>26011109</v>
      </c>
      <c r="K36" s="220">
        <f t="shared" si="6"/>
        <v>10162901</v>
      </c>
      <c r="L36" s="220">
        <f t="shared" si="6"/>
        <v>17178436</v>
      </c>
      <c r="M36" s="220">
        <f t="shared" si="6"/>
        <v>17178436</v>
      </c>
      <c r="N36" s="220">
        <f t="shared" si="6"/>
        <v>44519773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70530882</v>
      </c>
      <c r="X36" s="220">
        <f t="shared" si="6"/>
        <v>177476497</v>
      </c>
      <c r="Y36" s="220">
        <f t="shared" si="6"/>
        <v>-106945615</v>
      </c>
      <c r="Z36" s="221">
        <f>+IF(X36&lt;&gt;0,+(Y36/X36)*100,0)</f>
        <v>-60.2590296787298</v>
      </c>
      <c r="AA36" s="239">
        <f>SUM(AA32:AA35)</f>
        <v>354952994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35658235</v>
      </c>
      <c r="D6" s="155"/>
      <c r="E6" s="59">
        <v>434360447</v>
      </c>
      <c r="F6" s="60">
        <v>434360447</v>
      </c>
      <c r="G6" s="60">
        <v>-40354231</v>
      </c>
      <c r="H6" s="60">
        <v>-75172955</v>
      </c>
      <c r="I6" s="60">
        <v>9020647</v>
      </c>
      <c r="J6" s="60">
        <v>9020647</v>
      </c>
      <c r="K6" s="60">
        <v>40618407</v>
      </c>
      <c r="L6" s="60">
        <v>-22960894</v>
      </c>
      <c r="M6" s="60">
        <v>-81263477</v>
      </c>
      <c r="N6" s="60">
        <v>-81263477</v>
      </c>
      <c r="O6" s="60"/>
      <c r="P6" s="60"/>
      <c r="Q6" s="60"/>
      <c r="R6" s="60"/>
      <c r="S6" s="60"/>
      <c r="T6" s="60"/>
      <c r="U6" s="60"/>
      <c r="V6" s="60"/>
      <c r="W6" s="60">
        <v>-81263477</v>
      </c>
      <c r="X6" s="60">
        <v>217180224</v>
      </c>
      <c r="Y6" s="60">
        <v>-298443701</v>
      </c>
      <c r="Z6" s="140">
        <v>-137.42</v>
      </c>
      <c r="AA6" s="62">
        <v>434360447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35200718</v>
      </c>
      <c r="D8" s="155"/>
      <c r="E8" s="59">
        <v>176659006</v>
      </c>
      <c r="F8" s="60">
        <v>176659006</v>
      </c>
      <c r="G8" s="60">
        <v>160560787</v>
      </c>
      <c r="H8" s="60">
        <v>72422443</v>
      </c>
      <c r="I8" s="60">
        <v>93638488</v>
      </c>
      <c r="J8" s="60">
        <v>93638488</v>
      </c>
      <c r="K8" s="60">
        <v>84374808</v>
      </c>
      <c r="L8" s="60">
        <v>111249554</v>
      </c>
      <c r="M8" s="60">
        <v>57372184</v>
      </c>
      <c r="N8" s="60">
        <v>57372184</v>
      </c>
      <c r="O8" s="60"/>
      <c r="P8" s="60"/>
      <c r="Q8" s="60"/>
      <c r="R8" s="60"/>
      <c r="S8" s="60"/>
      <c r="T8" s="60"/>
      <c r="U8" s="60"/>
      <c r="V8" s="60"/>
      <c r="W8" s="60">
        <v>57372184</v>
      </c>
      <c r="X8" s="60">
        <v>88329503</v>
      </c>
      <c r="Y8" s="60">
        <v>-30957319</v>
      </c>
      <c r="Z8" s="140">
        <v>-35.05</v>
      </c>
      <c r="AA8" s="62">
        <v>176659006</v>
      </c>
    </row>
    <row r="9" spans="1:27" ht="13.5">
      <c r="A9" s="249" t="s">
        <v>146</v>
      </c>
      <c r="B9" s="182"/>
      <c r="C9" s="155">
        <v>177201774</v>
      </c>
      <c r="D9" s="155"/>
      <c r="E9" s="59">
        <v>4781356</v>
      </c>
      <c r="F9" s="60">
        <v>4781356</v>
      </c>
      <c r="G9" s="60">
        <v>145757604</v>
      </c>
      <c r="H9" s="60">
        <v>185514762</v>
      </c>
      <c r="I9" s="60">
        <v>188099130</v>
      </c>
      <c r="J9" s="60">
        <v>188099130</v>
      </c>
      <c r="K9" s="60">
        <v>197065105</v>
      </c>
      <c r="L9" s="60">
        <v>193931266</v>
      </c>
      <c r="M9" s="60">
        <v>200544945</v>
      </c>
      <c r="N9" s="60">
        <v>200544945</v>
      </c>
      <c r="O9" s="60"/>
      <c r="P9" s="60"/>
      <c r="Q9" s="60"/>
      <c r="R9" s="60"/>
      <c r="S9" s="60"/>
      <c r="T9" s="60"/>
      <c r="U9" s="60"/>
      <c r="V9" s="60"/>
      <c r="W9" s="60">
        <v>200544945</v>
      </c>
      <c r="X9" s="60">
        <v>2390678</v>
      </c>
      <c r="Y9" s="60">
        <v>198154267</v>
      </c>
      <c r="Z9" s="140">
        <v>8288.62</v>
      </c>
      <c r="AA9" s="62">
        <v>4781356</v>
      </c>
    </row>
    <row r="10" spans="1:27" ht="13.5">
      <c r="A10" s="249" t="s">
        <v>147</v>
      </c>
      <c r="B10" s="182"/>
      <c r="C10" s="155"/>
      <c r="D10" s="155"/>
      <c r="E10" s="59">
        <v>4131556</v>
      </c>
      <c r="F10" s="60">
        <v>4131556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2065778</v>
      </c>
      <c r="Y10" s="159">
        <v>-2065778</v>
      </c>
      <c r="Z10" s="141">
        <v>-100</v>
      </c>
      <c r="AA10" s="225">
        <v>4131556</v>
      </c>
    </row>
    <row r="11" spans="1:27" ht="13.5">
      <c r="A11" s="249" t="s">
        <v>148</v>
      </c>
      <c r="B11" s="182"/>
      <c r="C11" s="155">
        <v>6260698</v>
      </c>
      <c r="D11" s="155"/>
      <c r="E11" s="59">
        <v>8986287</v>
      </c>
      <c r="F11" s="60">
        <v>8986287</v>
      </c>
      <c r="G11" s="60">
        <v>6293111</v>
      </c>
      <c r="H11" s="60">
        <v>6197288</v>
      </c>
      <c r="I11" s="60">
        <v>6013025</v>
      </c>
      <c r="J11" s="60">
        <v>6013025</v>
      </c>
      <c r="K11" s="60">
        <v>6597144</v>
      </c>
      <c r="L11" s="60">
        <v>6612230</v>
      </c>
      <c r="M11" s="60">
        <v>6438881</v>
      </c>
      <c r="N11" s="60">
        <v>6438881</v>
      </c>
      <c r="O11" s="60"/>
      <c r="P11" s="60"/>
      <c r="Q11" s="60"/>
      <c r="R11" s="60"/>
      <c r="S11" s="60"/>
      <c r="T11" s="60"/>
      <c r="U11" s="60"/>
      <c r="V11" s="60"/>
      <c r="W11" s="60">
        <v>6438881</v>
      </c>
      <c r="X11" s="60">
        <v>4493144</v>
      </c>
      <c r="Y11" s="60">
        <v>1945737</v>
      </c>
      <c r="Z11" s="140">
        <v>43.3</v>
      </c>
      <c r="AA11" s="62">
        <v>8986287</v>
      </c>
    </row>
    <row r="12" spans="1:27" ht="13.5">
      <c r="A12" s="250" t="s">
        <v>56</v>
      </c>
      <c r="B12" s="251"/>
      <c r="C12" s="168">
        <f aca="true" t="shared" si="0" ref="C12:Y12">SUM(C6:C11)</f>
        <v>254321425</v>
      </c>
      <c r="D12" s="168">
        <f>SUM(D6:D11)</f>
        <v>0</v>
      </c>
      <c r="E12" s="72">
        <f t="shared" si="0"/>
        <v>628918652</v>
      </c>
      <c r="F12" s="73">
        <f t="shared" si="0"/>
        <v>628918652</v>
      </c>
      <c r="G12" s="73">
        <f t="shared" si="0"/>
        <v>272257271</v>
      </c>
      <c r="H12" s="73">
        <f t="shared" si="0"/>
        <v>188961538</v>
      </c>
      <c r="I12" s="73">
        <f t="shared" si="0"/>
        <v>296771290</v>
      </c>
      <c r="J12" s="73">
        <f t="shared" si="0"/>
        <v>296771290</v>
      </c>
      <c r="K12" s="73">
        <f t="shared" si="0"/>
        <v>328655464</v>
      </c>
      <c r="L12" s="73">
        <f t="shared" si="0"/>
        <v>288832156</v>
      </c>
      <c r="M12" s="73">
        <f t="shared" si="0"/>
        <v>183092533</v>
      </c>
      <c r="N12" s="73">
        <f t="shared" si="0"/>
        <v>183092533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183092533</v>
      </c>
      <c r="X12" s="73">
        <f t="shared" si="0"/>
        <v>314459327</v>
      </c>
      <c r="Y12" s="73">
        <f t="shared" si="0"/>
        <v>-131366794</v>
      </c>
      <c r="Z12" s="170">
        <f>+IF(X12&lt;&gt;0,+(Y12/X12)*100,0)</f>
        <v>-41.775448435021296</v>
      </c>
      <c r="AA12" s="74">
        <f>SUM(AA6:AA11)</f>
        <v>628918652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187652</v>
      </c>
      <c r="D15" s="155"/>
      <c r="E15" s="59">
        <v>8666</v>
      </c>
      <c r="F15" s="60">
        <v>8666</v>
      </c>
      <c r="G15" s="60">
        <v>188859</v>
      </c>
      <c r="H15" s="60">
        <v>188432</v>
      </c>
      <c r="I15" s="60">
        <v>189596</v>
      </c>
      <c r="J15" s="60">
        <v>189596</v>
      </c>
      <c r="K15" s="60">
        <v>190826</v>
      </c>
      <c r="L15" s="60">
        <v>192013</v>
      </c>
      <c r="M15" s="60">
        <v>5331</v>
      </c>
      <c r="N15" s="60">
        <v>5331</v>
      </c>
      <c r="O15" s="60"/>
      <c r="P15" s="60"/>
      <c r="Q15" s="60"/>
      <c r="R15" s="60"/>
      <c r="S15" s="60"/>
      <c r="T15" s="60"/>
      <c r="U15" s="60"/>
      <c r="V15" s="60"/>
      <c r="W15" s="60">
        <v>5331</v>
      </c>
      <c r="X15" s="60">
        <v>4333</v>
      </c>
      <c r="Y15" s="60">
        <v>998</v>
      </c>
      <c r="Z15" s="140">
        <v>23.03</v>
      </c>
      <c r="AA15" s="62">
        <v>8666</v>
      </c>
    </row>
    <row r="16" spans="1:27" ht="13.5">
      <c r="A16" s="249" t="s">
        <v>151</v>
      </c>
      <c r="B16" s="182"/>
      <c r="C16" s="155">
        <v>408995039</v>
      </c>
      <c r="D16" s="155"/>
      <c r="E16" s="59">
        <v>10714975</v>
      </c>
      <c r="F16" s="60">
        <v>10714975</v>
      </c>
      <c r="G16" s="159">
        <v>408995039</v>
      </c>
      <c r="H16" s="159">
        <v>408995039</v>
      </c>
      <c r="I16" s="159">
        <v>324270987</v>
      </c>
      <c r="J16" s="60">
        <v>324270987</v>
      </c>
      <c r="K16" s="159">
        <v>324270987</v>
      </c>
      <c r="L16" s="159">
        <v>324270987</v>
      </c>
      <c r="M16" s="60">
        <v>324270987</v>
      </c>
      <c r="N16" s="159">
        <v>324270987</v>
      </c>
      <c r="O16" s="159"/>
      <c r="P16" s="159"/>
      <c r="Q16" s="60"/>
      <c r="R16" s="159"/>
      <c r="S16" s="159"/>
      <c r="T16" s="60"/>
      <c r="U16" s="159"/>
      <c r="V16" s="159"/>
      <c r="W16" s="159">
        <v>324270987</v>
      </c>
      <c r="X16" s="60">
        <v>5357488</v>
      </c>
      <c r="Y16" s="159">
        <v>318913499</v>
      </c>
      <c r="Z16" s="141">
        <v>5952.67</v>
      </c>
      <c r="AA16" s="225">
        <v>10714975</v>
      </c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2799756010</v>
      </c>
      <c r="D19" s="155"/>
      <c r="E19" s="59">
        <v>3078494000</v>
      </c>
      <c r="F19" s="60">
        <v>3078494000</v>
      </c>
      <c r="G19" s="60">
        <v>3106052602</v>
      </c>
      <c r="H19" s="60">
        <v>2831334330</v>
      </c>
      <c r="I19" s="60">
        <v>2859435897</v>
      </c>
      <c r="J19" s="60">
        <v>2859435897</v>
      </c>
      <c r="K19" s="60">
        <v>2886477783</v>
      </c>
      <c r="L19" s="60">
        <v>2912009477</v>
      </c>
      <c r="M19" s="60">
        <v>2946821322</v>
      </c>
      <c r="N19" s="60">
        <v>2946821322</v>
      </c>
      <c r="O19" s="60"/>
      <c r="P19" s="60"/>
      <c r="Q19" s="60"/>
      <c r="R19" s="60"/>
      <c r="S19" s="60"/>
      <c r="T19" s="60"/>
      <c r="U19" s="60"/>
      <c r="V19" s="60"/>
      <c r="W19" s="60">
        <v>2946821322</v>
      </c>
      <c r="X19" s="60">
        <v>1539247000</v>
      </c>
      <c r="Y19" s="60">
        <v>1407574322</v>
      </c>
      <c r="Z19" s="140">
        <v>91.45</v>
      </c>
      <c r="AA19" s="62">
        <v>3078494000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>
        <v>3245000</v>
      </c>
      <c r="F22" s="60">
        <v>3245000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1622500</v>
      </c>
      <c r="Y22" s="60">
        <v>-1622500</v>
      </c>
      <c r="Z22" s="140">
        <v>-100</v>
      </c>
      <c r="AA22" s="62">
        <v>3245000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3208938701</v>
      </c>
      <c r="D24" s="168">
        <f>SUM(D15:D23)</f>
        <v>0</v>
      </c>
      <c r="E24" s="76">
        <f t="shared" si="1"/>
        <v>3092462641</v>
      </c>
      <c r="F24" s="77">
        <f t="shared" si="1"/>
        <v>3092462641</v>
      </c>
      <c r="G24" s="77">
        <f t="shared" si="1"/>
        <v>3515236500</v>
      </c>
      <c r="H24" s="77">
        <f t="shared" si="1"/>
        <v>3240517801</v>
      </c>
      <c r="I24" s="77">
        <f t="shared" si="1"/>
        <v>3183896480</v>
      </c>
      <c r="J24" s="77">
        <f t="shared" si="1"/>
        <v>3183896480</v>
      </c>
      <c r="K24" s="77">
        <f t="shared" si="1"/>
        <v>3210939596</v>
      </c>
      <c r="L24" s="77">
        <f t="shared" si="1"/>
        <v>3236472477</v>
      </c>
      <c r="M24" s="77">
        <f t="shared" si="1"/>
        <v>3271097640</v>
      </c>
      <c r="N24" s="77">
        <f t="shared" si="1"/>
        <v>3271097640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3271097640</v>
      </c>
      <c r="X24" s="77">
        <f t="shared" si="1"/>
        <v>1546231321</v>
      </c>
      <c r="Y24" s="77">
        <f t="shared" si="1"/>
        <v>1724866319</v>
      </c>
      <c r="Z24" s="212">
        <f>+IF(X24&lt;&gt;0,+(Y24/X24)*100,0)</f>
        <v>111.55292843793067</v>
      </c>
      <c r="AA24" s="79">
        <f>SUM(AA15:AA23)</f>
        <v>3092462641</v>
      </c>
    </row>
    <row r="25" spans="1:27" ht="13.5">
      <c r="A25" s="250" t="s">
        <v>159</v>
      </c>
      <c r="B25" s="251"/>
      <c r="C25" s="168">
        <f aca="true" t="shared" si="2" ref="C25:Y25">+C12+C24</f>
        <v>3463260126</v>
      </c>
      <c r="D25" s="168">
        <f>+D12+D24</f>
        <v>0</v>
      </c>
      <c r="E25" s="72">
        <f t="shared" si="2"/>
        <v>3721381293</v>
      </c>
      <c r="F25" s="73">
        <f t="shared" si="2"/>
        <v>3721381293</v>
      </c>
      <c r="G25" s="73">
        <f t="shared" si="2"/>
        <v>3787493771</v>
      </c>
      <c r="H25" s="73">
        <f t="shared" si="2"/>
        <v>3429479339</v>
      </c>
      <c r="I25" s="73">
        <f t="shared" si="2"/>
        <v>3480667770</v>
      </c>
      <c r="J25" s="73">
        <f t="shared" si="2"/>
        <v>3480667770</v>
      </c>
      <c r="K25" s="73">
        <f t="shared" si="2"/>
        <v>3539595060</v>
      </c>
      <c r="L25" s="73">
        <f t="shared" si="2"/>
        <v>3525304633</v>
      </c>
      <c r="M25" s="73">
        <f t="shared" si="2"/>
        <v>3454190173</v>
      </c>
      <c r="N25" s="73">
        <f t="shared" si="2"/>
        <v>3454190173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3454190173</v>
      </c>
      <c r="X25" s="73">
        <f t="shared" si="2"/>
        <v>1860690648</v>
      </c>
      <c r="Y25" s="73">
        <f t="shared" si="2"/>
        <v>1593499525</v>
      </c>
      <c r="Z25" s="170">
        <f>+IF(X25&lt;&gt;0,+(Y25/X25)*100,0)</f>
        <v>85.640217878926</v>
      </c>
      <c r="AA25" s="74">
        <f>+AA12+AA24</f>
        <v>3721381293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11986105</v>
      </c>
      <c r="F30" s="60">
        <v>11986105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5993053</v>
      </c>
      <c r="Y30" s="60">
        <v>-5993053</v>
      </c>
      <c r="Z30" s="140">
        <v>-100</v>
      </c>
      <c r="AA30" s="62">
        <v>11986105</v>
      </c>
    </row>
    <row r="31" spans="1:27" ht="13.5">
      <c r="A31" s="249" t="s">
        <v>163</v>
      </c>
      <c r="B31" s="182"/>
      <c r="C31" s="155">
        <v>10675029</v>
      </c>
      <c r="D31" s="155"/>
      <c r="E31" s="59">
        <v>10051266</v>
      </c>
      <c r="F31" s="60">
        <v>10051266</v>
      </c>
      <c r="G31" s="60">
        <v>10773695</v>
      </c>
      <c r="H31" s="60">
        <v>10812192</v>
      </c>
      <c r="I31" s="60">
        <v>10854740</v>
      </c>
      <c r="J31" s="60">
        <v>10854740</v>
      </c>
      <c r="K31" s="60">
        <v>10904469</v>
      </c>
      <c r="L31" s="60">
        <v>11004026</v>
      </c>
      <c r="M31" s="60">
        <v>11052816</v>
      </c>
      <c r="N31" s="60">
        <v>11052816</v>
      </c>
      <c r="O31" s="60"/>
      <c r="P31" s="60"/>
      <c r="Q31" s="60"/>
      <c r="R31" s="60"/>
      <c r="S31" s="60"/>
      <c r="T31" s="60"/>
      <c r="U31" s="60"/>
      <c r="V31" s="60"/>
      <c r="W31" s="60">
        <v>11052816</v>
      </c>
      <c r="X31" s="60">
        <v>5025633</v>
      </c>
      <c r="Y31" s="60">
        <v>6027183</v>
      </c>
      <c r="Z31" s="140">
        <v>119.93</v>
      </c>
      <c r="AA31" s="62">
        <v>10051266</v>
      </c>
    </row>
    <row r="32" spans="1:27" ht="13.5">
      <c r="A32" s="249" t="s">
        <v>164</v>
      </c>
      <c r="B32" s="182"/>
      <c r="C32" s="155">
        <v>533245780</v>
      </c>
      <c r="D32" s="155"/>
      <c r="E32" s="59">
        <v>285569247</v>
      </c>
      <c r="F32" s="60">
        <v>285569247</v>
      </c>
      <c r="G32" s="60">
        <v>469350257</v>
      </c>
      <c r="H32" s="60">
        <v>476187092</v>
      </c>
      <c r="I32" s="60">
        <v>473164682</v>
      </c>
      <c r="J32" s="60">
        <v>473164682</v>
      </c>
      <c r="K32" s="60">
        <v>510702774</v>
      </c>
      <c r="L32" s="60">
        <v>508281398</v>
      </c>
      <c r="M32" s="60">
        <v>500496866</v>
      </c>
      <c r="N32" s="60">
        <v>500496866</v>
      </c>
      <c r="O32" s="60"/>
      <c r="P32" s="60"/>
      <c r="Q32" s="60"/>
      <c r="R32" s="60"/>
      <c r="S32" s="60"/>
      <c r="T32" s="60"/>
      <c r="U32" s="60"/>
      <c r="V32" s="60"/>
      <c r="W32" s="60">
        <v>500496866</v>
      </c>
      <c r="X32" s="60">
        <v>142784624</v>
      </c>
      <c r="Y32" s="60">
        <v>357712242</v>
      </c>
      <c r="Z32" s="140">
        <v>250.53</v>
      </c>
      <c r="AA32" s="62">
        <v>285569247</v>
      </c>
    </row>
    <row r="33" spans="1:27" ht="13.5">
      <c r="A33" s="249" t="s">
        <v>165</v>
      </c>
      <c r="B33" s="182"/>
      <c r="C33" s="155">
        <v>29715799</v>
      </c>
      <c r="D33" s="155"/>
      <c r="E33" s="59">
        <v>20373765</v>
      </c>
      <c r="F33" s="60">
        <v>20373765</v>
      </c>
      <c r="G33" s="60">
        <v>29446454</v>
      </c>
      <c r="H33" s="60">
        <v>29715799</v>
      </c>
      <c r="I33" s="60">
        <v>29715799</v>
      </c>
      <c r="J33" s="60">
        <v>29715799</v>
      </c>
      <c r="K33" s="60">
        <v>30041778</v>
      </c>
      <c r="L33" s="60">
        <v>30041778</v>
      </c>
      <c r="M33" s="60">
        <v>30041778</v>
      </c>
      <c r="N33" s="60">
        <v>30041778</v>
      </c>
      <c r="O33" s="60"/>
      <c r="P33" s="60"/>
      <c r="Q33" s="60"/>
      <c r="R33" s="60"/>
      <c r="S33" s="60"/>
      <c r="T33" s="60"/>
      <c r="U33" s="60"/>
      <c r="V33" s="60"/>
      <c r="W33" s="60">
        <v>30041778</v>
      </c>
      <c r="X33" s="60">
        <v>10186883</v>
      </c>
      <c r="Y33" s="60">
        <v>19854895</v>
      </c>
      <c r="Z33" s="140">
        <v>194.91</v>
      </c>
      <c r="AA33" s="62">
        <v>20373765</v>
      </c>
    </row>
    <row r="34" spans="1:27" ht="13.5">
      <c r="A34" s="250" t="s">
        <v>58</v>
      </c>
      <c r="B34" s="251"/>
      <c r="C34" s="168">
        <f aca="true" t="shared" si="3" ref="C34:Y34">SUM(C29:C33)</f>
        <v>573636608</v>
      </c>
      <c r="D34" s="168">
        <f>SUM(D29:D33)</f>
        <v>0</v>
      </c>
      <c r="E34" s="72">
        <f t="shared" si="3"/>
        <v>327980383</v>
      </c>
      <c r="F34" s="73">
        <f t="shared" si="3"/>
        <v>327980383</v>
      </c>
      <c r="G34" s="73">
        <f t="shared" si="3"/>
        <v>509570406</v>
      </c>
      <c r="H34" s="73">
        <f t="shared" si="3"/>
        <v>516715083</v>
      </c>
      <c r="I34" s="73">
        <f t="shared" si="3"/>
        <v>513735221</v>
      </c>
      <c r="J34" s="73">
        <f t="shared" si="3"/>
        <v>513735221</v>
      </c>
      <c r="K34" s="73">
        <f t="shared" si="3"/>
        <v>551649021</v>
      </c>
      <c r="L34" s="73">
        <f t="shared" si="3"/>
        <v>549327202</v>
      </c>
      <c r="M34" s="73">
        <f t="shared" si="3"/>
        <v>541591460</v>
      </c>
      <c r="N34" s="73">
        <f t="shared" si="3"/>
        <v>541591460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541591460</v>
      </c>
      <c r="X34" s="73">
        <f t="shared" si="3"/>
        <v>163990193</v>
      </c>
      <c r="Y34" s="73">
        <f t="shared" si="3"/>
        <v>377601267</v>
      </c>
      <c r="Z34" s="170">
        <f>+IF(X34&lt;&gt;0,+(Y34/X34)*100,0)</f>
        <v>230.25844417415863</v>
      </c>
      <c r="AA34" s="74">
        <f>SUM(AA29:AA33)</f>
        <v>327980383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56535562</v>
      </c>
      <c r="D37" s="155"/>
      <c r="E37" s="59">
        <v>121051986</v>
      </c>
      <c r="F37" s="60">
        <v>121051986</v>
      </c>
      <c r="G37" s="60">
        <v>69820773</v>
      </c>
      <c r="H37" s="60">
        <v>55549821</v>
      </c>
      <c r="I37" s="60">
        <v>54288332</v>
      </c>
      <c r="J37" s="60">
        <v>54288332</v>
      </c>
      <c r="K37" s="60">
        <v>54288332</v>
      </c>
      <c r="L37" s="60">
        <v>53256653</v>
      </c>
      <c r="M37" s="60">
        <v>52685258</v>
      </c>
      <c r="N37" s="60">
        <v>52685258</v>
      </c>
      <c r="O37" s="60"/>
      <c r="P37" s="60"/>
      <c r="Q37" s="60"/>
      <c r="R37" s="60"/>
      <c r="S37" s="60"/>
      <c r="T37" s="60"/>
      <c r="U37" s="60"/>
      <c r="V37" s="60"/>
      <c r="W37" s="60">
        <v>52685258</v>
      </c>
      <c r="X37" s="60">
        <v>60525993</v>
      </c>
      <c r="Y37" s="60">
        <v>-7840735</v>
      </c>
      <c r="Z37" s="140">
        <v>-12.95</v>
      </c>
      <c r="AA37" s="62">
        <v>121051986</v>
      </c>
    </row>
    <row r="38" spans="1:27" ht="13.5">
      <c r="A38" s="249" t="s">
        <v>165</v>
      </c>
      <c r="B38" s="182"/>
      <c r="C38" s="155">
        <v>88011586</v>
      </c>
      <c r="D38" s="155"/>
      <c r="E38" s="59">
        <v>103043000</v>
      </c>
      <c r="F38" s="60">
        <v>103043000</v>
      </c>
      <c r="G38" s="60">
        <v>79823065</v>
      </c>
      <c r="H38" s="60">
        <v>88011586</v>
      </c>
      <c r="I38" s="60">
        <v>88011586</v>
      </c>
      <c r="J38" s="60">
        <v>88011586</v>
      </c>
      <c r="K38" s="60">
        <v>88011586</v>
      </c>
      <c r="L38" s="60">
        <v>88011586</v>
      </c>
      <c r="M38" s="60">
        <v>88011586</v>
      </c>
      <c r="N38" s="60">
        <v>88011586</v>
      </c>
      <c r="O38" s="60"/>
      <c r="P38" s="60"/>
      <c r="Q38" s="60"/>
      <c r="R38" s="60"/>
      <c r="S38" s="60"/>
      <c r="T38" s="60"/>
      <c r="U38" s="60"/>
      <c r="V38" s="60"/>
      <c r="W38" s="60">
        <v>88011586</v>
      </c>
      <c r="X38" s="60">
        <v>51521500</v>
      </c>
      <c r="Y38" s="60">
        <v>36490086</v>
      </c>
      <c r="Z38" s="140">
        <v>70.82</v>
      </c>
      <c r="AA38" s="62">
        <v>103043000</v>
      </c>
    </row>
    <row r="39" spans="1:27" ht="13.5">
      <c r="A39" s="250" t="s">
        <v>59</v>
      </c>
      <c r="B39" s="253"/>
      <c r="C39" s="168">
        <f aca="true" t="shared" si="4" ref="C39:Y39">SUM(C37:C38)</f>
        <v>144547148</v>
      </c>
      <c r="D39" s="168">
        <f>SUM(D37:D38)</f>
        <v>0</v>
      </c>
      <c r="E39" s="76">
        <f t="shared" si="4"/>
        <v>224094986</v>
      </c>
      <c r="F39" s="77">
        <f t="shared" si="4"/>
        <v>224094986</v>
      </c>
      <c r="G39" s="77">
        <f t="shared" si="4"/>
        <v>149643838</v>
      </c>
      <c r="H39" s="77">
        <f t="shared" si="4"/>
        <v>143561407</v>
      </c>
      <c r="I39" s="77">
        <f t="shared" si="4"/>
        <v>142299918</v>
      </c>
      <c r="J39" s="77">
        <f t="shared" si="4"/>
        <v>142299918</v>
      </c>
      <c r="K39" s="77">
        <f t="shared" si="4"/>
        <v>142299918</v>
      </c>
      <c r="L39" s="77">
        <f t="shared" si="4"/>
        <v>141268239</v>
      </c>
      <c r="M39" s="77">
        <f t="shared" si="4"/>
        <v>140696844</v>
      </c>
      <c r="N39" s="77">
        <f t="shared" si="4"/>
        <v>140696844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140696844</v>
      </c>
      <c r="X39" s="77">
        <f t="shared" si="4"/>
        <v>112047493</v>
      </c>
      <c r="Y39" s="77">
        <f t="shared" si="4"/>
        <v>28649351</v>
      </c>
      <c r="Z39" s="212">
        <f>+IF(X39&lt;&gt;0,+(Y39/X39)*100,0)</f>
        <v>25.568935308530282</v>
      </c>
      <c r="AA39" s="79">
        <f>SUM(AA37:AA38)</f>
        <v>224094986</v>
      </c>
    </row>
    <row r="40" spans="1:27" ht="13.5">
      <c r="A40" s="250" t="s">
        <v>167</v>
      </c>
      <c r="B40" s="251"/>
      <c r="C40" s="168">
        <f aca="true" t="shared" si="5" ref="C40:Y40">+C34+C39</f>
        <v>718183756</v>
      </c>
      <c r="D40" s="168">
        <f>+D34+D39</f>
        <v>0</v>
      </c>
      <c r="E40" s="72">
        <f t="shared" si="5"/>
        <v>552075369</v>
      </c>
      <c r="F40" s="73">
        <f t="shared" si="5"/>
        <v>552075369</v>
      </c>
      <c r="G40" s="73">
        <f t="shared" si="5"/>
        <v>659214244</v>
      </c>
      <c r="H40" s="73">
        <f t="shared" si="5"/>
        <v>660276490</v>
      </c>
      <c r="I40" s="73">
        <f t="shared" si="5"/>
        <v>656035139</v>
      </c>
      <c r="J40" s="73">
        <f t="shared" si="5"/>
        <v>656035139</v>
      </c>
      <c r="K40" s="73">
        <f t="shared" si="5"/>
        <v>693948939</v>
      </c>
      <c r="L40" s="73">
        <f t="shared" si="5"/>
        <v>690595441</v>
      </c>
      <c r="M40" s="73">
        <f t="shared" si="5"/>
        <v>682288304</v>
      </c>
      <c r="N40" s="73">
        <f t="shared" si="5"/>
        <v>682288304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682288304</v>
      </c>
      <c r="X40" s="73">
        <f t="shared" si="5"/>
        <v>276037686</v>
      </c>
      <c r="Y40" s="73">
        <f t="shared" si="5"/>
        <v>406250618</v>
      </c>
      <c r="Z40" s="170">
        <f>+IF(X40&lt;&gt;0,+(Y40/X40)*100,0)</f>
        <v>147.1721575002625</v>
      </c>
      <c r="AA40" s="74">
        <f>+AA34+AA39</f>
        <v>552075369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2745076370</v>
      </c>
      <c r="D42" s="257">
        <f>+D25-D40</f>
        <v>0</v>
      </c>
      <c r="E42" s="258">
        <f t="shared" si="6"/>
        <v>3169305924</v>
      </c>
      <c r="F42" s="259">
        <f t="shared" si="6"/>
        <v>3169305924</v>
      </c>
      <c r="G42" s="259">
        <f t="shared" si="6"/>
        <v>3128279527</v>
      </c>
      <c r="H42" s="259">
        <f t="shared" si="6"/>
        <v>2769202849</v>
      </c>
      <c r="I42" s="259">
        <f t="shared" si="6"/>
        <v>2824632631</v>
      </c>
      <c r="J42" s="259">
        <f t="shared" si="6"/>
        <v>2824632631</v>
      </c>
      <c r="K42" s="259">
        <f t="shared" si="6"/>
        <v>2845646121</v>
      </c>
      <c r="L42" s="259">
        <f t="shared" si="6"/>
        <v>2834709192</v>
      </c>
      <c r="M42" s="259">
        <f t="shared" si="6"/>
        <v>2771901869</v>
      </c>
      <c r="N42" s="259">
        <f t="shared" si="6"/>
        <v>2771901869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2771901869</v>
      </c>
      <c r="X42" s="259">
        <f t="shared" si="6"/>
        <v>1584652962</v>
      </c>
      <c r="Y42" s="259">
        <f t="shared" si="6"/>
        <v>1187248907</v>
      </c>
      <c r="Z42" s="260">
        <f>+IF(X42&lt;&gt;0,+(Y42/X42)*100,0)</f>
        <v>74.92169802917391</v>
      </c>
      <c r="AA42" s="261">
        <f>+AA25-AA40</f>
        <v>3169305924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400890725</v>
      </c>
      <c r="D45" s="155"/>
      <c r="E45" s="59">
        <v>3169305924</v>
      </c>
      <c r="F45" s="60">
        <v>3169305924</v>
      </c>
      <c r="G45" s="60">
        <v>784093882</v>
      </c>
      <c r="H45" s="60">
        <v>425017204</v>
      </c>
      <c r="I45" s="60">
        <v>480446986</v>
      </c>
      <c r="J45" s="60">
        <v>480446986</v>
      </c>
      <c r="K45" s="60">
        <v>501460475</v>
      </c>
      <c r="L45" s="60">
        <v>490523545</v>
      </c>
      <c r="M45" s="60">
        <v>427716225</v>
      </c>
      <c r="N45" s="60">
        <v>427716225</v>
      </c>
      <c r="O45" s="60"/>
      <c r="P45" s="60"/>
      <c r="Q45" s="60"/>
      <c r="R45" s="60"/>
      <c r="S45" s="60"/>
      <c r="T45" s="60"/>
      <c r="U45" s="60"/>
      <c r="V45" s="60"/>
      <c r="W45" s="60">
        <v>427716225</v>
      </c>
      <c r="X45" s="60">
        <v>1584652962</v>
      </c>
      <c r="Y45" s="60">
        <v>-1156936737</v>
      </c>
      <c r="Z45" s="139">
        <v>-73.01</v>
      </c>
      <c r="AA45" s="62">
        <v>3169305924</v>
      </c>
    </row>
    <row r="46" spans="1:27" ht="13.5">
      <c r="A46" s="249" t="s">
        <v>171</v>
      </c>
      <c r="B46" s="182"/>
      <c r="C46" s="155">
        <v>2344185645</v>
      </c>
      <c r="D46" s="155"/>
      <c r="E46" s="59"/>
      <c r="F46" s="60"/>
      <c r="G46" s="60">
        <v>2344185645</v>
      </c>
      <c r="H46" s="60">
        <v>2344185645</v>
      </c>
      <c r="I46" s="60">
        <v>2344185645</v>
      </c>
      <c r="J46" s="60">
        <v>2344185645</v>
      </c>
      <c r="K46" s="60">
        <v>2344185645</v>
      </c>
      <c r="L46" s="60">
        <v>2344185645</v>
      </c>
      <c r="M46" s="60">
        <v>2344185645</v>
      </c>
      <c r="N46" s="60">
        <v>2344185645</v>
      </c>
      <c r="O46" s="60"/>
      <c r="P46" s="60"/>
      <c r="Q46" s="60"/>
      <c r="R46" s="60"/>
      <c r="S46" s="60"/>
      <c r="T46" s="60"/>
      <c r="U46" s="60"/>
      <c r="V46" s="60"/>
      <c r="W46" s="60">
        <v>2344185645</v>
      </c>
      <c r="X46" s="60"/>
      <c r="Y46" s="60">
        <v>2344185645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2745076370</v>
      </c>
      <c r="D48" s="217">
        <f>SUM(D45:D47)</f>
        <v>0</v>
      </c>
      <c r="E48" s="264">
        <f t="shared" si="7"/>
        <v>3169305924</v>
      </c>
      <c r="F48" s="219">
        <f t="shared" si="7"/>
        <v>3169305924</v>
      </c>
      <c r="G48" s="219">
        <f t="shared" si="7"/>
        <v>3128279527</v>
      </c>
      <c r="H48" s="219">
        <f t="shared" si="7"/>
        <v>2769202849</v>
      </c>
      <c r="I48" s="219">
        <f t="shared" si="7"/>
        <v>2824632631</v>
      </c>
      <c r="J48" s="219">
        <f t="shared" si="7"/>
        <v>2824632631</v>
      </c>
      <c r="K48" s="219">
        <f t="shared" si="7"/>
        <v>2845646120</v>
      </c>
      <c r="L48" s="219">
        <f t="shared" si="7"/>
        <v>2834709190</v>
      </c>
      <c r="M48" s="219">
        <f t="shared" si="7"/>
        <v>2771901870</v>
      </c>
      <c r="N48" s="219">
        <f t="shared" si="7"/>
        <v>2771901870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2771901870</v>
      </c>
      <c r="X48" s="219">
        <f t="shared" si="7"/>
        <v>1584652962</v>
      </c>
      <c r="Y48" s="219">
        <f t="shared" si="7"/>
        <v>1187248908</v>
      </c>
      <c r="Z48" s="265">
        <f>+IF(X48&lt;&gt;0,+(Y48/X48)*100,0)</f>
        <v>74.92169809227921</v>
      </c>
      <c r="AA48" s="232">
        <f>SUM(AA45:AA47)</f>
        <v>3169305924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756325789</v>
      </c>
      <c r="D6" s="155"/>
      <c r="E6" s="59">
        <v>798560014</v>
      </c>
      <c r="F6" s="60">
        <v>798560014</v>
      </c>
      <c r="G6" s="60">
        <v>36964451</v>
      </c>
      <c r="H6" s="60">
        <v>51921862</v>
      </c>
      <c r="I6" s="60">
        <v>35409048</v>
      </c>
      <c r="J6" s="60">
        <v>124295361</v>
      </c>
      <c r="K6" s="60">
        <v>61513558</v>
      </c>
      <c r="L6" s="60">
        <v>67283742</v>
      </c>
      <c r="M6" s="60">
        <v>44890981</v>
      </c>
      <c r="N6" s="60">
        <v>173688281</v>
      </c>
      <c r="O6" s="60"/>
      <c r="P6" s="60"/>
      <c r="Q6" s="60"/>
      <c r="R6" s="60"/>
      <c r="S6" s="60"/>
      <c r="T6" s="60"/>
      <c r="U6" s="60"/>
      <c r="V6" s="60"/>
      <c r="W6" s="60">
        <v>297983642</v>
      </c>
      <c r="X6" s="60">
        <v>400416870</v>
      </c>
      <c r="Y6" s="60">
        <v>-102433228</v>
      </c>
      <c r="Z6" s="140">
        <v>-25.58</v>
      </c>
      <c r="AA6" s="62">
        <v>798560014</v>
      </c>
    </row>
    <row r="7" spans="1:27" ht="13.5">
      <c r="A7" s="249" t="s">
        <v>178</v>
      </c>
      <c r="B7" s="182"/>
      <c r="C7" s="155">
        <v>273532056</v>
      </c>
      <c r="D7" s="155"/>
      <c r="E7" s="59">
        <v>335035614</v>
      </c>
      <c r="F7" s="60">
        <v>335035614</v>
      </c>
      <c r="G7" s="60"/>
      <c r="H7" s="60"/>
      <c r="I7" s="60">
        <v>75448000</v>
      </c>
      <c r="J7" s="60">
        <v>75448000</v>
      </c>
      <c r="K7" s="60"/>
      <c r="L7" s="60">
        <v>55225000</v>
      </c>
      <c r="M7" s="60"/>
      <c r="N7" s="60">
        <v>55225000</v>
      </c>
      <c r="O7" s="60"/>
      <c r="P7" s="60"/>
      <c r="Q7" s="60"/>
      <c r="R7" s="60"/>
      <c r="S7" s="60"/>
      <c r="T7" s="60"/>
      <c r="U7" s="60"/>
      <c r="V7" s="60"/>
      <c r="W7" s="60">
        <v>130673000</v>
      </c>
      <c r="X7" s="60">
        <v>167517804</v>
      </c>
      <c r="Y7" s="60">
        <v>-36844804</v>
      </c>
      <c r="Z7" s="140">
        <v>-21.99</v>
      </c>
      <c r="AA7" s="62">
        <v>335035614</v>
      </c>
    </row>
    <row r="8" spans="1:27" ht="13.5">
      <c r="A8" s="249" t="s">
        <v>179</v>
      </c>
      <c r="B8" s="182"/>
      <c r="C8" s="155">
        <v>205001465</v>
      </c>
      <c r="D8" s="155"/>
      <c r="E8" s="59">
        <v>243691902</v>
      </c>
      <c r="F8" s="60">
        <v>243691902</v>
      </c>
      <c r="G8" s="60"/>
      <c r="H8" s="60"/>
      <c r="I8" s="60"/>
      <c r="J8" s="60"/>
      <c r="K8" s="60"/>
      <c r="L8" s="60">
        <v>3500000</v>
      </c>
      <c r="M8" s="60"/>
      <c r="N8" s="60">
        <v>3500000</v>
      </c>
      <c r="O8" s="60"/>
      <c r="P8" s="60"/>
      <c r="Q8" s="60"/>
      <c r="R8" s="60"/>
      <c r="S8" s="60"/>
      <c r="T8" s="60"/>
      <c r="U8" s="60"/>
      <c r="V8" s="60"/>
      <c r="W8" s="60">
        <v>3500000</v>
      </c>
      <c r="X8" s="60">
        <v>121845950</v>
      </c>
      <c r="Y8" s="60">
        <v>-118345950</v>
      </c>
      <c r="Z8" s="140">
        <v>-97.13</v>
      </c>
      <c r="AA8" s="62">
        <v>243691902</v>
      </c>
    </row>
    <row r="9" spans="1:27" ht="13.5">
      <c r="A9" s="249" t="s">
        <v>180</v>
      </c>
      <c r="B9" s="182"/>
      <c r="C9" s="155">
        <v>41112058</v>
      </c>
      <c r="D9" s="155"/>
      <c r="E9" s="59">
        <v>16942058</v>
      </c>
      <c r="F9" s="60">
        <v>16942058</v>
      </c>
      <c r="G9" s="60">
        <v>2444861</v>
      </c>
      <c r="H9" s="60">
        <v>2690430</v>
      </c>
      <c r="I9" s="60">
        <v>2065466</v>
      </c>
      <c r="J9" s="60">
        <v>7200757</v>
      </c>
      <c r="K9" s="60">
        <v>1862468</v>
      </c>
      <c r="L9" s="60">
        <v>1976504</v>
      </c>
      <c r="M9" s="60">
        <v>2645338</v>
      </c>
      <c r="N9" s="60">
        <v>6484310</v>
      </c>
      <c r="O9" s="60"/>
      <c r="P9" s="60"/>
      <c r="Q9" s="60"/>
      <c r="R9" s="60"/>
      <c r="S9" s="60"/>
      <c r="T9" s="60"/>
      <c r="U9" s="60"/>
      <c r="V9" s="60"/>
      <c r="W9" s="60">
        <v>13685067</v>
      </c>
      <c r="X9" s="60">
        <v>8471028</v>
      </c>
      <c r="Y9" s="60">
        <v>5214039</v>
      </c>
      <c r="Z9" s="140">
        <v>61.55</v>
      </c>
      <c r="AA9" s="62">
        <v>16942058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-727028139</v>
      </c>
      <c r="D12" s="155"/>
      <c r="E12" s="59">
        <v>-788550620</v>
      </c>
      <c r="F12" s="60">
        <v>-788550620</v>
      </c>
      <c r="G12" s="60">
        <v>-63106089</v>
      </c>
      <c r="H12" s="60">
        <v>-75552033</v>
      </c>
      <c r="I12" s="60">
        <v>-84289666</v>
      </c>
      <c r="J12" s="60">
        <v>-222947788</v>
      </c>
      <c r="K12" s="60">
        <v>-65906692</v>
      </c>
      <c r="L12" s="60">
        <v>-71160941</v>
      </c>
      <c r="M12" s="60">
        <v>-84620066</v>
      </c>
      <c r="N12" s="60">
        <v>-221687699</v>
      </c>
      <c r="O12" s="60"/>
      <c r="P12" s="60"/>
      <c r="Q12" s="60"/>
      <c r="R12" s="60"/>
      <c r="S12" s="60"/>
      <c r="T12" s="60"/>
      <c r="U12" s="60"/>
      <c r="V12" s="60"/>
      <c r="W12" s="60">
        <v>-444635487</v>
      </c>
      <c r="X12" s="60">
        <v>-411371697</v>
      </c>
      <c r="Y12" s="60">
        <v>-33263790</v>
      </c>
      <c r="Z12" s="140">
        <v>8.09</v>
      </c>
      <c r="AA12" s="62">
        <v>-788550620</v>
      </c>
    </row>
    <row r="13" spans="1:27" ht="13.5">
      <c r="A13" s="249" t="s">
        <v>40</v>
      </c>
      <c r="B13" s="182"/>
      <c r="C13" s="155">
        <v>-6485897</v>
      </c>
      <c r="D13" s="155"/>
      <c r="E13" s="59">
        <v>-5145684</v>
      </c>
      <c r="F13" s="60">
        <v>-5145684</v>
      </c>
      <c r="G13" s="60">
        <v>-209047</v>
      </c>
      <c r="H13" s="60">
        <v>-185704</v>
      </c>
      <c r="I13" s="60">
        <v>-985686</v>
      </c>
      <c r="J13" s="60">
        <v>-1380437</v>
      </c>
      <c r="K13" s="60"/>
      <c r="L13" s="60">
        <v>-349971</v>
      </c>
      <c r="M13" s="60">
        <v>-118520</v>
      </c>
      <c r="N13" s="60">
        <v>-468491</v>
      </c>
      <c r="O13" s="60"/>
      <c r="P13" s="60"/>
      <c r="Q13" s="60"/>
      <c r="R13" s="60"/>
      <c r="S13" s="60"/>
      <c r="T13" s="60"/>
      <c r="U13" s="60"/>
      <c r="V13" s="60"/>
      <c r="W13" s="60">
        <v>-1848928</v>
      </c>
      <c r="X13" s="60">
        <v>-2572842</v>
      </c>
      <c r="Y13" s="60">
        <v>723914</v>
      </c>
      <c r="Z13" s="140">
        <v>-28.14</v>
      </c>
      <c r="AA13" s="62">
        <v>-5145684</v>
      </c>
    </row>
    <row r="14" spans="1:27" ht="13.5">
      <c r="A14" s="249" t="s">
        <v>42</v>
      </c>
      <c r="B14" s="182"/>
      <c r="C14" s="155">
        <v>-200005012</v>
      </c>
      <c r="D14" s="155"/>
      <c r="E14" s="59"/>
      <c r="F14" s="60"/>
      <c r="G14" s="60">
        <v>-830295</v>
      </c>
      <c r="H14" s="60">
        <v>-838307</v>
      </c>
      <c r="I14" s="60">
        <v>-821010</v>
      </c>
      <c r="J14" s="60">
        <v>-2489612</v>
      </c>
      <c r="K14" s="60">
        <v>-837310</v>
      </c>
      <c r="L14" s="60">
        <v>-2106464</v>
      </c>
      <c r="M14" s="60">
        <v>-548200</v>
      </c>
      <c r="N14" s="60">
        <v>-3491974</v>
      </c>
      <c r="O14" s="60"/>
      <c r="P14" s="60"/>
      <c r="Q14" s="60"/>
      <c r="R14" s="60"/>
      <c r="S14" s="60"/>
      <c r="T14" s="60"/>
      <c r="U14" s="60"/>
      <c r="V14" s="60"/>
      <c r="W14" s="60">
        <v>-5981586</v>
      </c>
      <c r="X14" s="60"/>
      <c r="Y14" s="60">
        <v>-5981586</v>
      </c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342452320</v>
      </c>
      <c r="D15" s="168">
        <f>SUM(D6:D14)</f>
        <v>0</v>
      </c>
      <c r="E15" s="72">
        <f t="shared" si="0"/>
        <v>600533284</v>
      </c>
      <c r="F15" s="73">
        <f t="shared" si="0"/>
        <v>600533284</v>
      </c>
      <c r="G15" s="73">
        <f t="shared" si="0"/>
        <v>-24736119</v>
      </c>
      <c r="H15" s="73">
        <f t="shared" si="0"/>
        <v>-21963752</v>
      </c>
      <c r="I15" s="73">
        <f t="shared" si="0"/>
        <v>26826152</v>
      </c>
      <c r="J15" s="73">
        <f t="shared" si="0"/>
        <v>-19873719</v>
      </c>
      <c r="K15" s="73">
        <f t="shared" si="0"/>
        <v>-3367976</v>
      </c>
      <c r="L15" s="73">
        <f t="shared" si="0"/>
        <v>54367870</v>
      </c>
      <c r="M15" s="73">
        <f t="shared" si="0"/>
        <v>-37750467</v>
      </c>
      <c r="N15" s="73">
        <f t="shared" si="0"/>
        <v>13249427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-6624292</v>
      </c>
      <c r="X15" s="73">
        <f t="shared" si="0"/>
        <v>284307113</v>
      </c>
      <c r="Y15" s="73">
        <f t="shared" si="0"/>
        <v>-290931405</v>
      </c>
      <c r="Z15" s="170">
        <f>+IF(X15&lt;&gt;0,+(Y15/X15)*100,0)</f>
        <v>-102.32997758307931</v>
      </c>
      <c r="AA15" s="74">
        <f>SUM(AA6:AA14)</f>
        <v>600533284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8305921</v>
      </c>
      <c r="D19" s="155"/>
      <c r="E19" s="59">
        <v>3000000</v>
      </c>
      <c r="F19" s="60">
        <v>3000000</v>
      </c>
      <c r="G19" s="159">
        <v>23487000</v>
      </c>
      <c r="H19" s="159">
        <v>608000</v>
      </c>
      <c r="I19" s="159">
        <v>2000000</v>
      </c>
      <c r="J19" s="60">
        <v>26095000</v>
      </c>
      <c r="K19" s="159">
        <v>38921351</v>
      </c>
      <c r="L19" s="159"/>
      <c r="M19" s="60"/>
      <c r="N19" s="159">
        <v>38921351</v>
      </c>
      <c r="O19" s="159"/>
      <c r="P19" s="159"/>
      <c r="Q19" s="60"/>
      <c r="R19" s="159"/>
      <c r="S19" s="159"/>
      <c r="T19" s="60"/>
      <c r="U19" s="159"/>
      <c r="V19" s="159"/>
      <c r="W19" s="159">
        <v>65016351</v>
      </c>
      <c r="X19" s="60">
        <v>1500000</v>
      </c>
      <c r="Y19" s="159">
        <v>63516351</v>
      </c>
      <c r="Z19" s="141">
        <v>4234.42</v>
      </c>
      <c r="AA19" s="225">
        <v>3000000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442774</v>
      </c>
      <c r="D22" s="155"/>
      <c r="E22" s="59">
        <v>471312</v>
      </c>
      <c r="F22" s="60">
        <v>471312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235656</v>
      </c>
      <c r="Y22" s="60">
        <v>-235656</v>
      </c>
      <c r="Z22" s="140">
        <v>-100</v>
      </c>
      <c r="AA22" s="62">
        <v>471312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-194792210</v>
      </c>
      <c r="D24" s="155"/>
      <c r="E24" s="59">
        <v>-354952878</v>
      </c>
      <c r="F24" s="60">
        <v>-354952878</v>
      </c>
      <c r="G24" s="60">
        <v>-5007509</v>
      </c>
      <c r="H24" s="60">
        <v>-27687188</v>
      </c>
      <c r="I24" s="60">
        <v>-27868527</v>
      </c>
      <c r="J24" s="60">
        <v>-60563224</v>
      </c>
      <c r="K24" s="60">
        <v>-28050709</v>
      </c>
      <c r="L24" s="60">
        <v>-27275711</v>
      </c>
      <c r="M24" s="60">
        <v>-35691941</v>
      </c>
      <c r="N24" s="60">
        <v>-91018361</v>
      </c>
      <c r="O24" s="60"/>
      <c r="P24" s="60"/>
      <c r="Q24" s="60"/>
      <c r="R24" s="60"/>
      <c r="S24" s="60"/>
      <c r="T24" s="60"/>
      <c r="U24" s="60"/>
      <c r="V24" s="60"/>
      <c r="W24" s="60">
        <v>-151581585</v>
      </c>
      <c r="X24" s="60">
        <v>-177476438</v>
      </c>
      <c r="Y24" s="60">
        <v>25894853</v>
      </c>
      <c r="Z24" s="140">
        <v>-14.59</v>
      </c>
      <c r="AA24" s="62">
        <v>-354952878</v>
      </c>
    </row>
    <row r="25" spans="1:27" ht="13.5">
      <c r="A25" s="250" t="s">
        <v>191</v>
      </c>
      <c r="B25" s="251"/>
      <c r="C25" s="168">
        <f aca="true" t="shared" si="1" ref="C25:Y25">SUM(C19:C24)</f>
        <v>-186043515</v>
      </c>
      <c r="D25" s="168">
        <f>SUM(D19:D24)</f>
        <v>0</v>
      </c>
      <c r="E25" s="72">
        <f t="shared" si="1"/>
        <v>-351481566</v>
      </c>
      <c r="F25" s="73">
        <f t="shared" si="1"/>
        <v>-351481566</v>
      </c>
      <c r="G25" s="73">
        <f t="shared" si="1"/>
        <v>18479491</v>
      </c>
      <c r="H25" s="73">
        <f t="shared" si="1"/>
        <v>-27079188</v>
      </c>
      <c r="I25" s="73">
        <f t="shared" si="1"/>
        <v>-25868527</v>
      </c>
      <c r="J25" s="73">
        <f t="shared" si="1"/>
        <v>-34468224</v>
      </c>
      <c r="K25" s="73">
        <f t="shared" si="1"/>
        <v>10870642</v>
      </c>
      <c r="L25" s="73">
        <f t="shared" si="1"/>
        <v>-27275711</v>
      </c>
      <c r="M25" s="73">
        <f t="shared" si="1"/>
        <v>-35691941</v>
      </c>
      <c r="N25" s="73">
        <f t="shared" si="1"/>
        <v>-52097010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-86565234</v>
      </c>
      <c r="X25" s="73">
        <f t="shared" si="1"/>
        <v>-175740782</v>
      </c>
      <c r="Y25" s="73">
        <f t="shared" si="1"/>
        <v>89175548</v>
      </c>
      <c r="Z25" s="170">
        <f>+IF(X25&lt;&gt;0,+(Y25/X25)*100,0)</f>
        <v>-50.742660289289034</v>
      </c>
      <c r="AA25" s="74">
        <f>SUM(AA19:AA24)</f>
        <v>-351481566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62906088</v>
      </c>
      <c r="F30" s="60">
        <v>62906088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31453044</v>
      </c>
      <c r="Y30" s="60">
        <v>-31453044</v>
      </c>
      <c r="Z30" s="140">
        <v>-100</v>
      </c>
      <c r="AA30" s="62">
        <v>62906088</v>
      </c>
    </row>
    <row r="31" spans="1:27" ht="13.5">
      <c r="A31" s="249" t="s">
        <v>195</v>
      </c>
      <c r="B31" s="182"/>
      <c r="C31" s="155"/>
      <c r="D31" s="155"/>
      <c r="E31" s="59"/>
      <c r="F31" s="60"/>
      <c r="G31" s="60">
        <v>30772</v>
      </c>
      <c r="H31" s="159">
        <v>30070</v>
      </c>
      <c r="I31" s="159">
        <v>20270</v>
      </c>
      <c r="J31" s="159">
        <v>81112</v>
      </c>
      <c r="K31" s="60">
        <v>19080</v>
      </c>
      <c r="L31" s="60">
        <v>22360</v>
      </c>
      <c r="M31" s="60">
        <v>21360</v>
      </c>
      <c r="N31" s="60">
        <v>62800</v>
      </c>
      <c r="O31" s="159"/>
      <c r="P31" s="159"/>
      <c r="Q31" s="159"/>
      <c r="R31" s="60"/>
      <c r="S31" s="60"/>
      <c r="T31" s="60"/>
      <c r="U31" s="60"/>
      <c r="V31" s="159"/>
      <c r="W31" s="159">
        <v>143912</v>
      </c>
      <c r="X31" s="159"/>
      <c r="Y31" s="60">
        <v>143912</v>
      </c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-27135148</v>
      </c>
      <c r="D33" s="155"/>
      <c r="E33" s="59">
        <v>-10651380</v>
      </c>
      <c r="F33" s="60">
        <v>-10651380</v>
      </c>
      <c r="G33" s="60">
        <v>-481199</v>
      </c>
      <c r="H33" s="60">
        <v>-504542</v>
      </c>
      <c r="I33" s="60">
        <v>-503053</v>
      </c>
      <c r="J33" s="60">
        <v>-1488794</v>
      </c>
      <c r="K33" s="60"/>
      <c r="L33" s="60">
        <v>-1031679</v>
      </c>
      <c r="M33" s="60">
        <v>-571395</v>
      </c>
      <c r="N33" s="60">
        <v>-1603074</v>
      </c>
      <c r="O33" s="60"/>
      <c r="P33" s="60"/>
      <c r="Q33" s="60"/>
      <c r="R33" s="60"/>
      <c r="S33" s="60"/>
      <c r="T33" s="60"/>
      <c r="U33" s="60"/>
      <c r="V33" s="60"/>
      <c r="W33" s="60">
        <v>-3091868</v>
      </c>
      <c r="X33" s="60">
        <v>-5325690</v>
      </c>
      <c r="Y33" s="60">
        <v>2233822</v>
      </c>
      <c r="Z33" s="140">
        <v>-41.94</v>
      </c>
      <c r="AA33" s="62">
        <v>-10651380</v>
      </c>
    </row>
    <row r="34" spans="1:27" ht="13.5">
      <c r="A34" s="250" t="s">
        <v>197</v>
      </c>
      <c r="B34" s="251"/>
      <c r="C34" s="168">
        <f aca="true" t="shared" si="2" ref="C34:Y34">SUM(C29:C33)</f>
        <v>-27135148</v>
      </c>
      <c r="D34" s="168">
        <f>SUM(D29:D33)</f>
        <v>0</v>
      </c>
      <c r="E34" s="72">
        <f t="shared" si="2"/>
        <v>52254708</v>
      </c>
      <c r="F34" s="73">
        <f t="shared" si="2"/>
        <v>52254708</v>
      </c>
      <c r="G34" s="73">
        <f t="shared" si="2"/>
        <v>-450427</v>
      </c>
      <c r="H34" s="73">
        <f t="shared" si="2"/>
        <v>-474472</v>
      </c>
      <c r="I34" s="73">
        <f t="shared" si="2"/>
        <v>-482783</v>
      </c>
      <c r="J34" s="73">
        <f t="shared" si="2"/>
        <v>-1407682</v>
      </c>
      <c r="K34" s="73">
        <f t="shared" si="2"/>
        <v>19080</v>
      </c>
      <c r="L34" s="73">
        <f t="shared" si="2"/>
        <v>-1009319</v>
      </c>
      <c r="M34" s="73">
        <f t="shared" si="2"/>
        <v>-550035</v>
      </c>
      <c r="N34" s="73">
        <f t="shared" si="2"/>
        <v>-1540274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-2947956</v>
      </c>
      <c r="X34" s="73">
        <f t="shared" si="2"/>
        <v>26127354</v>
      </c>
      <c r="Y34" s="73">
        <f t="shared" si="2"/>
        <v>-29075310</v>
      </c>
      <c r="Z34" s="170">
        <f>+IF(X34&lt;&gt;0,+(Y34/X34)*100,0)</f>
        <v>-111.28302544528619</v>
      </c>
      <c r="AA34" s="74">
        <f>SUM(AA29:AA33)</f>
        <v>52254708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129273657</v>
      </c>
      <c r="D36" s="153">
        <f>+D15+D25+D34</f>
        <v>0</v>
      </c>
      <c r="E36" s="99">
        <f t="shared" si="3"/>
        <v>301306426</v>
      </c>
      <c r="F36" s="100">
        <f t="shared" si="3"/>
        <v>301306426</v>
      </c>
      <c r="G36" s="100">
        <f t="shared" si="3"/>
        <v>-6707055</v>
      </c>
      <c r="H36" s="100">
        <f t="shared" si="3"/>
        <v>-49517412</v>
      </c>
      <c r="I36" s="100">
        <f t="shared" si="3"/>
        <v>474842</v>
      </c>
      <c r="J36" s="100">
        <f t="shared" si="3"/>
        <v>-55749625</v>
      </c>
      <c r="K36" s="100">
        <f t="shared" si="3"/>
        <v>7521746</v>
      </c>
      <c r="L36" s="100">
        <f t="shared" si="3"/>
        <v>26082840</v>
      </c>
      <c r="M36" s="100">
        <f t="shared" si="3"/>
        <v>-73992443</v>
      </c>
      <c r="N36" s="100">
        <f t="shared" si="3"/>
        <v>-40387857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-96137482</v>
      </c>
      <c r="X36" s="100">
        <f t="shared" si="3"/>
        <v>134693685</v>
      </c>
      <c r="Y36" s="100">
        <f t="shared" si="3"/>
        <v>-230831167</v>
      </c>
      <c r="Z36" s="137">
        <f>+IF(X36&lt;&gt;0,+(Y36/X36)*100,0)</f>
        <v>-171.37489927608706</v>
      </c>
      <c r="AA36" s="102">
        <f>+AA15+AA25+AA34</f>
        <v>301306426</v>
      </c>
    </row>
    <row r="37" spans="1:27" ht="13.5">
      <c r="A37" s="249" t="s">
        <v>199</v>
      </c>
      <c r="B37" s="182"/>
      <c r="C37" s="153">
        <v>305164499</v>
      </c>
      <c r="D37" s="153"/>
      <c r="E37" s="99">
        <v>133054390</v>
      </c>
      <c r="F37" s="100">
        <v>133054390</v>
      </c>
      <c r="G37" s="100">
        <v>11894705</v>
      </c>
      <c r="H37" s="100">
        <v>5187650</v>
      </c>
      <c r="I37" s="100">
        <v>-44329762</v>
      </c>
      <c r="J37" s="100">
        <v>11894705</v>
      </c>
      <c r="K37" s="100">
        <v>-43854920</v>
      </c>
      <c r="L37" s="100">
        <v>-36333174</v>
      </c>
      <c r="M37" s="100">
        <v>-10250334</v>
      </c>
      <c r="N37" s="100">
        <v>-43854920</v>
      </c>
      <c r="O37" s="100"/>
      <c r="P37" s="100"/>
      <c r="Q37" s="100"/>
      <c r="R37" s="100"/>
      <c r="S37" s="100"/>
      <c r="T37" s="100"/>
      <c r="U37" s="100"/>
      <c r="V37" s="100"/>
      <c r="W37" s="100">
        <v>11894705</v>
      </c>
      <c r="X37" s="100">
        <v>133054390</v>
      </c>
      <c r="Y37" s="100">
        <v>-121159685</v>
      </c>
      <c r="Z37" s="137">
        <v>-91.06</v>
      </c>
      <c r="AA37" s="102">
        <v>133054390</v>
      </c>
    </row>
    <row r="38" spans="1:27" ht="13.5">
      <c r="A38" s="269" t="s">
        <v>200</v>
      </c>
      <c r="B38" s="256"/>
      <c r="C38" s="257">
        <v>434438156</v>
      </c>
      <c r="D38" s="257"/>
      <c r="E38" s="258">
        <v>434360815</v>
      </c>
      <c r="F38" s="259">
        <v>434360815</v>
      </c>
      <c r="G38" s="259">
        <v>5187650</v>
      </c>
      <c r="H38" s="259">
        <v>-44329762</v>
      </c>
      <c r="I38" s="259">
        <v>-43854920</v>
      </c>
      <c r="J38" s="259">
        <v>-43854920</v>
      </c>
      <c r="K38" s="259">
        <v>-36333174</v>
      </c>
      <c r="L38" s="259">
        <v>-10250334</v>
      </c>
      <c r="M38" s="259">
        <v>-84242777</v>
      </c>
      <c r="N38" s="259">
        <v>-84242777</v>
      </c>
      <c r="O38" s="259"/>
      <c r="P38" s="259"/>
      <c r="Q38" s="259"/>
      <c r="R38" s="259"/>
      <c r="S38" s="259"/>
      <c r="T38" s="259"/>
      <c r="U38" s="259"/>
      <c r="V38" s="259"/>
      <c r="W38" s="259">
        <v>-84242777</v>
      </c>
      <c r="X38" s="259">
        <v>267748074</v>
      </c>
      <c r="Y38" s="259">
        <v>-351990851</v>
      </c>
      <c r="Z38" s="260">
        <v>-131.46</v>
      </c>
      <c r="AA38" s="261">
        <v>434360815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179014049</v>
      </c>
      <c r="D5" s="200">
        <f t="shared" si="0"/>
        <v>0</v>
      </c>
      <c r="E5" s="106">
        <f t="shared" si="0"/>
        <v>336672994</v>
      </c>
      <c r="F5" s="106">
        <f t="shared" si="0"/>
        <v>336672994</v>
      </c>
      <c r="G5" s="106">
        <f t="shared" si="0"/>
        <v>4630222</v>
      </c>
      <c r="H5" s="106">
        <f t="shared" si="0"/>
        <v>11725547</v>
      </c>
      <c r="I5" s="106">
        <f t="shared" si="0"/>
        <v>9655340</v>
      </c>
      <c r="J5" s="106">
        <f t="shared" si="0"/>
        <v>26011109</v>
      </c>
      <c r="K5" s="106">
        <f t="shared" si="0"/>
        <v>10162901</v>
      </c>
      <c r="L5" s="106">
        <f t="shared" si="0"/>
        <v>17178436</v>
      </c>
      <c r="M5" s="106">
        <f t="shared" si="0"/>
        <v>17178436</v>
      </c>
      <c r="N5" s="106">
        <f t="shared" si="0"/>
        <v>44519773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70530882</v>
      </c>
      <c r="X5" s="106">
        <f t="shared" si="0"/>
        <v>168336499</v>
      </c>
      <c r="Y5" s="106">
        <f t="shared" si="0"/>
        <v>-97805617</v>
      </c>
      <c r="Z5" s="201">
        <f>+IF(X5&lt;&gt;0,+(Y5/X5)*100,0)</f>
        <v>-58.101254083940525</v>
      </c>
      <c r="AA5" s="199">
        <f>SUM(AA11:AA18)</f>
        <v>336672994</v>
      </c>
    </row>
    <row r="6" spans="1:27" ht="13.5">
      <c r="A6" s="291" t="s">
        <v>204</v>
      </c>
      <c r="B6" s="142"/>
      <c r="C6" s="62">
        <v>101747646</v>
      </c>
      <c r="D6" s="156"/>
      <c r="E6" s="60">
        <v>224323239</v>
      </c>
      <c r="F6" s="60">
        <v>224323239</v>
      </c>
      <c r="G6" s="60">
        <v>1821850</v>
      </c>
      <c r="H6" s="60">
        <v>3100258</v>
      </c>
      <c r="I6" s="60">
        <v>5714052</v>
      </c>
      <c r="J6" s="60">
        <v>10636160</v>
      </c>
      <c r="K6" s="60">
        <v>6641523</v>
      </c>
      <c r="L6" s="60">
        <v>5517209</v>
      </c>
      <c r="M6" s="60">
        <v>5517209</v>
      </c>
      <c r="N6" s="60">
        <v>17675941</v>
      </c>
      <c r="O6" s="60"/>
      <c r="P6" s="60"/>
      <c r="Q6" s="60"/>
      <c r="R6" s="60"/>
      <c r="S6" s="60"/>
      <c r="T6" s="60"/>
      <c r="U6" s="60"/>
      <c r="V6" s="60"/>
      <c r="W6" s="60">
        <v>28312101</v>
      </c>
      <c r="X6" s="60">
        <v>112161620</v>
      </c>
      <c r="Y6" s="60">
        <v>-83849519</v>
      </c>
      <c r="Z6" s="140">
        <v>-74.76</v>
      </c>
      <c r="AA6" s="155">
        <v>224323239</v>
      </c>
    </row>
    <row r="7" spans="1:27" ht="13.5">
      <c r="A7" s="291" t="s">
        <v>205</v>
      </c>
      <c r="B7" s="142"/>
      <c r="C7" s="62">
        <v>24011547</v>
      </c>
      <c r="D7" s="156"/>
      <c r="E7" s="60">
        <v>56485000</v>
      </c>
      <c r="F7" s="60">
        <v>56485000</v>
      </c>
      <c r="G7" s="60"/>
      <c r="H7" s="60">
        <v>762203</v>
      </c>
      <c r="I7" s="60"/>
      <c r="J7" s="60">
        <v>762203</v>
      </c>
      <c r="K7" s="60">
        <v>766140</v>
      </c>
      <c r="L7" s="60">
        <v>7678743</v>
      </c>
      <c r="M7" s="60">
        <v>7678743</v>
      </c>
      <c r="N7" s="60">
        <v>16123626</v>
      </c>
      <c r="O7" s="60"/>
      <c r="P7" s="60"/>
      <c r="Q7" s="60"/>
      <c r="R7" s="60"/>
      <c r="S7" s="60"/>
      <c r="T7" s="60"/>
      <c r="U7" s="60"/>
      <c r="V7" s="60"/>
      <c r="W7" s="60">
        <v>16885829</v>
      </c>
      <c r="X7" s="60">
        <v>28242500</v>
      </c>
      <c r="Y7" s="60">
        <v>-11356671</v>
      </c>
      <c r="Z7" s="140">
        <v>-40.21</v>
      </c>
      <c r="AA7" s="155">
        <v>56485000</v>
      </c>
    </row>
    <row r="8" spans="1:27" ht="13.5">
      <c r="A8" s="291" t="s">
        <v>206</v>
      </c>
      <c r="B8" s="142"/>
      <c r="C8" s="62">
        <v>20509150</v>
      </c>
      <c r="D8" s="156"/>
      <c r="E8" s="60">
        <v>2642345</v>
      </c>
      <c r="F8" s="60">
        <v>2642345</v>
      </c>
      <c r="G8" s="60"/>
      <c r="H8" s="60">
        <v>3660826</v>
      </c>
      <c r="I8" s="60"/>
      <c r="J8" s="60">
        <v>3660826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3660826</v>
      </c>
      <c r="X8" s="60">
        <v>1321173</v>
      </c>
      <c r="Y8" s="60">
        <v>2339653</v>
      </c>
      <c r="Z8" s="140">
        <v>177.09</v>
      </c>
      <c r="AA8" s="155">
        <v>2642345</v>
      </c>
    </row>
    <row r="9" spans="1:27" ht="13.5">
      <c r="A9" s="291" t="s">
        <v>207</v>
      </c>
      <c r="B9" s="142"/>
      <c r="C9" s="62">
        <v>5465718</v>
      </c>
      <c r="D9" s="156"/>
      <c r="E9" s="60">
        <v>16884529</v>
      </c>
      <c r="F9" s="60">
        <v>16884529</v>
      </c>
      <c r="G9" s="60">
        <v>1392464</v>
      </c>
      <c r="H9" s="60"/>
      <c r="I9" s="60">
        <v>2013039</v>
      </c>
      <c r="J9" s="60">
        <v>3405503</v>
      </c>
      <c r="K9" s="60">
        <v>12496</v>
      </c>
      <c r="L9" s="60">
        <v>1198909</v>
      </c>
      <c r="M9" s="60">
        <v>1198909</v>
      </c>
      <c r="N9" s="60">
        <v>2410314</v>
      </c>
      <c r="O9" s="60"/>
      <c r="P9" s="60"/>
      <c r="Q9" s="60"/>
      <c r="R9" s="60"/>
      <c r="S9" s="60"/>
      <c r="T9" s="60"/>
      <c r="U9" s="60"/>
      <c r="V9" s="60"/>
      <c r="W9" s="60">
        <v>5815817</v>
      </c>
      <c r="X9" s="60">
        <v>8442265</v>
      </c>
      <c r="Y9" s="60">
        <v>-2626448</v>
      </c>
      <c r="Z9" s="140">
        <v>-31.11</v>
      </c>
      <c r="AA9" s="155">
        <v>16884529</v>
      </c>
    </row>
    <row r="10" spans="1:27" ht="13.5">
      <c r="A10" s="291" t="s">
        <v>208</v>
      </c>
      <c r="B10" s="142"/>
      <c r="C10" s="62">
        <v>25666709</v>
      </c>
      <c r="D10" s="156"/>
      <c r="E10" s="60">
        <v>4556789</v>
      </c>
      <c r="F10" s="60">
        <v>4556789</v>
      </c>
      <c r="G10" s="60">
        <v>1415908</v>
      </c>
      <c r="H10" s="60">
        <v>2000000</v>
      </c>
      <c r="I10" s="60">
        <v>1308482</v>
      </c>
      <c r="J10" s="60">
        <v>4724390</v>
      </c>
      <c r="K10" s="60">
        <v>2742742</v>
      </c>
      <c r="L10" s="60">
        <v>1770846</v>
      </c>
      <c r="M10" s="60">
        <v>1770846</v>
      </c>
      <c r="N10" s="60">
        <v>6284434</v>
      </c>
      <c r="O10" s="60"/>
      <c r="P10" s="60"/>
      <c r="Q10" s="60"/>
      <c r="R10" s="60"/>
      <c r="S10" s="60"/>
      <c r="T10" s="60"/>
      <c r="U10" s="60"/>
      <c r="V10" s="60"/>
      <c r="W10" s="60">
        <v>11008824</v>
      </c>
      <c r="X10" s="60">
        <v>2278395</v>
      </c>
      <c r="Y10" s="60">
        <v>8730429</v>
      </c>
      <c r="Z10" s="140">
        <v>383.18</v>
      </c>
      <c r="AA10" s="155">
        <v>4556789</v>
      </c>
    </row>
    <row r="11" spans="1:27" ht="13.5">
      <c r="A11" s="292" t="s">
        <v>209</v>
      </c>
      <c r="B11" s="142"/>
      <c r="C11" s="293">
        <f aca="true" t="shared" si="1" ref="C11:Y11">SUM(C6:C10)</f>
        <v>177400770</v>
      </c>
      <c r="D11" s="294">
        <f t="shared" si="1"/>
        <v>0</v>
      </c>
      <c r="E11" s="295">
        <f t="shared" si="1"/>
        <v>304891902</v>
      </c>
      <c r="F11" s="295">
        <f t="shared" si="1"/>
        <v>304891902</v>
      </c>
      <c r="G11" s="295">
        <f t="shared" si="1"/>
        <v>4630222</v>
      </c>
      <c r="H11" s="295">
        <f t="shared" si="1"/>
        <v>9523287</v>
      </c>
      <c r="I11" s="295">
        <f t="shared" si="1"/>
        <v>9035573</v>
      </c>
      <c r="J11" s="295">
        <f t="shared" si="1"/>
        <v>23189082</v>
      </c>
      <c r="K11" s="295">
        <f t="shared" si="1"/>
        <v>10162901</v>
      </c>
      <c r="L11" s="295">
        <f t="shared" si="1"/>
        <v>16165707</v>
      </c>
      <c r="M11" s="295">
        <f t="shared" si="1"/>
        <v>16165707</v>
      </c>
      <c r="N11" s="295">
        <f t="shared" si="1"/>
        <v>42494315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65683397</v>
      </c>
      <c r="X11" s="295">
        <f t="shared" si="1"/>
        <v>152445953</v>
      </c>
      <c r="Y11" s="295">
        <f t="shared" si="1"/>
        <v>-86762556</v>
      </c>
      <c r="Z11" s="296">
        <f>+IF(X11&lt;&gt;0,+(Y11/X11)*100,0)</f>
        <v>-56.913649914996434</v>
      </c>
      <c r="AA11" s="297">
        <f>SUM(AA6:AA10)</f>
        <v>304891902</v>
      </c>
    </row>
    <row r="12" spans="1:27" ht="13.5">
      <c r="A12" s="298" t="s">
        <v>210</v>
      </c>
      <c r="B12" s="136"/>
      <c r="C12" s="62">
        <v>1613279</v>
      </c>
      <c r="D12" s="156"/>
      <c r="E12" s="60">
        <v>8500000</v>
      </c>
      <c r="F12" s="60">
        <v>8500000</v>
      </c>
      <c r="G12" s="60"/>
      <c r="H12" s="60">
        <v>1660229</v>
      </c>
      <c r="I12" s="60">
        <v>316352</v>
      </c>
      <c r="J12" s="60">
        <v>1976581</v>
      </c>
      <c r="K12" s="60"/>
      <c r="L12" s="60">
        <v>930054</v>
      </c>
      <c r="M12" s="60">
        <v>930054</v>
      </c>
      <c r="N12" s="60">
        <v>1860108</v>
      </c>
      <c r="O12" s="60"/>
      <c r="P12" s="60"/>
      <c r="Q12" s="60"/>
      <c r="R12" s="60"/>
      <c r="S12" s="60"/>
      <c r="T12" s="60"/>
      <c r="U12" s="60"/>
      <c r="V12" s="60"/>
      <c r="W12" s="60">
        <v>3836689</v>
      </c>
      <c r="X12" s="60">
        <v>4250000</v>
      </c>
      <c r="Y12" s="60">
        <v>-413311</v>
      </c>
      <c r="Z12" s="140">
        <v>-9.72</v>
      </c>
      <c r="AA12" s="155">
        <v>8500000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22706092</v>
      </c>
      <c r="F15" s="60">
        <v>22706092</v>
      </c>
      <c r="G15" s="60"/>
      <c r="H15" s="60">
        <v>542031</v>
      </c>
      <c r="I15" s="60">
        <v>303415</v>
      </c>
      <c r="J15" s="60">
        <v>845446</v>
      </c>
      <c r="K15" s="60"/>
      <c r="L15" s="60">
        <v>82675</v>
      </c>
      <c r="M15" s="60">
        <v>82675</v>
      </c>
      <c r="N15" s="60">
        <v>165350</v>
      </c>
      <c r="O15" s="60"/>
      <c r="P15" s="60"/>
      <c r="Q15" s="60"/>
      <c r="R15" s="60"/>
      <c r="S15" s="60"/>
      <c r="T15" s="60"/>
      <c r="U15" s="60"/>
      <c r="V15" s="60"/>
      <c r="W15" s="60">
        <v>1010796</v>
      </c>
      <c r="X15" s="60">
        <v>11353046</v>
      </c>
      <c r="Y15" s="60">
        <v>-10342250</v>
      </c>
      <c r="Z15" s="140">
        <v>-91.1</v>
      </c>
      <c r="AA15" s="155">
        <v>22706092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>
        <v>575000</v>
      </c>
      <c r="F18" s="82">
        <v>575000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287500</v>
      </c>
      <c r="Y18" s="82">
        <v>-287500</v>
      </c>
      <c r="Z18" s="270">
        <v>-100</v>
      </c>
      <c r="AA18" s="278">
        <v>575000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18280000</v>
      </c>
      <c r="F20" s="100">
        <f t="shared" si="2"/>
        <v>18280000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9140000</v>
      </c>
      <c r="Y20" s="100">
        <f t="shared" si="2"/>
        <v>-9140000</v>
      </c>
      <c r="Z20" s="137">
        <f>+IF(X20&lt;&gt;0,+(Y20/X20)*100,0)</f>
        <v>-100</v>
      </c>
      <c r="AA20" s="153">
        <f>SUM(AA26:AA33)</f>
        <v>18280000</v>
      </c>
    </row>
    <row r="21" spans="1:27" ht="13.5">
      <c r="A21" s="291" t="s">
        <v>204</v>
      </c>
      <c r="B21" s="142"/>
      <c r="C21" s="62"/>
      <c r="D21" s="156"/>
      <c r="E21" s="60">
        <v>5000000</v>
      </c>
      <c r="F21" s="60">
        <v>5000000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2500000</v>
      </c>
      <c r="Y21" s="60">
        <v>-2500000</v>
      </c>
      <c r="Z21" s="140">
        <v>-100</v>
      </c>
      <c r="AA21" s="155">
        <v>5000000</v>
      </c>
    </row>
    <row r="22" spans="1:27" ht="13.5">
      <c r="A22" s="291" t="s">
        <v>205</v>
      </c>
      <c r="B22" s="142"/>
      <c r="C22" s="62"/>
      <c r="D22" s="156"/>
      <c r="E22" s="60">
        <v>1500000</v>
      </c>
      <c r="F22" s="60">
        <v>1500000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750000</v>
      </c>
      <c r="Y22" s="60">
        <v>-750000</v>
      </c>
      <c r="Z22" s="140">
        <v>-100</v>
      </c>
      <c r="AA22" s="155">
        <v>1500000</v>
      </c>
    </row>
    <row r="23" spans="1:27" ht="13.5">
      <c r="A23" s="291" t="s">
        <v>206</v>
      </c>
      <c r="B23" s="142"/>
      <c r="C23" s="62"/>
      <c r="D23" s="156"/>
      <c r="E23" s="60">
        <v>500000</v>
      </c>
      <c r="F23" s="60">
        <v>500000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250000</v>
      </c>
      <c r="Y23" s="60">
        <v>-250000</v>
      </c>
      <c r="Z23" s="140">
        <v>-100</v>
      </c>
      <c r="AA23" s="155">
        <v>500000</v>
      </c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>
        <v>8500000</v>
      </c>
      <c r="F25" s="60">
        <v>8500000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4250000</v>
      </c>
      <c r="Y25" s="60">
        <v>-4250000</v>
      </c>
      <c r="Z25" s="140">
        <v>-100</v>
      </c>
      <c r="AA25" s="155">
        <v>8500000</v>
      </c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15500000</v>
      </c>
      <c r="F26" s="295">
        <f t="shared" si="3"/>
        <v>15500000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7750000</v>
      </c>
      <c r="Y26" s="295">
        <f t="shared" si="3"/>
        <v>-7750000</v>
      </c>
      <c r="Z26" s="296">
        <f>+IF(X26&lt;&gt;0,+(Y26/X26)*100,0)</f>
        <v>-100</v>
      </c>
      <c r="AA26" s="297">
        <f>SUM(AA21:AA25)</f>
        <v>15500000</v>
      </c>
    </row>
    <row r="27" spans="1:27" ht="13.5">
      <c r="A27" s="298" t="s">
        <v>210</v>
      </c>
      <c r="B27" s="147"/>
      <c r="C27" s="62"/>
      <c r="D27" s="156"/>
      <c r="E27" s="60">
        <v>780000</v>
      </c>
      <c r="F27" s="60">
        <v>780000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390000</v>
      </c>
      <c r="Y27" s="60">
        <v>-390000</v>
      </c>
      <c r="Z27" s="140">
        <v>-100</v>
      </c>
      <c r="AA27" s="155">
        <v>780000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>
        <v>2000000</v>
      </c>
      <c r="F30" s="60">
        <v>2000000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1000000</v>
      </c>
      <c r="Y30" s="60">
        <v>-1000000</v>
      </c>
      <c r="Z30" s="140">
        <v>-100</v>
      </c>
      <c r="AA30" s="155">
        <v>2000000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101747646</v>
      </c>
      <c r="D36" s="156">
        <f t="shared" si="4"/>
        <v>0</v>
      </c>
      <c r="E36" s="60">
        <f t="shared" si="4"/>
        <v>229323239</v>
      </c>
      <c r="F36" s="60">
        <f t="shared" si="4"/>
        <v>229323239</v>
      </c>
      <c r="G36" s="60">
        <f t="shared" si="4"/>
        <v>1821850</v>
      </c>
      <c r="H36" s="60">
        <f t="shared" si="4"/>
        <v>3100258</v>
      </c>
      <c r="I36" s="60">
        <f t="shared" si="4"/>
        <v>5714052</v>
      </c>
      <c r="J36" s="60">
        <f t="shared" si="4"/>
        <v>10636160</v>
      </c>
      <c r="K36" s="60">
        <f t="shared" si="4"/>
        <v>6641523</v>
      </c>
      <c r="L36" s="60">
        <f t="shared" si="4"/>
        <v>5517209</v>
      </c>
      <c r="M36" s="60">
        <f t="shared" si="4"/>
        <v>5517209</v>
      </c>
      <c r="N36" s="60">
        <f t="shared" si="4"/>
        <v>17675941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28312101</v>
      </c>
      <c r="X36" s="60">
        <f t="shared" si="4"/>
        <v>114661620</v>
      </c>
      <c r="Y36" s="60">
        <f t="shared" si="4"/>
        <v>-86349519</v>
      </c>
      <c r="Z36" s="140">
        <f aca="true" t="shared" si="5" ref="Z36:Z49">+IF(X36&lt;&gt;0,+(Y36/X36)*100,0)</f>
        <v>-75.3081275146819</v>
      </c>
      <c r="AA36" s="155">
        <f>AA6+AA21</f>
        <v>229323239</v>
      </c>
    </row>
    <row r="37" spans="1:27" ht="13.5">
      <c r="A37" s="291" t="s">
        <v>205</v>
      </c>
      <c r="B37" s="142"/>
      <c r="C37" s="62">
        <f t="shared" si="4"/>
        <v>24011547</v>
      </c>
      <c r="D37" s="156">
        <f t="shared" si="4"/>
        <v>0</v>
      </c>
      <c r="E37" s="60">
        <f t="shared" si="4"/>
        <v>57985000</v>
      </c>
      <c r="F37" s="60">
        <f t="shared" si="4"/>
        <v>57985000</v>
      </c>
      <c r="G37" s="60">
        <f t="shared" si="4"/>
        <v>0</v>
      </c>
      <c r="H37" s="60">
        <f t="shared" si="4"/>
        <v>762203</v>
      </c>
      <c r="I37" s="60">
        <f t="shared" si="4"/>
        <v>0</v>
      </c>
      <c r="J37" s="60">
        <f t="shared" si="4"/>
        <v>762203</v>
      </c>
      <c r="K37" s="60">
        <f t="shared" si="4"/>
        <v>766140</v>
      </c>
      <c r="L37" s="60">
        <f t="shared" si="4"/>
        <v>7678743</v>
      </c>
      <c r="M37" s="60">
        <f t="shared" si="4"/>
        <v>7678743</v>
      </c>
      <c r="N37" s="60">
        <f t="shared" si="4"/>
        <v>16123626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16885829</v>
      </c>
      <c r="X37" s="60">
        <f t="shared" si="4"/>
        <v>28992500</v>
      </c>
      <c r="Y37" s="60">
        <f t="shared" si="4"/>
        <v>-12106671</v>
      </c>
      <c r="Z37" s="140">
        <f t="shared" si="5"/>
        <v>-41.75794084677072</v>
      </c>
      <c r="AA37" s="155">
        <f>AA7+AA22</f>
        <v>57985000</v>
      </c>
    </row>
    <row r="38" spans="1:27" ht="13.5">
      <c r="A38" s="291" t="s">
        <v>206</v>
      </c>
      <c r="B38" s="142"/>
      <c r="C38" s="62">
        <f t="shared" si="4"/>
        <v>20509150</v>
      </c>
      <c r="D38" s="156">
        <f t="shared" si="4"/>
        <v>0</v>
      </c>
      <c r="E38" s="60">
        <f t="shared" si="4"/>
        <v>3142345</v>
      </c>
      <c r="F38" s="60">
        <f t="shared" si="4"/>
        <v>3142345</v>
      </c>
      <c r="G38" s="60">
        <f t="shared" si="4"/>
        <v>0</v>
      </c>
      <c r="H38" s="60">
        <f t="shared" si="4"/>
        <v>3660826</v>
      </c>
      <c r="I38" s="60">
        <f t="shared" si="4"/>
        <v>0</v>
      </c>
      <c r="J38" s="60">
        <f t="shared" si="4"/>
        <v>3660826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3660826</v>
      </c>
      <c r="X38" s="60">
        <f t="shared" si="4"/>
        <v>1571173</v>
      </c>
      <c r="Y38" s="60">
        <f t="shared" si="4"/>
        <v>2089653</v>
      </c>
      <c r="Z38" s="140">
        <f t="shared" si="5"/>
        <v>132.99954874479133</v>
      </c>
      <c r="AA38" s="155">
        <f>AA8+AA23</f>
        <v>3142345</v>
      </c>
    </row>
    <row r="39" spans="1:27" ht="13.5">
      <c r="A39" s="291" t="s">
        <v>207</v>
      </c>
      <c r="B39" s="142"/>
      <c r="C39" s="62">
        <f t="shared" si="4"/>
        <v>5465718</v>
      </c>
      <c r="D39" s="156">
        <f t="shared" si="4"/>
        <v>0</v>
      </c>
      <c r="E39" s="60">
        <f t="shared" si="4"/>
        <v>16884529</v>
      </c>
      <c r="F39" s="60">
        <f t="shared" si="4"/>
        <v>16884529</v>
      </c>
      <c r="G39" s="60">
        <f t="shared" si="4"/>
        <v>1392464</v>
      </c>
      <c r="H39" s="60">
        <f t="shared" si="4"/>
        <v>0</v>
      </c>
      <c r="I39" s="60">
        <f t="shared" si="4"/>
        <v>2013039</v>
      </c>
      <c r="J39" s="60">
        <f t="shared" si="4"/>
        <v>3405503</v>
      </c>
      <c r="K39" s="60">
        <f t="shared" si="4"/>
        <v>12496</v>
      </c>
      <c r="L39" s="60">
        <f t="shared" si="4"/>
        <v>1198909</v>
      </c>
      <c r="M39" s="60">
        <f t="shared" si="4"/>
        <v>1198909</v>
      </c>
      <c r="N39" s="60">
        <f t="shared" si="4"/>
        <v>2410314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5815817</v>
      </c>
      <c r="X39" s="60">
        <f t="shared" si="4"/>
        <v>8442265</v>
      </c>
      <c r="Y39" s="60">
        <f t="shared" si="4"/>
        <v>-2626448</v>
      </c>
      <c r="Z39" s="140">
        <f t="shared" si="5"/>
        <v>-31.11070311107268</v>
      </c>
      <c r="AA39" s="155">
        <f>AA9+AA24</f>
        <v>16884529</v>
      </c>
    </row>
    <row r="40" spans="1:27" ht="13.5">
      <c r="A40" s="291" t="s">
        <v>208</v>
      </c>
      <c r="B40" s="142"/>
      <c r="C40" s="62">
        <f t="shared" si="4"/>
        <v>25666709</v>
      </c>
      <c r="D40" s="156">
        <f t="shared" si="4"/>
        <v>0</v>
      </c>
      <c r="E40" s="60">
        <f t="shared" si="4"/>
        <v>13056789</v>
      </c>
      <c r="F40" s="60">
        <f t="shared" si="4"/>
        <v>13056789</v>
      </c>
      <c r="G40" s="60">
        <f t="shared" si="4"/>
        <v>1415908</v>
      </c>
      <c r="H40" s="60">
        <f t="shared" si="4"/>
        <v>2000000</v>
      </c>
      <c r="I40" s="60">
        <f t="shared" si="4"/>
        <v>1308482</v>
      </c>
      <c r="J40" s="60">
        <f t="shared" si="4"/>
        <v>4724390</v>
      </c>
      <c r="K40" s="60">
        <f t="shared" si="4"/>
        <v>2742742</v>
      </c>
      <c r="L40" s="60">
        <f t="shared" si="4"/>
        <v>1770846</v>
      </c>
      <c r="M40" s="60">
        <f t="shared" si="4"/>
        <v>1770846</v>
      </c>
      <c r="N40" s="60">
        <f t="shared" si="4"/>
        <v>6284434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11008824</v>
      </c>
      <c r="X40" s="60">
        <f t="shared" si="4"/>
        <v>6528395</v>
      </c>
      <c r="Y40" s="60">
        <f t="shared" si="4"/>
        <v>4480429</v>
      </c>
      <c r="Z40" s="140">
        <f t="shared" si="5"/>
        <v>68.62986997569847</v>
      </c>
      <c r="AA40" s="155">
        <f>AA10+AA25</f>
        <v>13056789</v>
      </c>
    </row>
    <row r="41" spans="1:27" ht="13.5">
      <c r="A41" s="292" t="s">
        <v>209</v>
      </c>
      <c r="B41" s="142"/>
      <c r="C41" s="293">
        <f aca="true" t="shared" si="6" ref="C41:Y41">SUM(C36:C40)</f>
        <v>177400770</v>
      </c>
      <c r="D41" s="294">
        <f t="shared" si="6"/>
        <v>0</v>
      </c>
      <c r="E41" s="295">
        <f t="shared" si="6"/>
        <v>320391902</v>
      </c>
      <c r="F41" s="295">
        <f t="shared" si="6"/>
        <v>320391902</v>
      </c>
      <c r="G41" s="295">
        <f t="shared" si="6"/>
        <v>4630222</v>
      </c>
      <c r="H41" s="295">
        <f t="shared" si="6"/>
        <v>9523287</v>
      </c>
      <c r="I41" s="295">
        <f t="shared" si="6"/>
        <v>9035573</v>
      </c>
      <c r="J41" s="295">
        <f t="shared" si="6"/>
        <v>23189082</v>
      </c>
      <c r="K41" s="295">
        <f t="shared" si="6"/>
        <v>10162901</v>
      </c>
      <c r="L41" s="295">
        <f t="shared" si="6"/>
        <v>16165707</v>
      </c>
      <c r="M41" s="295">
        <f t="shared" si="6"/>
        <v>16165707</v>
      </c>
      <c r="N41" s="295">
        <f t="shared" si="6"/>
        <v>42494315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65683397</v>
      </c>
      <c r="X41" s="295">
        <f t="shared" si="6"/>
        <v>160195953</v>
      </c>
      <c r="Y41" s="295">
        <f t="shared" si="6"/>
        <v>-94512556</v>
      </c>
      <c r="Z41" s="296">
        <f t="shared" si="5"/>
        <v>-58.998092167784044</v>
      </c>
      <c r="AA41" s="297">
        <f>SUM(AA36:AA40)</f>
        <v>320391902</v>
      </c>
    </row>
    <row r="42" spans="1:27" ht="13.5">
      <c r="A42" s="298" t="s">
        <v>210</v>
      </c>
      <c r="B42" s="136"/>
      <c r="C42" s="95">
        <f aca="true" t="shared" si="7" ref="C42:Y48">C12+C27</f>
        <v>1613279</v>
      </c>
      <c r="D42" s="129">
        <f t="shared" si="7"/>
        <v>0</v>
      </c>
      <c r="E42" s="54">
        <f t="shared" si="7"/>
        <v>9280000</v>
      </c>
      <c r="F42" s="54">
        <f t="shared" si="7"/>
        <v>9280000</v>
      </c>
      <c r="G42" s="54">
        <f t="shared" si="7"/>
        <v>0</v>
      </c>
      <c r="H42" s="54">
        <f t="shared" si="7"/>
        <v>1660229</v>
      </c>
      <c r="I42" s="54">
        <f t="shared" si="7"/>
        <v>316352</v>
      </c>
      <c r="J42" s="54">
        <f t="shared" si="7"/>
        <v>1976581</v>
      </c>
      <c r="K42" s="54">
        <f t="shared" si="7"/>
        <v>0</v>
      </c>
      <c r="L42" s="54">
        <f t="shared" si="7"/>
        <v>930054</v>
      </c>
      <c r="M42" s="54">
        <f t="shared" si="7"/>
        <v>930054</v>
      </c>
      <c r="N42" s="54">
        <f t="shared" si="7"/>
        <v>1860108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3836689</v>
      </c>
      <c r="X42" s="54">
        <f t="shared" si="7"/>
        <v>4640000</v>
      </c>
      <c r="Y42" s="54">
        <f t="shared" si="7"/>
        <v>-803311</v>
      </c>
      <c r="Z42" s="184">
        <f t="shared" si="5"/>
        <v>-17.312737068965518</v>
      </c>
      <c r="AA42" s="130">
        <f aca="true" t="shared" si="8" ref="AA42:AA48">AA12+AA27</f>
        <v>9280000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24706092</v>
      </c>
      <c r="F45" s="54">
        <f t="shared" si="7"/>
        <v>24706092</v>
      </c>
      <c r="G45" s="54">
        <f t="shared" si="7"/>
        <v>0</v>
      </c>
      <c r="H45" s="54">
        <f t="shared" si="7"/>
        <v>542031</v>
      </c>
      <c r="I45" s="54">
        <f t="shared" si="7"/>
        <v>303415</v>
      </c>
      <c r="J45" s="54">
        <f t="shared" si="7"/>
        <v>845446</v>
      </c>
      <c r="K45" s="54">
        <f t="shared" si="7"/>
        <v>0</v>
      </c>
      <c r="L45" s="54">
        <f t="shared" si="7"/>
        <v>82675</v>
      </c>
      <c r="M45" s="54">
        <f t="shared" si="7"/>
        <v>82675</v>
      </c>
      <c r="N45" s="54">
        <f t="shared" si="7"/>
        <v>165350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1010796</v>
      </c>
      <c r="X45" s="54">
        <f t="shared" si="7"/>
        <v>12353046</v>
      </c>
      <c r="Y45" s="54">
        <f t="shared" si="7"/>
        <v>-11342250</v>
      </c>
      <c r="Z45" s="184">
        <f t="shared" si="5"/>
        <v>-91.81743514919316</v>
      </c>
      <c r="AA45" s="130">
        <f t="shared" si="8"/>
        <v>24706092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575000</v>
      </c>
      <c r="F48" s="54">
        <f t="shared" si="7"/>
        <v>575000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287500</v>
      </c>
      <c r="Y48" s="54">
        <f t="shared" si="7"/>
        <v>-287500</v>
      </c>
      <c r="Z48" s="184">
        <f t="shared" si="5"/>
        <v>-100</v>
      </c>
      <c r="AA48" s="130">
        <f t="shared" si="8"/>
        <v>575000</v>
      </c>
    </row>
    <row r="49" spans="1:27" ht="13.5">
      <c r="A49" s="308" t="s">
        <v>219</v>
      </c>
      <c r="B49" s="149"/>
      <c r="C49" s="239">
        <f aca="true" t="shared" si="9" ref="C49:Y49">SUM(C41:C48)</f>
        <v>179014049</v>
      </c>
      <c r="D49" s="218">
        <f t="shared" si="9"/>
        <v>0</v>
      </c>
      <c r="E49" s="220">
        <f t="shared" si="9"/>
        <v>354952994</v>
      </c>
      <c r="F49" s="220">
        <f t="shared" si="9"/>
        <v>354952994</v>
      </c>
      <c r="G49" s="220">
        <f t="shared" si="9"/>
        <v>4630222</v>
      </c>
      <c r="H49" s="220">
        <f t="shared" si="9"/>
        <v>11725547</v>
      </c>
      <c r="I49" s="220">
        <f t="shared" si="9"/>
        <v>9655340</v>
      </c>
      <c r="J49" s="220">
        <f t="shared" si="9"/>
        <v>26011109</v>
      </c>
      <c r="K49" s="220">
        <f t="shared" si="9"/>
        <v>10162901</v>
      </c>
      <c r="L49" s="220">
        <f t="shared" si="9"/>
        <v>17178436</v>
      </c>
      <c r="M49" s="220">
        <f t="shared" si="9"/>
        <v>17178436</v>
      </c>
      <c r="N49" s="220">
        <f t="shared" si="9"/>
        <v>44519773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70530882</v>
      </c>
      <c r="X49" s="220">
        <f t="shared" si="9"/>
        <v>177476499</v>
      </c>
      <c r="Y49" s="220">
        <f t="shared" si="9"/>
        <v>-106945617</v>
      </c>
      <c r="Z49" s="221">
        <f t="shared" si="5"/>
        <v>-60.25903012657467</v>
      </c>
      <c r="AA49" s="222">
        <f>SUM(AA41:AA48)</f>
        <v>354952994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14878533</v>
      </c>
      <c r="D51" s="129">
        <f t="shared" si="10"/>
        <v>0</v>
      </c>
      <c r="E51" s="54">
        <f t="shared" si="10"/>
        <v>24219647</v>
      </c>
      <c r="F51" s="54">
        <f t="shared" si="10"/>
        <v>24219647</v>
      </c>
      <c r="G51" s="54">
        <f t="shared" si="10"/>
        <v>0</v>
      </c>
      <c r="H51" s="54">
        <f t="shared" si="10"/>
        <v>0</v>
      </c>
      <c r="I51" s="54">
        <f t="shared" si="10"/>
        <v>10648762</v>
      </c>
      <c r="J51" s="54">
        <f t="shared" si="10"/>
        <v>10648762</v>
      </c>
      <c r="K51" s="54">
        <f t="shared" si="10"/>
        <v>463208</v>
      </c>
      <c r="L51" s="54">
        <f t="shared" si="10"/>
        <v>5874465</v>
      </c>
      <c r="M51" s="54">
        <f t="shared" si="10"/>
        <v>5874465</v>
      </c>
      <c r="N51" s="54">
        <f t="shared" si="10"/>
        <v>12212138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22860900</v>
      </c>
      <c r="X51" s="54">
        <f t="shared" si="10"/>
        <v>12109825</v>
      </c>
      <c r="Y51" s="54">
        <f t="shared" si="10"/>
        <v>10751075</v>
      </c>
      <c r="Z51" s="184">
        <f>+IF(X51&lt;&gt;0,+(Y51/X51)*100,0)</f>
        <v>88.77977179686742</v>
      </c>
      <c r="AA51" s="130">
        <f>SUM(AA57:AA61)</f>
        <v>24219647</v>
      </c>
    </row>
    <row r="52" spans="1:27" ht="13.5">
      <c r="A52" s="310" t="s">
        <v>204</v>
      </c>
      <c r="B52" s="142"/>
      <c r="C52" s="62">
        <v>6069022</v>
      </c>
      <c r="D52" s="156"/>
      <c r="E52" s="60">
        <v>3201000</v>
      </c>
      <c r="F52" s="60">
        <v>3201000</v>
      </c>
      <c r="G52" s="60"/>
      <c r="H52" s="60"/>
      <c r="I52" s="60">
        <v>9708034</v>
      </c>
      <c r="J52" s="60">
        <v>9708034</v>
      </c>
      <c r="K52" s="60">
        <v>463208</v>
      </c>
      <c r="L52" s="60">
        <v>5543959</v>
      </c>
      <c r="M52" s="60">
        <v>5543959</v>
      </c>
      <c r="N52" s="60">
        <v>11551126</v>
      </c>
      <c r="O52" s="60"/>
      <c r="P52" s="60"/>
      <c r="Q52" s="60"/>
      <c r="R52" s="60"/>
      <c r="S52" s="60"/>
      <c r="T52" s="60"/>
      <c r="U52" s="60"/>
      <c r="V52" s="60"/>
      <c r="W52" s="60">
        <v>21259160</v>
      </c>
      <c r="X52" s="60">
        <v>1600500</v>
      </c>
      <c r="Y52" s="60">
        <v>19658660</v>
      </c>
      <c r="Z52" s="140">
        <v>1228.28</v>
      </c>
      <c r="AA52" s="155">
        <v>3201000</v>
      </c>
    </row>
    <row r="53" spans="1:27" ht="13.5">
      <c r="A53" s="310" t="s">
        <v>205</v>
      </c>
      <c r="B53" s="142"/>
      <c r="C53" s="62">
        <v>1347004</v>
      </c>
      <c r="D53" s="156"/>
      <c r="E53" s="60">
        <v>2327500</v>
      </c>
      <c r="F53" s="60">
        <v>2327500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1163750</v>
      </c>
      <c r="Y53" s="60">
        <v>-1163750</v>
      </c>
      <c r="Z53" s="140">
        <v>-100</v>
      </c>
      <c r="AA53" s="155">
        <v>2327500</v>
      </c>
    </row>
    <row r="54" spans="1:27" ht="13.5">
      <c r="A54" s="310" t="s">
        <v>206</v>
      </c>
      <c r="B54" s="142"/>
      <c r="C54" s="62">
        <v>660018</v>
      </c>
      <c r="D54" s="156"/>
      <c r="E54" s="60">
        <v>2419341</v>
      </c>
      <c r="F54" s="60">
        <v>2419341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1209671</v>
      </c>
      <c r="Y54" s="60">
        <v>-1209671</v>
      </c>
      <c r="Z54" s="140">
        <v>-100</v>
      </c>
      <c r="AA54" s="155">
        <v>2419341</v>
      </c>
    </row>
    <row r="55" spans="1:27" ht="13.5">
      <c r="A55" s="310" t="s">
        <v>207</v>
      </c>
      <c r="B55" s="142"/>
      <c r="C55" s="62">
        <v>1171132</v>
      </c>
      <c r="D55" s="156"/>
      <c r="E55" s="60">
        <v>4194577</v>
      </c>
      <c r="F55" s="60">
        <v>4194577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2097289</v>
      </c>
      <c r="Y55" s="60">
        <v>-2097289</v>
      </c>
      <c r="Z55" s="140">
        <v>-100</v>
      </c>
      <c r="AA55" s="155">
        <v>4194577</v>
      </c>
    </row>
    <row r="56" spans="1:27" ht="13.5">
      <c r="A56" s="310" t="s">
        <v>208</v>
      </c>
      <c r="B56" s="142"/>
      <c r="C56" s="62"/>
      <c r="D56" s="156"/>
      <c r="E56" s="60">
        <v>1223200</v>
      </c>
      <c r="F56" s="60">
        <v>1223200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611600</v>
      </c>
      <c r="Y56" s="60">
        <v>-611600</v>
      </c>
      <c r="Z56" s="140">
        <v>-100</v>
      </c>
      <c r="AA56" s="155">
        <v>1223200</v>
      </c>
    </row>
    <row r="57" spans="1:27" ht="13.5">
      <c r="A57" s="138" t="s">
        <v>209</v>
      </c>
      <c r="B57" s="142"/>
      <c r="C57" s="293">
        <f aca="true" t="shared" si="11" ref="C57:Y57">SUM(C52:C56)</f>
        <v>9247176</v>
      </c>
      <c r="D57" s="294">
        <f t="shared" si="11"/>
        <v>0</v>
      </c>
      <c r="E57" s="295">
        <f t="shared" si="11"/>
        <v>13365618</v>
      </c>
      <c r="F57" s="295">
        <f t="shared" si="11"/>
        <v>13365618</v>
      </c>
      <c r="G57" s="295">
        <f t="shared" si="11"/>
        <v>0</v>
      </c>
      <c r="H57" s="295">
        <f t="shared" si="11"/>
        <v>0</v>
      </c>
      <c r="I57" s="295">
        <f t="shared" si="11"/>
        <v>9708034</v>
      </c>
      <c r="J57" s="295">
        <f t="shared" si="11"/>
        <v>9708034</v>
      </c>
      <c r="K57" s="295">
        <f t="shared" si="11"/>
        <v>463208</v>
      </c>
      <c r="L57" s="295">
        <f t="shared" si="11"/>
        <v>5543959</v>
      </c>
      <c r="M57" s="295">
        <f t="shared" si="11"/>
        <v>5543959</v>
      </c>
      <c r="N57" s="295">
        <f t="shared" si="11"/>
        <v>11551126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21259160</v>
      </c>
      <c r="X57" s="295">
        <f t="shared" si="11"/>
        <v>6682810</v>
      </c>
      <c r="Y57" s="295">
        <f t="shared" si="11"/>
        <v>14576350</v>
      </c>
      <c r="Z57" s="296">
        <f>+IF(X57&lt;&gt;0,+(Y57/X57)*100,0)</f>
        <v>218.1170794920101</v>
      </c>
      <c r="AA57" s="297">
        <f>SUM(AA52:AA56)</f>
        <v>13365618</v>
      </c>
    </row>
    <row r="58" spans="1:27" ht="13.5">
      <c r="A58" s="311" t="s">
        <v>210</v>
      </c>
      <c r="B58" s="136"/>
      <c r="C58" s="62">
        <v>648331</v>
      </c>
      <c r="D58" s="156"/>
      <c r="E58" s="60">
        <v>5246453</v>
      </c>
      <c r="F58" s="60">
        <v>5246453</v>
      </c>
      <c r="G58" s="60"/>
      <c r="H58" s="60"/>
      <c r="I58" s="60"/>
      <c r="J58" s="60"/>
      <c r="K58" s="60"/>
      <c r="L58" s="60">
        <v>18500</v>
      </c>
      <c r="M58" s="60">
        <v>18500</v>
      </c>
      <c r="N58" s="60">
        <v>37000</v>
      </c>
      <c r="O58" s="60"/>
      <c r="P58" s="60"/>
      <c r="Q58" s="60"/>
      <c r="R58" s="60"/>
      <c r="S58" s="60"/>
      <c r="T58" s="60"/>
      <c r="U58" s="60"/>
      <c r="V58" s="60"/>
      <c r="W58" s="60">
        <v>37000</v>
      </c>
      <c r="X58" s="60">
        <v>2623227</v>
      </c>
      <c r="Y58" s="60">
        <v>-2586227</v>
      </c>
      <c r="Z58" s="140">
        <v>-98.59</v>
      </c>
      <c r="AA58" s="155">
        <v>5246453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4983026</v>
      </c>
      <c r="D61" s="156"/>
      <c r="E61" s="60">
        <v>5607576</v>
      </c>
      <c r="F61" s="60">
        <v>5607576</v>
      </c>
      <c r="G61" s="60"/>
      <c r="H61" s="60"/>
      <c r="I61" s="60">
        <v>940728</v>
      </c>
      <c r="J61" s="60">
        <v>940728</v>
      </c>
      <c r="K61" s="60"/>
      <c r="L61" s="60">
        <v>312006</v>
      </c>
      <c r="M61" s="60">
        <v>312006</v>
      </c>
      <c r="N61" s="60">
        <v>624012</v>
      </c>
      <c r="O61" s="60"/>
      <c r="P61" s="60"/>
      <c r="Q61" s="60"/>
      <c r="R61" s="60"/>
      <c r="S61" s="60"/>
      <c r="T61" s="60"/>
      <c r="U61" s="60"/>
      <c r="V61" s="60"/>
      <c r="W61" s="60">
        <v>1564740</v>
      </c>
      <c r="X61" s="60">
        <v>2803788</v>
      </c>
      <c r="Y61" s="60">
        <v>-1239048</v>
      </c>
      <c r="Z61" s="140">
        <v>-44.19</v>
      </c>
      <c r="AA61" s="155">
        <v>5607576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33178</v>
      </c>
      <c r="H66" s="275">
        <v>1444970</v>
      </c>
      <c r="I66" s="275">
        <v>717459</v>
      </c>
      <c r="J66" s="275">
        <v>2195607</v>
      </c>
      <c r="K66" s="275">
        <v>929064</v>
      </c>
      <c r="L66" s="275">
        <v>360693</v>
      </c>
      <c r="M66" s="275">
        <v>511640</v>
      </c>
      <c r="N66" s="275">
        <v>1801397</v>
      </c>
      <c r="O66" s="275"/>
      <c r="P66" s="275"/>
      <c r="Q66" s="275"/>
      <c r="R66" s="275"/>
      <c r="S66" s="275"/>
      <c r="T66" s="275"/>
      <c r="U66" s="275"/>
      <c r="V66" s="275"/>
      <c r="W66" s="275">
        <v>3997004</v>
      </c>
      <c r="X66" s="275"/>
      <c r="Y66" s="275">
        <v>3997004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165722</v>
      </c>
      <c r="H68" s="60">
        <v>1442153</v>
      </c>
      <c r="I68" s="60">
        <v>2201706</v>
      </c>
      <c r="J68" s="60">
        <v>3809581</v>
      </c>
      <c r="K68" s="60">
        <v>2304993</v>
      </c>
      <c r="L68" s="60">
        <v>3958115</v>
      </c>
      <c r="M68" s="60">
        <v>5736359</v>
      </c>
      <c r="N68" s="60">
        <v>11999467</v>
      </c>
      <c r="O68" s="60"/>
      <c r="P68" s="60"/>
      <c r="Q68" s="60"/>
      <c r="R68" s="60"/>
      <c r="S68" s="60"/>
      <c r="T68" s="60"/>
      <c r="U68" s="60"/>
      <c r="V68" s="60"/>
      <c r="W68" s="60">
        <v>15809048</v>
      </c>
      <c r="X68" s="60"/>
      <c r="Y68" s="60">
        <v>15809048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198900</v>
      </c>
      <c r="H69" s="220">
        <f t="shared" si="12"/>
        <v>2887123</v>
      </c>
      <c r="I69" s="220">
        <f t="shared" si="12"/>
        <v>2919165</v>
      </c>
      <c r="J69" s="220">
        <f t="shared" si="12"/>
        <v>6005188</v>
      </c>
      <c r="K69" s="220">
        <f t="shared" si="12"/>
        <v>3234057</v>
      </c>
      <c r="L69" s="220">
        <f t="shared" si="12"/>
        <v>4318808</v>
      </c>
      <c r="M69" s="220">
        <f t="shared" si="12"/>
        <v>6247999</v>
      </c>
      <c r="N69" s="220">
        <f t="shared" si="12"/>
        <v>13800864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19806052</v>
      </c>
      <c r="X69" s="220">
        <f t="shared" si="12"/>
        <v>0</v>
      </c>
      <c r="Y69" s="220">
        <f t="shared" si="12"/>
        <v>19806052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177400770</v>
      </c>
      <c r="D5" s="357">
        <f t="shared" si="0"/>
        <v>0</v>
      </c>
      <c r="E5" s="356">
        <f t="shared" si="0"/>
        <v>304891902</v>
      </c>
      <c r="F5" s="358">
        <f t="shared" si="0"/>
        <v>304891902</v>
      </c>
      <c r="G5" s="358">
        <f t="shared" si="0"/>
        <v>4630222</v>
      </c>
      <c r="H5" s="356">
        <f t="shared" si="0"/>
        <v>9523287</v>
      </c>
      <c r="I5" s="356">
        <f t="shared" si="0"/>
        <v>9035573</v>
      </c>
      <c r="J5" s="358">
        <f t="shared" si="0"/>
        <v>23189082</v>
      </c>
      <c r="K5" s="358">
        <f t="shared" si="0"/>
        <v>10162901</v>
      </c>
      <c r="L5" s="356">
        <f t="shared" si="0"/>
        <v>16165707</v>
      </c>
      <c r="M5" s="356">
        <f t="shared" si="0"/>
        <v>16165707</v>
      </c>
      <c r="N5" s="358">
        <f t="shared" si="0"/>
        <v>42494315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65683397</v>
      </c>
      <c r="X5" s="356">
        <f t="shared" si="0"/>
        <v>152445953</v>
      </c>
      <c r="Y5" s="358">
        <f t="shared" si="0"/>
        <v>-86762556</v>
      </c>
      <c r="Z5" s="359">
        <f>+IF(X5&lt;&gt;0,+(Y5/X5)*100,0)</f>
        <v>-56.913649914996434</v>
      </c>
      <c r="AA5" s="360">
        <f>+AA6+AA8+AA11+AA13+AA15</f>
        <v>304891902</v>
      </c>
    </row>
    <row r="6" spans="1:27" ht="13.5">
      <c r="A6" s="361" t="s">
        <v>204</v>
      </c>
      <c r="B6" s="142"/>
      <c r="C6" s="60">
        <f>+C7</f>
        <v>101747646</v>
      </c>
      <c r="D6" s="340">
        <f aca="true" t="shared" si="1" ref="D6:AA6">+D7</f>
        <v>0</v>
      </c>
      <c r="E6" s="60">
        <f t="shared" si="1"/>
        <v>224323239</v>
      </c>
      <c r="F6" s="59">
        <f t="shared" si="1"/>
        <v>224323239</v>
      </c>
      <c r="G6" s="59">
        <f t="shared" si="1"/>
        <v>1821850</v>
      </c>
      <c r="H6" s="60">
        <f t="shared" si="1"/>
        <v>3100258</v>
      </c>
      <c r="I6" s="60">
        <f t="shared" si="1"/>
        <v>5714052</v>
      </c>
      <c r="J6" s="59">
        <f t="shared" si="1"/>
        <v>10636160</v>
      </c>
      <c r="K6" s="59">
        <f t="shared" si="1"/>
        <v>6641523</v>
      </c>
      <c r="L6" s="60">
        <f t="shared" si="1"/>
        <v>5517209</v>
      </c>
      <c r="M6" s="60">
        <f t="shared" si="1"/>
        <v>5517209</v>
      </c>
      <c r="N6" s="59">
        <f t="shared" si="1"/>
        <v>17675941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28312101</v>
      </c>
      <c r="X6" s="60">
        <f t="shared" si="1"/>
        <v>112161620</v>
      </c>
      <c r="Y6" s="59">
        <f t="shared" si="1"/>
        <v>-83849519</v>
      </c>
      <c r="Z6" s="61">
        <f>+IF(X6&lt;&gt;0,+(Y6/X6)*100,0)</f>
        <v>-74.7577638411428</v>
      </c>
      <c r="AA6" s="62">
        <f t="shared" si="1"/>
        <v>224323239</v>
      </c>
    </row>
    <row r="7" spans="1:27" ht="13.5">
      <c r="A7" s="291" t="s">
        <v>228</v>
      </c>
      <c r="B7" s="142"/>
      <c r="C7" s="60">
        <v>101747646</v>
      </c>
      <c r="D7" s="340"/>
      <c r="E7" s="60">
        <v>224323239</v>
      </c>
      <c r="F7" s="59">
        <v>224323239</v>
      </c>
      <c r="G7" s="59">
        <v>1821850</v>
      </c>
      <c r="H7" s="60">
        <v>3100258</v>
      </c>
      <c r="I7" s="60">
        <v>5714052</v>
      </c>
      <c r="J7" s="59">
        <v>10636160</v>
      </c>
      <c r="K7" s="59">
        <v>6641523</v>
      </c>
      <c r="L7" s="60">
        <v>5517209</v>
      </c>
      <c r="M7" s="60">
        <v>5517209</v>
      </c>
      <c r="N7" s="59">
        <v>17675941</v>
      </c>
      <c r="O7" s="59"/>
      <c r="P7" s="60"/>
      <c r="Q7" s="60"/>
      <c r="R7" s="59"/>
      <c r="S7" s="59"/>
      <c r="T7" s="60"/>
      <c r="U7" s="60"/>
      <c r="V7" s="59"/>
      <c r="W7" s="59">
        <v>28312101</v>
      </c>
      <c r="X7" s="60">
        <v>112161620</v>
      </c>
      <c r="Y7" s="59">
        <v>-83849519</v>
      </c>
      <c r="Z7" s="61">
        <v>-74.76</v>
      </c>
      <c r="AA7" s="62">
        <v>224323239</v>
      </c>
    </row>
    <row r="8" spans="1:27" ht="13.5">
      <c r="A8" s="361" t="s">
        <v>205</v>
      </c>
      <c r="B8" s="142"/>
      <c r="C8" s="60">
        <f aca="true" t="shared" si="2" ref="C8:Y8">SUM(C9:C10)</f>
        <v>24011547</v>
      </c>
      <c r="D8" s="340">
        <f t="shared" si="2"/>
        <v>0</v>
      </c>
      <c r="E8" s="60">
        <f t="shared" si="2"/>
        <v>56485000</v>
      </c>
      <c r="F8" s="59">
        <f t="shared" si="2"/>
        <v>56485000</v>
      </c>
      <c r="G8" s="59">
        <f t="shared" si="2"/>
        <v>0</v>
      </c>
      <c r="H8" s="60">
        <f t="shared" si="2"/>
        <v>762203</v>
      </c>
      <c r="I8" s="60">
        <f t="shared" si="2"/>
        <v>0</v>
      </c>
      <c r="J8" s="59">
        <f t="shared" si="2"/>
        <v>762203</v>
      </c>
      <c r="K8" s="59">
        <f t="shared" si="2"/>
        <v>766140</v>
      </c>
      <c r="L8" s="60">
        <f t="shared" si="2"/>
        <v>7678743</v>
      </c>
      <c r="M8" s="60">
        <f t="shared" si="2"/>
        <v>7678743</v>
      </c>
      <c r="N8" s="59">
        <f t="shared" si="2"/>
        <v>16123626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16885829</v>
      </c>
      <c r="X8" s="60">
        <f t="shared" si="2"/>
        <v>28242500</v>
      </c>
      <c r="Y8" s="59">
        <f t="shared" si="2"/>
        <v>-11356671</v>
      </c>
      <c r="Z8" s="61">
        <f>+IF(X8&lt;&gt;0,+(Y8/X8)*100,0)</f>
        <v>-40.211280871027704</v>
      </c>
      <c r="AA8" s="62">
        <f>SUM(AA9:AA10)</f>
        <v>56485000</v>
      </c>
    </row>
    <row r="9" spans="1:27" ht="13.5">
      <c r="A9" s="291" t="s">
        <v>229</v>
      </c>
      <c r="B9" s="142"/>
      <c r="C9" s="60">
        <v>24011547</v>
      </c>
      <c r="D9" s="340"/>
      <c r="E9" s="60">
        <v>52835000</v>
      </c>
      <c r="F9" s="59">
        <v>52835000</v>
      </c>
      <c r="G9" s="59"/>
      <c r="H9" s="60">
        <v>762203</v>
      </c>
      <c r="I9" s="60"/>
      <c r="J9" s="59">
        <v>762203</v>
      </c>
      <c r="K9" s="59">
        <v>766140</v>
      </c>
      <c r="L9" s="60">
        <v>7678743</v>
      </c>
      <c r="M9" s="60">
        <v>7678743</v>
      </c>
      <c r="N9" s="59">
        <v>16123626</v>
      </c>
      <c r="O9" s="59"/>
      <c r="P9" s="60"/>
      <c r="Q9" s="60"/>
      <c r="R9" s="59"/>
      <c r="S9" s="59"/>
      <c r="T9" s="60"/>
      <c r="U9" s="60"/>
      <c r="V9" s="59"/>
      <c r="W9" s="59">
        <v>16885829</v>
      </c>
      <c r="X9" s="60">
        <v>26417500</v>
      </c>
      <c r="Y9" s="59">
        <v>-9531671</v>
      </c>
      <c r="Z9" s="61">
        <v>-36.08</v>
      </c>
      <c r="AA9" s="62">
        <v>52835000</v>
      </c>
    </row>
    <row r="10" spans="1:27" ht="13.5">
      <c r="A10" s="291" t="s">
        <v>230</v>
      </c>
      <c r="B10" s="142"/>
      <c r="C10" s="60"/>
      <c r="D10" s="340"/>
      <c r="E10" s="60">
        <v>3650000</v>
      </c>
      <c r="F10" s="59">
        <v>3650000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1825000</v>
      </c>
      <c r="Y10" s="59">
        <v>-1825000</v>
      </c>
      <c r="Z10" s="61">
        <v>-100</v>
      </c>
      <c r="AA10" s="62">
        <v>3650000</v>
      </c>
    </row>
    <row r="11" spans="1:27" ht="13.5">
      <c r="A11" s="361" t="s">
        <v>206</v>
      </c>
      <c r="B11" s="142"/>
      <c r="C11" s="362">
        <f>+C12</f>
        <v>20509150</v>
      </c>
      <c r="D11" s="363">
        <f aca="true" t="shared" si="3" ref="D11:AA11">+D12</f>
        <v>0</v>
      </c>
      <c r="E11" s="362">
        <f t="shared" si="3"/>
        <v>2642345</v>
      </c>
      <c r="F11" s="364">
        <f t="shared" si="3"/>
        <v>2642345</v>
      </c>
      <c r="G11" s="364">
        <f t="shared" si="3"/>
        <v>0</v>
      </c>
      <c r="H11" s="362">
        <f t="shared" si="3"/>
        <v>3660826</v>
      </c>
      <c r="I11" s="362">
        <f t="shared" si="3"/>
        <v>0</v>
      </c>
      <c r="J11" s="364">
        <f t="shared" si="3"/>
        <v>3660826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3660826</v>
      </c>
      <c r="X11" s="362">
        <f t="shared" si="3"/>
        <v>1321173</v>
      </c>
      <c r="Y11" s="364">
        <f t="shared" si="3"/>
        <v>2339653</v>
      </c>
      <c r="Z11" s="365">
        <f>+IF(X11&lt;&gt;0,+(Y11/X11)*100,0)</f>
        <v>177.0890716053083</v>
      </c>
      <c r="AA11" s="366">
        <f t="shared" si="3"/>
        <v>2642345</v>
      </c>
    </row>
    <row r="12" spans="1:27" ht="13.5">
      <c r="A12" s="291" t="s">
        <v>231</v>
      </c>
      <c r="B12" s="136"/>
      <c r="C12" s="60">
        <v>20509150</v>
      </c>
      <c r="D12" s="340"/>
      <c r="E12" s="60">
        <v>2642345</v>
      </c>
      <c r="F12" s="59">
        <v>2642345</v>
      </c>
      <c r="G12" s="59"/>
      <c r="H12" s="60">
        <v>3660826</v>
      </c>
      <c r="I12" s="60"/>
      <c r="J12" s="59">
        <v>3660826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3660826</v>
      </c>
      <c r="X12" s="60">
        <v>1321173</v>
      </c>
      <c r="Y12" s="59">
        <v>2339653</v>
      </c>
      <c r="Z12" s="61">
        <v>177.09</v>
      </c>
      <c r="AA12" s="62">
        <v>2642345</v>
      </c>
    </row>
    <row r="13" spans="1:27" ht="13.5">
      <c r="A13" s="361" t="s">
        <v>207</v>
      </c>
      <c r="B13" s="136"/>
      <c r="C13" s="275">
        <f>+C14</f>
        <v>5465718</v>
      </c>
      <c r="D13" s="341">
        <f aca="true" t="shared" si="4" ref="D13:AA13">+D14</f>
        <v>0</v>
      </c>
      <c r="E13" s="275">
        <f t="shared" si="4"/>
        <v>16884529</v>
      </c>
      <c r="F13" s="342">
        <f t="shared" si="4"/>
        <v>16884529</v>
      </c>
      <c r="G13" s="342">
        <f t="shared" si="4"/>
        <v>1392464</v>
      </c>
      <c r="H13" s="275">
        <f t="shared" si="4"/>
        <v>0</v>
      </c>
      <c r="I13" s="275">
        <f t="shared" si="4"/>
        <v>2013039</v>
      </c>
      <c r="J13" s="342">
        <f t="shared" si="4"/>
        <v>3405503</v>
      </c>
      <c r="K13" s="342">
        <f t="shared" si="4"/>
        <v>12496</v>
      </c>
      <c r="L13" s="275">
        <f t="shared" si="4"/>
        <v>1198909</v>
      </c>
      <c r="M13" s="275">
        <f t="shared" si="4"/>
        <v>1198909</v>
      </c>
      <c r="N13" s="342">
        <f t="shared" si="4"/>
        <v>2410314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5815817</v>
      </c>
      <c r="X13" s="275">
        <f t="shared" si="4"/>
        <v>8442265</v>
      </c>
      <c r="Y13" s="342">
        <f t="shared" si="4"/>
        <v>-2626448</v>
      </c>
      <c r="Z13" s="335">
        <f>+IF(X13&lt;&gt;0,+(Y13/X13)*100,0)</f>
        <v>-31.11070311107268</v>
      </c>
      <c r="AA13" s="273">
        <f t="shared" si="4"/>
        <v>16884529</v>
      </c>
    </row>
    <row r="14" spans="1:27" ht="13.5">
      <c r="A14" s="291" t="s">
        <v>232</v>
      </c>
      <c r="B14" s="136"/>
      <c r="C14" s="60">
        <v>5465718</v>
      </c>
      <c r="D14" s="340"/>
      <c r="E14" s="60">
        <v>16884529</v>
      </c>
      <c r="F14" s="59">
        <v>16884529</v>
      </c>
      <c r="G14" s="59">
        <v>1392464</v>
      </c>
      <c r="H14" s="60"/>
      <c r="I14" s="60">
        <v>2013039</v>
      </c>
      <c r="J14" s="59">
        <v>3405503</v>
      </c>
      <c r="K14" s="59">
        <v>12496</v>
      </c>
      <c r="L14" s="60">
        <v>1198909</v>
      </c>
      <c r="M14" s="60">
        <v>1198909</v>
      </c>
      <c r="N14" s="59">
        <v>2410314</v>
      </c>
      <c r="O14" s="59"/>
      <c r="P14" s="60"/>
      <c r="Q14" s="60"/>
      <c r="R14" s="59"/>
      <c r="S14" s="59"/>
      <c r="T14" s="60"/>
      <c r="U14" s="60"/>
      <c r="V14" s="59"/>
      <c r="W14" s="59">
        <v>5815817</v>
      </c>
      <c r="X14" s="60">
        <v>8442265</v>
      </c>
      <c r="Y14" s="59">
        <v>-2626448</v>
      </c>
      <c r="Z14" s="61">
        <v>-31.11</v>
      </c>
      <c r="AA14" s="62">
        <v>16884529</v>
      </c>
    </row>
    <row r="15" spans="1:27" ht="13.5">
      <c r="A15" s="361" t="s">
        <v>208</v>
      </c>
      <c r="B15" s="136"/>
      <c r="C15" s="60">
        <f aca="true" t="shared" si="5" ref="C15:Y15">SUM(C16:C20)</f>
        <v>25666709</v>
      </c>
      <c r="D15" s="340">
        <f t="shared" si="5"/>
        <v>0</v>
      </c>
      <c r="E15" s="60">
        <f t="shared" si="5"/>
        <v>4556789</v>
      </c>
      <c r="F15" s="59">
        <f t="shared" si="5"/>
        <v>4556789</v>
      </c>
      <c r="G15" s="59">
        <f t="shared" si="5"/>
        <v>1415908</v>
      </c>
      <c r="H15" s="60">
        <f t="shared" si="5"/>
        <v>2000000</v>
      </c>
      <c r="I15" s="60">
        <f t="shared" si="5"/>
        <v>1308482</v>
      </c>
      <c r="J15" s="59">
        <f t="shared" si="5"/>
        <v>4724390</v>
      </c>
      <c r="K15" s="59">
        <f t="shared" si="5"/>
        <v>2742742</v>
      </c>
      <c r="L15" s="60">
        <f t="shared" si="5"/>
        <v>1770846</v>
      </c>
      <c r="M15" s="60">
        <f t="shared" si="5"/>
        <v>1770846</v>
      </c>
      <c r="N15" s="59">
        <f t="shared" si="5"/>
        <v>6284434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11008824</v>
      </c>
      <c r="X15" s="60">
        <f t="shared" si="5"/>
        <v>2278395</v>
      </c>
      <c r="Y15" s="59">
        <f t="shared" si="5"/>
        <v>8730429</v>
      </c>
      <c r="Z15" s="61">
        <f>+IF(X15&lt;&gt;0,+(Y15/X15)*100,0)</f>
        <v>383.18329350266305</v>
      </c>
      <c r="AA15" s="62">
        <f>SUM(AA16:AA20)</f>
        <v>4556789</v>
      </c>
    </row>
    <row r="16" spans="1:27" ht="13.5">
      <c r="A16" s="291" t="s">
        <v>233</v>
      </c>
      <c r="B16" s="300"/>
      <c r="C16" s="60">
        <v>289601</v>
      </c>
      <c r="D16" s="340"/>
      <c r="E16" s="60">
        <v>4556789</v>
      </c>
      <c r="F16" s="59">
        <v>4556789</v>
      </c>
      <c r="G16" s="59">
        <v>908736</v>
      </c>
      <c r="H16" s="60"/>
      <c r="I16" s="60">
        <v>1308482</v>
      </c>
      <c r="J16" s="59">
        <v>2217218</v>
      </c>
      <c r="K16" s="59">
        <v>485319</v>
      </c>
      <c r="L16" s="60">
        <v>379957</v>
      </c>
      <c r="M16" s="60">
        <v>379957</v>
      </c>
      <c r="N16" s="59">
        <v>1245233</v>
      </c>
      <c r="O16" s="59"/>
      <c r="P16" s="60"/>
      <c r="Q16" s="60"/>
      <c r="R16" s="59"/>
      <c r="S16" s="59"/>
      <c r="T16" s="60"/>
      <c r="U16" s="60"/>
      <c r="V16" s="59"/>
      <c r="W16" s="59">
        <v>3462451</v>
      </c>
      <c r="X16" s="60">
        <v>2278395</v>
      </c>
      <c r="Y16" s="59">
        <v>1184056</v>
      </c>
      <c r="Z16" s="61">
        <v>51.97</v>
      </c>
      <c r="AA16" s="62">
        <v>4556789</v>
      </c>
    </row>
    <row r="17" spans="1:27" ht="13.5">
      <c r="A17" s="291" t="s">
        <v>234</v>
      </c>
      <c r="B17" s="136"/>
      <c r="C17" s="60">
        <v>10731318</v>
      </c>
      <c r="D17" s="340"/>
      <c r="E17" s="60"/>
      <c r="F17" s="59"/>
      <c r="G17" s="59"/>
      <c r="H17" s="60"/>
      <c r="I17" s="60"/>
      <c r="J17" s="59"/>
      <c r="K17" s="59">
        <v>734129</v>
      </c>
      <c r="L17" s="60"/>
      <c r="M17" s="60"/>
      <c r="N17" s="59">
        <v>734129</v>
      </c>
      <c r="O17" s="59"/>
      <c r="P17" s="60"/>
      <c r="Q17" s="60"/>
      <c r="R17" s="59"/>
      <c r="S17" s="59"/>
      <c r="T17" s="60"/>
      <c r="U17" s="60"/>
      <c r="V17" s="59"/>
      <c r="W17" s="59">
        <v>734129</v>
      </c>
      <c r="X17" s="60"/>
      <c r="Y17" s="59">
        <v>734129</v>
      </c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14645790</v>
      </c>
      <c r="D20" s="340"/>
      <c r="E20" s="60"/>
      <c r="F20" s="59"/>
      <c r="G20" s="59">
        <v>507172</v>
      </c>
      <c r="H20" s="60">
        <v>2000000</v>
      </c>
      <c r="I20" s="60"/>
      <c r="J20" s="59">
        <v>2507172</v>
      </c>
      <c r="K20" s="59">
        <v>1523294</v>
      </c>
      <c r="L20" s="60">
        <v>1390889</v>
      </c>
      <c r="M20" s="60">
        <v>1390889</v>
      </c>
      <c r="N20" s="59">
        <v>4305072</v>
      </c>
      <c r="O20" s="59"/>
      <c r="P20" s="60"/>
      <c r="Q20" s="60"/>
      <c r="R20" s="59"/>
      <c r="S20" s="59"/>
      <c r="T20" s="60"/>
      <c r="U20" s="60"/>
      <c r="V20" s="59"/>
      <c r="W20" s="59">
        <v>6812244</v>
      </c>
      <c r="X20" s="60"/>
      <c r="Y20" s="59">
        <v>6812244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1613279</v>
      </c>
      <c r="D22" s="344">
        <f t="shared" si="6"/>
        <v>0</v>
      </c>
      <c r="E22" s="343">
        <f t="shared" si="6"/>
        <v>8500000</v>
      </c>
      <c r="F22" s="345">
        <f t="shared" si="6"/>
        <v>8500000</v>
      </c>
      <c r="G22" s="345">
        <f t="shared" si="6"/>
        <v>0</v>
      </c>
      <c r="H22" s="343">
        <f t="shared" si="6"/>
        <v>1660229</v>
      </c>
      <c r="I22" s="343">
        <f t="shared" si="6"/>
        <v>316352</v>
      </c>
      <c r="J22" s="345">
        <f t="shared" si="6"/>
        <v>1976581</v>
      </c>
      <c r="K22" s="345">
        <f t="shared" si="6"/>
        <v>0</v>
      </c>
      <c r="L22" s="343">
        <f t="shared" si="6"/>
        <v>930054</v>
      </c>
      <c r="M22" s="343">
        <f t="shared" si="6"/>
        <v>930054</v>
      </c>
      <c r="N22" s="345">
        <f t="shared" si="6"/>
        <v>1860108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3836689</v>
      </c>
      <c r="X22" s="343">
        <f t="shared" si="6"/>
        <v>4250000</v>
      </c>
      <c r="Y22" s="345">
        <f t="shared" si="6"/>
        <v>-413311</v>
      </c>
      <c r="Z22" s="336">
        <f>+IF(X22&lt;&gt;0,+(Y22/X22)*100,0)</f>
        <v>-9.724964705882352</v>
      </c>
      <c r="AA22" s="350">
        <f>SUM(AA23:AA32)</f>
        <v>8500000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1613279</v>
      </c>
      <c r="D24" s="340"/>
      <c r="E24" s="60">
        <v>4400000</v>
      </c>
      <c r="F24" s="59">
        <v>4400000</v>
      </c>
      <c r="G24" s="59"/>
      <c r="H24" s="60">
        <v>1660229</v>
      </c>
      <c r="I24" s="60">
        <v>316352</v>
      </c>
      <c r="J24" s="59">
        <v>1976581</v>
      </c>
      <c r="K24" s="59"/>
      <c r="L24" s="60">
        <v>930054</v>
      </c>
      <c r="M24" s="60">
        <v>930054</v>
      </c>
      <c r="N24" s="59">
        <v>1860108</v>
      </c>
      <c r="O24" s="59"/>
      <c r="P24" s="60"/>
      <c r="Q24" s="60"/>
      <c r="R24" s="59"/>
      <c r="S24" s="59"/>
      <c r="T24" s="60"/>
      <c r="U24" s="60"/>
      <c r="V24" s="59"/>
      <c r="W24" s="59">
        <v>3836689</v>
      </c>
      <c r="X24" s="60">
        <v>2200000</v>
      </c>
      <c r="Y24" s="59">
        <v>1636689</v>
      </c>
      <c r="Z24" s="61">
        <v>74.39</v>
      </c>
      <c r="AA24" s="62">
        <v>4400000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>
        <v>4100000</v>
      </c>
      <c r="F28" s="342">
        <v>4100000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2050000</v>
      </c>
      <c r="Y28" s="342">
        <v>-2050000</v>
      </c>
      <c r="Z28" s="335">
        <v>-100</v>
      </c>
      <c r="AA28" s="273">
        <v>4100000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22706092</v>
      </c>
      <c r="F40" s="345">
        <f t="shared" si="9"/>
        <v>22706092</v>
      </c>
      <c r="G40" s="345">
        <f t="shared" si="9"/>
        <v>0</v>
      </c>
      <c r="H40" s="343">
        <f t="shared" si="9"/>
        <v>542031</v>
      </c>
      <c r="I40" s="343">
        <f t="shared" si="9"/>
        <v>303415</v>
      </c>
      <c r="J40" s="345">
        <f t="shared" si="9"/>
        <v>845446</v>
      </c>
      <c r="K40" s="345">
        <f t="shared" si="9"/>
        <v>0</v>
      </c>
      <c r="L40" s="343">
        <f t="shared" si="9"/>
        <v>82675</v>
      </c>
      <c r="M40" s="343">
        <f t="shared" si="9"/>
        <v>82675</v>
      </c>
      <c r="N40" s="345">
        <f t="shared" si="9"/>
        <v>165350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1010796</v>
      </c>
      <c r="X40" s="343">
        <f t="shared" si="9"/>
        <v>11353046</v>
      </c>
      <c r="Y40" s="345">
        <f t="shared" si="9"/>
        <v>-10342250</v>
      </c>
      <c r="Z40" s="336">
        <f>+IF(X40&lt;&gt;0,+(Y40/X40)*100,0)</f>
        <v>-91.09669774966119</v>
      </c>
      <c r="AA40" s="350">
        <f>SUM(AA41:AA49)</f>
        <v>22706092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>
        <v>82675</v>
      </c>
      <c r="M43" s="305">
        <v>82675</v>
      </c>
      <c r="N43" s="370">
        <v>165350</v>
      </c>
      <c r="O43" s="370"/>
      <c r="P43" s="305"/>
      <c r="Q43" s="305"/>
      <c r="R43" s="370"/>
      <c r="S43" s="370"/>
      <c r="T43" s="305"/>
      <c r="U43" s="305"/>
      <c r="V43" s="370"/>
      <c r="W43" s="370">
        <v>165350</v>
      </c>
      <c r="X43" s="305"/>
      <c r="Y43" s="370">
        <v>165350</v>
      </c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1775000</v>
      </c>
      <c r="F44" s="53">
        <v>1775000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887500</v>
      </c>
      <c r="Y44" s="53">
        <v>-887500</v>
      </c>
      <c r="Z44" s="94">
        <v>-100</v>
      </c>
      <c r="AA44" s="95">
        <v>1775000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1400000</v>
      </c>
      <c r="F48" s="53">
        <v>1400000</v>
      </c>
      <c r="G48" s="53"/>
      <c r="H48" s="54"/>
      <c r="I48" s="54">
        <v>303415</v>
      </c>
      <c r="J48" s="53">
        <v>303415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303415</v>
      </c>
      <c r="X48" s="54">
        <v>700000</v>
      </c>
      <c r="Y48" s="53">
        <v>-396585</v>
      </c>
      <c r="Z48" s="94">
        <v>-56.66</v>
      </c>
      <c r="AA48" s="95">
        <v>1400000</v>
      </c>
    </row>
    <row r="49" spans="1:27" ht="13.5">
      <c r="A49" s="361" t="s">
        <v>93</v>
      </c>
      <c r="B49" s="136"/>
      <c r="C49" s="54"/>
      <c r="D49" s="368"/>
      <c r="E49" s="54">
        <v>19531092</v>
      </c>
      <c r="F49" s="53">
        <v>19531092</v>
      </c>
      <c r="G49" s="53"/>
      <c r="H49" s="54">
        <v>542031</v>
      </c>
      <c r="I49" s="54"/>
      <c r="J49" s="53">
        <v>542031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542031</v>
      </c>
      <c r="X49" s="54">
        <v>9765546</v>
      </c>
      <c r="Y49" s="53">
        <v>-9223515</v>
      </c>
      <c r="Z49" s="94">
        <v>-94.45</v>
      </c>
      <c r="AA49" s="95">
        <v>19531092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575000</v>
      </c>
      <c r="F57" s="345">
        <f t="shared" si="13"/>
        <v>575000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287500</v>
      </c>
      <c r="Y57" s="345">
        <f t="shared" si="13"/>
        <v>-287500</v>
      </c>
      <c r="Z57" s="336">
        <f>+IF(X57&lt;&gt;0,+(Y57/X57)*100,0)</f>
        <v>-100</v>
      </c>
      <c r="AA57" s="350">
        <f t="shared" si="13"/>
        <v>575000</v>
      </c>
    </row>
    <row r="58" spans="1:27" ht="13.5">
      <c r="A58" s="361" t="s">
        <v>216</v>
      </c>
      <c r="B58" s="136"/>
      <c r="C58" s="60"/>
      <c r="D58" s="340"/>
      <c r="E58" s="60">
        <v>575000</v>
      </c>
      <c r="F58" s="59">
        <v>575000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287500</v>
      </c>
      <c r="Y58" s="59">
        <v>-287500</v>
      </c>
      <c r="Z58" s="61">
        <v>-100</v>
      </c>
      <c r="AA58" s="62">
        <v>575000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179014049</v>
      </c>
      <c r="D60" s="346">
        <f t="shared" si="14"/>
        <v>0</v>
      </c>
      <c r="E60" s="219">
        <f t="shared" si="14"/>
        <v>336672994</v>
      </c>
      <c r="F60" s="264">
        <f t="shared" si="14"/>
        <v>336672994</v>
      </c>
      <c r="G60" s="264">
        <f t="shared" si="14"/>
        <v>4630222</v>
      </c>
      <c r="H60" s="219">
        <f t="shared" si="14"/>
        <v>11725547</v>
      </c>
      <c r="I60" s="219">
        <f t="shared" si="14"/>
        <v>9655340</v>
      </c>
      <c r="J60" s="264">
        <f t="shared" si="14"/>
        <v>26011109</v>
      </c>
      <c r="K60" s="264">
        <f t="shared" si="14"/>
        <v>10162901</v>
      </c>
      <c r="L60" s="219">
        <f t="shared" si="14"/>
        <v>17178436</v>
      </c>
      <c r="M60" s="219">
        <f t="shared" si="14"/>
        <v>17178436</v>
      </c>
      <c r="N60" s="264">
        <f t="shared" si="14"/>
        <v>44519773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70530882</v>
      </c>
      <c r="X60" s="219">
        <f t="shared" si="14"/>
        <v>168336499</v>
      </c>
      <c r="Y60" s="264">
        <f t="shared" si="14"/>
        <v>-97805617</v>
      </c>
      <c r="Z60" s="337">
        <f>+IF(X60&lt;&gt;0,+(Y60/X60)*100,0)</f>
        <v>-58.101254083940525</v>
      </c>
      <c r="AA60" s="232">
        <f>+AA57+AA54+AA51+AA40+AA37+AA34+AA22+AA5</f>
        <v>336672994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15500000</v>
      </c>
      <c r="F5" s="358">
        <f t="shared" si="0"/>
        <v>15500000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7750000</v>
      </c>
      <c r="Y5" s="358">
        <f t="shared" si="0"/>
        <v>-7750000</v>
      </c>
      <c r="Z5" s="359">
        <f>+IF(X5&lt;&gt;0,+(Y5/X5)*100,0)</f>
        <v>-100</v>
      </c>
      <c r="AA5" s="360">
        <f>+AA6+AA8+AA11+AA13+AA15</f>
        <v>15500000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5000000</v>
      </c>
      <c r="F6" s="59">
        <f t="shared" si="1"/>
        <v>5000000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2500000</v>
      </c>
      <c r="Y6" s="59">
        <f t="shared" si="1"/>
        <v>-2500000</v>
      </c>
      <c r="Z6" s="61">
        <f>+IF(X6&lt;&gt;0,+(Y6/X6)*100,0)</f>
        <v>-100</v>
      </c>
      <c r="AA6" s="62">
        <f t="shared" si="1"/>
        <v>5000000</v>
      </c>
    </row>
    <row r="7" spans="1:27" ht="13.5">
      <c r="A7" s="291" t="s">
        <v>228</v>
      </c>
      <c r="B7" s="142"/>
      <c r="C7" s="60"/>
      <c r="D7" s="340"/>
      <c r="E7" s="60">
        <v>5000000</v>
      </c>
      <c r="F7" s="59">
        <v>5000000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2500000</v>
      </c>
      <c r="Y7" s="59">
        <v>-2500000</v>
      </c>
      <c r="Z7" s="61">
        <v>-100</v>
      </c>
      <c r="AA7" s="62">
        <v>5000000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1500000</v>
      </c>
      <c r="F8" s="59">
        <f t="shared" si="2"/>
        <v>1500000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750000</v>
      </c>
      <c r="Y8" s="59">
        <f t="shared" si="2"/>
        <v>-750000</v>
      </c>
      <c r="Z8" s="61">
        <f>+IF(X8&lt;&gt;0,+(Y8/X8)*100,0)</f>
        <v>-100</v>
      </c>
      <c r="AA8" s="62">
        <f>SUM(AA9:AA10)</f>
        <v>1500000</v>
      </c>
    </row>
    <row r="9" spans="1:27" ht="13.5">
      <c r="A9" s="291" t="s">
        <v>229</v>
      </c>
      <c r="B9" s="142"/>
      <c r="C9" s="60"/>
      <c r="D9" s="340"/>
      <c r="E9" s="60">
        <v>1500000</v>
      </c>
      <c r="F9" s="59">
        <v>1500000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750000</v>
      </c>
      <c r="Y9" s="59">
        <v>-750000</v>
      </c>
      <c r="Z9" s="61">
        <v>-100</v>
      </c>
      <c r="AA9" s="62">
        <v>1500000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500000</v>
      </c>
      <c r="F11" s="364">
        <f t="shared" si="3"/>
        <v>500000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250000</v>
      </c>
      <c r="Y11" s="364">
        <f t="shared" si="3"/>
        <v>-250000</v>
      </c>
      <c r="Z11" s="365">
        <f>+IF(X11&lt;&gt;0,+(Y11/X11)*100,0)</f>
        <v>-100</v>
      </c>
      <c r="AA11" s="366">
        <f t="shared" si="3"/>
        <v>500000</v>
      </c>
    </row>
    <row r="12" spans="1:27" ht="13.5">
      <c r="A12" s="291" t="s">
        <v>231</v>
      </c>
      <c r="B12" s="136"/>
      <c r="C12" s="60"/>
      <c r="D12" s="340"/>
      <c r="E12" s="60">
        <v>500000</v>
      </c>
      <c r="F12" s="59">
        <v>500000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250000</v>
      </c>
      <c r="Y12" s="59">
        <v>-250000</v>
      </c>
      <c r="Z12" s="61">
        <v>-100</v>
      </c>
      <c r="AA12" s="62">
        <v>500000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8500000</v>
      </c>
      <c r="F15" s="59">
        <f t="shared" si="5"/>
        <v>8500000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4250000</v>
      </c>
      <c r="Y15" s="59">
        <f t="shared" si="5"/>
        <v>-4250000</v>
      </c>
      <c r="Z15" s="61">
        <f>+IF(X15&lt;&gt;0,+(Y15/X15)*100,0)</f>
        <v>-100</v>
      </c>
      <c r="AA15" s="62">
        <f>SUM(AA16:AA20)</f>
        <v>8500000</v>
      </c>
    </row>
    <row r="16" spans="1:27" ht="13.5">
      <c r="A16" s="291" t="s">
        <v>233</v>
      </c>
      <c r="B16" s="300"/>
      <c r="C16" s="60"/>
      <c r="D16" s="340"/>
      <c r="E16" s="60">
        <v>7000000</v>
      </c>
      <c r="F16" s="59">
        <v>7000000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3500000</v>
      </c>
      <c r="Y16" s="59">
        <v>-3500000</v>
      </c>
      <c r="Z16" s="61">
        <v>-100</v>
      </c>
      <c r="AA16" s="62">
        <v>7000000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1500000</v>
      </c>
      <c r="F20" s="59">
        <v>1500000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750000</v>
      </c>
      <c r="Y20" s="59">
        <v>-750000</v>
      </c>
      <c r="Z20" s="61">
        <v>-100</v>
      </c>
      <c r="AA20" s="62">
        <v>1500000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780000</v>
      </c>
      <c r="F22" s="345">
        <f t="shared" si="6"/>
        <v>780000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390000</v>
      </c>
      <c r="Y22" s="345">
        <f t="shared" si="6"/>
        <v>-390000</v>
      </c>
      <c r="Z22" s="336">
        <f>+IF(X22&lt;&gt;0,+(Y22/X22)*100,0)</f>
        <v>-100</v>
      </c>
      <c r="AA22" s="350">
        <f>SUM(AA23:AA32)</f>
        <v>780000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>
        <v>780000</v>
      </c>
      <c r="F28" s="342">
        <v>780000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390000</v>
      </c>
      <c r="Y28" s="342">
        <v>-390000</v>
      </c>
      <c r="Z28" s="335">
        <v>-100</v>
      </c>
      <c r="AA28" s="273">
        <v>780000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2000000</v>
      </c>
      <c r="F40" s="345">
        <f t="shared" si="9"/>
        <v>2000000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1000000</v>
      </c>
      <c r="Y40" s="345">
        <f t="shared" si="9"/>
        <v>-1000000</v>
      </c>
      <c r="Z40" s="336">
        <f>+IF(X40&lt;&gt;0,+(Y40/X40)*100,0)</f>
        <v>-100</v>
      </c>
      <c r="AA40" s="350">
        <f>SUM(AA41:AA49)</f>
        <v>2000000</v>
      </c>
    </row>
    <row r="41" spans="1:27" ht="13.5">
      <c r="A41" s="361" t="s">
        <v>247</v>
      </c>
      <c r="B41" s="142"/>
      <c r="C41" s="362"/>
      <c r="D41" s="363"/>
      <c r="E41" s="362">
        <v>1500000</v>
      </c>
      <c r="F41" s="364">
        <v>1500000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750000</v>
      </c>
      <c r="Y41" s="364">
        <v>-750000</v>
      </c>
      <c r="Z41" s="365">
        <v>-100</v>
      </c>
      <c r="AA41" s="366">
        <v>1500000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500000</v>
      </c>
      <c r="F47" s="53">
        <v>500000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250000</v>
      </c>
      <c r="Y47" s="53">
        <v>-250000</v>
      </c>
      <c r="Z47" s="94">
        <v>-100</v>
      </c>
      <c r="AA47" s="95">
        <v>500000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18280000</v>
      </c>
      <c r="F60" s="264">
        <f t="shared" si="14"/>
        <v>18280000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9140000</v>
      </c>
      <c r="Y60" s="264">
        <f t="shared" si="14"/>
        <v>-9140000</v>
      </c>
      <c r="Z60" s="337">
        <f>+IF(X60&lt;&gt;0,+(Y60/X60)*100,0)</f>
        <v>-100</v>
      </c>
      <c r="AA60" s="232">
        <f>+AA57+AA54+AA51+AA40+AA37+AA34+AA22+AA5</f>
        <v>18280000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2014-02-03T13:32:06Z</dcterms:created>
  <dcterms:modified xsi:type="dcterms:W3CDTF">2014-02-03T13:32:09Z</dcterms:modified>
  <cp:category/>
  <cp:version/>
  <cp:contentType/>
  <cp:contentStatus/>
</cp:coreProperties>
</file>