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<sst xmlns="http://schemas.openxmlformats.org/spreadsheetml/2006/main" count="855" uniqueCount="302">
  <si>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Umdoni(KZN212)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</si>
  <si>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</si>
  <si>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</si>
  <si>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</si>
  <si>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</si>
  <si>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</si>
  <si>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</si>
  <si>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</si>
  <si>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</si>
  <si>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</si>
  <si>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</si>
  <si>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</si>
  <si>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</si>
  <si>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</si>
  <si>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</si>
  <si>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</si>
  <si>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</si>
  <si>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</si>
  <si>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</si>
  <si>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</si>
  <si>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</si>
  <si>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</si>
  <si>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</si>
  <si>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</si>
  <si>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</si>
  <si>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</si>
  <si>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</si>
  <si>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</si>
  <si>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</si>
  <si>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</si>
  <si>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</si>
  <si>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</si>
  <si>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</si>
  <si>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</si>
  <si>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</si>
  <si>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</si>
  <si>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</si>
  <si>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</si>
  <si>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</si>
  <si>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</si>
  <si>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</si>
  <si>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</si>
  <si>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</si>
  <si>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</si>
  <si>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</si>
  <si>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</si>
  <si>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</si>
  <si>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</si>
  <si>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</si>
  <si>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</si>
  <si>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</si>
  <si>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</si>
  <si>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</si>
  <si>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</si>
  <si>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</si>
  <si>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</si>
  <si>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</si>
  <si>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</si>
  <si>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</si>
  <si>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</si>
  <si>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</si>
  <si>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</si>
  <si>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</si>
  <si>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</si>
  <si>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</si>
  <si>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</si>
  <si>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</si>
  <si>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</si>
  <si>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</si>
  <si>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</si>
  <si>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Umdoni(KZN212)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</si>
  <si>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</si>
  <si>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</si>
  <si>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</si>
  <si>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</si>
  <si>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</si>
  <si>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</si>
  <si>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</si>
  <si>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</si>
  <si>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</si>
  <si>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</si>
  <si>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</si>
  <si>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</si>
  <si>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</si>
  <si>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</si>
  <si>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</si>
  <si>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</si>
  <si>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</si>
  <si>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</si>
  <si>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</si>
  <si>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</si>
  <si>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</si>
  <si>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</si>
  <si>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</si>
  <si>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</si>
  <si>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</si>
  <si>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</si>
  <si>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</si>
  <si>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</si>
  <si>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</si>
  <si>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Umdoni(KZN212)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</si>
  <si>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</si>
  <si>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</si>
  <si>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</si>
  <si>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</si>
  <si>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</si>
  <si>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</si>
  <si>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</si>
  <si>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</si>
  <si>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</si>
  <si>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</si>
  <si>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</si>
  <si>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</si>
  <si>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</si>
  <si>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</si>
  <si>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</si>
  <si>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</si>
  <si>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</si>
  <si>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</si>
  <si>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</si>
  <si>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</si>
  <si>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</si>
  <si>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</si>
  <si>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</si>
  <si>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</si>
  <si>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</si>
  <si>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</si>
  <si>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</si>
  <si>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</si>
  <si>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Umdoni(KZN212)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</si>
  <si>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</si>
  <si>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</si>
  <si>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</si>
  <si>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</si>
  <si>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</si>
  <si>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</si>
  <si>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</si>
  <si>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</si>
  <si>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</si>
  <si>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</si>
  <si>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Umdoni(KZN212)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</si>
  <si>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</si>
  <si>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</si>
  <si>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</si>
  <si>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</si>
  <si>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</si>
  <si>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</si>
  <si>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</si>
  <si>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</si>
  <si>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</si>
  <si>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</si>
  <si>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</si>
  <si>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</si>
  <si>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</si>
  <si>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</si>
  <si>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</si>
  <si>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</si>
  <si>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</si>
  <si>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</si>
  <si>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</si>
  <si>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</si>
  <si>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</si>
  <si>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</si>
  <si>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</si>
  <si>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</si>
  <si>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</si>
  <si>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</si>
  <si>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</si>
  <si>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</si>
  <si>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</si>
  <si>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</si>
  <si>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</si>
  <si>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</si>
  <si>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</si>
  <si>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Umdoni(KZN212)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</si>
  <si>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</si>
  <si>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</si>
  <si>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</si>
  <si>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</si>
  <si>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</si>
  <si>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</si>
  <si>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</si>
  <si>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</si>
  <si>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</si>
  <si>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</si>
  <si>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</si>
  <si>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</si>
  <si>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</si>
  <si>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</si>
  <si>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</si>
  <si>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</si>
  <si>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</si>
  <si>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</si>
  <si>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</si>
  <si>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</si>
  <si>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</si>
  <si>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</si>
  <si>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</si>
  <si>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</si>
  <si>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</si>
  <si>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</si>
  <si>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Umdoni(KZN212)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</si>
  <si>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</si>
  <si>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</si>
  <si>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</si>
  <si>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</si>
  <si>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</si>
  <si>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</si>
  <si>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</si>
  <si>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</si>
  <si>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</si>
  <si>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</si>
  <si>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</si>
  <si>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</si>
  <si>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</si>
  <si>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</si>
  <si>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</si>
  <si>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</si>
  <si>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</si>
  <si>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</si>
  <si>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</si>
  <si>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</si>
  <si>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</si>
  <si>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</si>
  <si>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</si>
  <si>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</si>
  <si>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Umdoni(KZN212)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</si>
  <si>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</si>
  <si>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</si>
  <si>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</si>
  <si>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</si>
  <si>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</si>
  <si>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</si>
  <si>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</si>
  <si>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</si>
  <si>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</si>
  <si>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</si>
  <si>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</si>
  <si>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</si>
  <si>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</si>
  <si>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</si>
  <si>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</si>
  <si>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</si>
  <si>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</si>
  <si>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</si>
  <si>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</si>
  <si>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</si>
  <si>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</si>
  <si>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</si>
  <si>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</si>
  <si>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</si>
  <si>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</si>
  <si>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</si>
  <si>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</si>
  <si>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</si>
  <si>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</si>
  <si>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</si>
  <si>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</si>
  <si>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</si>
  <si>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</si>
  <si>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</si>
  <si>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</si>
  <si>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Umdoni(KZN212)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</si>
  <si>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</si>
  <si>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</si>
  <si>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Kwazulu-Natal: Umdoni(KZN212)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</si>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</sst>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63660580</v>
      </c>
      <c r="C5" s="19">
        <v>0</v>
      </c>
      <c r="D5" s="59">
        <v>67295606</v>
      </c>
      <c r="E5" s="60">
        <v>64923598</v>
      </c>
      <c r="F5" s="60">
        <v>67676957</v>
      </c>
      <c r="G5" s="60">
        <v>-1209366</v>
      </c>
      <c r="H5" s="60">
        <v>88260</v>
      </c>
      <c r="I5" s="60">
        <v>66555851</v>
      </c>
      <c r="J5" s="60">
        <v>-858846</v>
      </c>
      <c r="K5" s="60">
        <v>-1387050</v>
      </c>
      <c r="L5" s="60">
        <v>146460</v>
      </c>
      <c r="M5" s="60">
        <v>-2099436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64456415</v>
      </c>
      <c r="W5" s="60">
        <v>32461799</v>
      </c>
      <c r="X5" s="60">
        <v>31994616</v>
      </c>
      <c r="Y5" s="61">
        <v>98.56</v>
      </c>
      <c r="Z5" s="62">
        <v>64923598</v>
      </c>
    </row>
    <row r="6" spans="1:26" ht="13.5">
      <c r="A6" s="58" t="s">
        <v>32</v>
      </c>
      <c r="B6" s="19">
        <v>7217198</v>
      </c>
      <c r="C6" s="19">
        <v>0</v>
      </c>
      <c r="D6" s="59">
        <v>7779436</v>
      </c>
      <c r="E6" s="60">
        <v>7410087</v>
      </c>
      <c r="F6" s="60">
        <v>7046912</v>
      </c>
      <c r="G6" s="60">
        <v>-29727</v>
      </c>
      <c r="H6" s="60">
        <v>30345</v>
      </c>
      <c r="I6" s="60">
        <v>7047530</v>
      </c>
      <c r="J6" s="60">
        <v>36513</v>
      </c>
      <c r="K6" s="60">
        <v>33777</v>
      </c>
      <c r="L6" s="60">
        <v>80858</v>
      </c>
      <c r="M6" s="60">
        <v>151148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7198678</v>
      </c>
      <c r="W6" s="60">
        <v>3705044</v>
      </c>
      <c r="X6" s="60">
        <v>3493634</v>
      </c>
      <c r="Y6" s="61">
        <v>94.29</v>
      </c>
      <c r="Z6" s="62">
        <v>7410087</v>
      </c>
    </row>
    <row r="7" spans="1:26" ht="13.5">
      <c r="A7" s="58" t="s">
        <v>33</v>
      </c>
      <c r="B7" s="19">
        <v>4763231</v>
      </c>
      <c r="C7" s="19">
        <v>0</v>
      </c>
      <c r="D7" s="59">
        <v>3000000</v>
      </c>
      <c r="E7" s="60">
        <v>3500000</v>
      </c>
      <c r="F7" s="60">
        <v>9010</v>
      </c>
      <c r="G7" s="60">
        <v>4579</v>
      </c>
      <c r="H7" s="60">
        <v>4431</v>
      </c>
      <c r="I7" s="60">
        <v>18020</v>
      </c>
      <c r="J7" s="60">
        <v>4579</v>
      </c>
      <c r="K7" s="60">
        <v>4431</v>
      </c>
      <c r="L7" s="60">
        <v>4579</v>
      </c>
      <c r="M7" s="60">
        <v>13589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31609</v>
      </c>
      <c r="W7" s="60">
        <v>1750000</v>
      </c>
      <c r="X7" s="60">
        <v>-1718391</v>
      </c>
      <c r="Y7" s="61">
        <v>-98.19</v>
      </c>
      <c r="Z7" s="62">
        <v>3500000</v>
      </c>
    </row>
    <row r="8" spans="1:26" ht="13.5">
      <c r="A8" s="58" t="s">
        <v>34</v>
      </c>
      <c r="B8" s="19">
        <v>57114081</v>
      </c>
      <c r="C8" s="19">
        <v>0</v>
      </c>
      <c r="D8" s="59">
        <v>42403000</v>
      </c>
      <c r="E8" s="60">
        <v>63998380</v>
      </c>
      <c r="F8" s="60">
        <v>13487000</v>
      </c>
      <c r="G8" s="60">
        <v>0</v>
      </c>
      <c r="H8" s="60">
        <v>0</v>
      </c>
      <c r="I8" s="60">
        <v>13487000</v>
      </c>
      <c r="J8" s="60">
        <v>0</v>
      </c>
      <c r="K8" s="60">
        <v>11129000</v>
      </c>
      <c r="L8" s="60">
        <v>0</v>
      </c>
      <c r="M8" s="60">
        <v>11129000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24616000</v>
      </c>
      <c r="W8" s="60">
        <v>31999190</v>
      </c>
      <c r="X8" s="60">
        <v>-7383190</v>
      </c>
      <c r="Y8" s="61">
        <v>-23.07</v>
      </c>
      <c r="Z8" s="62">
        <v>63998380</v>
      </c>
    </row>
    <row r="9" spans="1:26" ht="13.5">
      <c r="A9" s="58" t="s">
        <v>35</v>
      </c>
      <c r="B9" s="19">
        <v>17190875</v>
      </c>
      <c r="C9" s="19">
        <v>0</v>
      </c>
      <c r="D9" s="59">
        <v>14254146</v>
      </c>
      <c r="E9" s="60">
        <v>14743695</v>
      </c>
      <c r="F9" s="60">
        <v>750995</v>
      </c>
      <c r="G9" s="60">
        <v>992445</v>
      </c>
      <c r="H9" s="60">
        <v>1025340</v>
      </c>
      <c r="I9" s="60">
        <v>2768780</v>
      </c>
      <c r="J9" s="60">
        <v>554182</v>
      </c>
      <c r="K9" s="60">
        <v>904501</v>
      </c>
      <c r="L9" s="60">
        <v>934509</v>
      </c>
      <c r="M9" s="60">
        <v>2393192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5161972</v>
      </c>
      <c r="W9" s="60">
        <v>7371848</v>
      </c>
      <c r="X9" s="60">
        <v>-2209876</v>
      </c>
      <c r="Y9" s="61">
        <v>-29.98</v>
      </c>
      <c r="Z9" s="62">
        <v>14743695</v>
      </c>
    </row>
    <row r="10" spans="1:26" ht="25.5">
      <c r="A10" s="63" t="s">
        <v>277</v>
      </c>
      <c r="B10" s="64">
        <f>SUM(B5:B9)</f>
        <v>149945965</v>
      </c>
      <c r="C10" s="64">
        <f>SUM(C5:C9)</f>
        <v>0</v>
      </c>
      <c r="D10" s="65">
        <f aca="true" t="shared" si="0" ref="D10:Z10">SUM(D5:D9)</f>
        <v>134732188</v>
      </c>
      <c r="E10" s="66">
        <f t="shared" si="0"/>
        <v>154575760</v>
      </c>
      <c r="F10" s="66">
        <f t="shared" si="0"/>
        <v>88970874</v>
      </c>
      <c r="G10" s="66">
        <f t="shared" si="0"/>
        <v>-242069</v>
      </c>
      <c r="H10" s="66">
        <f t="shared" si="0"/>
        <v>1148376</v>
      </c>
      <c r="I10" s="66">
        <f t="shared" si="0"/>
        <v>89877181</v>
      </c>
      <c r="J10" s="66">
        <f t="shared" si="0"/>
        <v>-263572</v>
      </c>
      <c r="K10" s="66">
        <f t="shared" si="0"/>
        <v>10684659</v>
      </c>
      <c r="L10" s="66">
        <f t="shared" si="0"/>
        <v>1166406</v>
      </c>
      <c r="M10" s="66">
        <f t="shared" si="0"/>
        <v>11587493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101464674</v>
      </c>
      <c r="W10" s="66">
        <f t="shared" si="0"/>
        <v>77287881</v>
      </c>
      <c r="X10" s="66">
        <f t="shared" si="0"/>
        <v>24176793</v>
      </c>
      <c r="Y10" s="67">
        <f>+IF(W10&lt;&gt;0,(X10/W10)*100,0)</f>
        <v>31.281479951559287</v>
      </c>
      <c r="Z10" s="68">
        <f t="shared" si="0"/>
        <v>154575760</v>
      </c>
    </row>
    <row r="11" spans="1:26" ht="13.5">
      <c r="A11" s="58" t="s">
        <v>37</v>
      </c>
      <c r="B11" s="19">
        <v>54926987</v>
      </c>
      <c r="C11" s="19">
        <v>0</v>
      </c>
      <c r="D11" s="59">
        <v>61358817</v>
      </c>
      <c r="E11" s="60">
        <v>60276636</v>
      </c>
      <c r="F11" s="60">
        <v>4402846</v>
      </c>
      <c r="G11" s="60">
        <v>4630273</v>
      </c>
      <c r="H11" s="60">
        <v>4791897</v>
      </c>
      <c r="I11" s="60">
        <v>13825016</v>
      </c>
      <c r="J11" s="60">
        <v>4773468</v>
      </c>
      <c r="K11" s="60">
        <v>7697154</v>
      </c>
      <c r="L11" s="60">
        <v>4538039</v>
      </c>
      <c r="M11" s="60">
        <v>17008661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30833677</v>
      </c>
      <c r="W11" s="60">
        <v>30138318</v>
      </c>
      <c r="X11" s="60">
        <v>695359</v>
      </c>
      <c r="Y11" s="61">
        <v>2.31</v>
      </c>
      <c r="Z11" s="62">
        <v>60276636</v>
      </c>
    </row>
    <row r="12" spans="1:26" ht="13.5">
      <c r="A12" s="58" t="s">
        <v>38</v>
      </c>
      <c r="B12" s="19">
        <v>5312993</v>
      </c>
      <c r="C12" s="19">
        <v>0</v>
      </c>
      <c r="D12" s="59">
        <v>5812733</v>
      </c>
      <c r="E12" s="60">
        <v>5856107</v>
      </c>
      <c r="F12" s="60">
        <v>452681</v>
      </c>
      <c r="G12" s="60">
        <v>448778</v>
      </c>
      <c r="H12" s="60">
        <v>448778</v>
      </c>
      <c r="I12" s="60">
        <v>1350237</v>
      </c>
      <c r="J12" s="60">
        <v>448778</v>
      </c>
      <c r="K12" s="60">
        <v>0</v>
      </c>
      <c r="L12" s="60">
        <v>479056</v>
      </c>
      <c r="M12" s="60">
        <v>927834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2278071</v>
      </c>
      <c r="W12" s="60">
        <v>2928054</v>
      </c>
      <c r="X12" s="60">
        <v>-649983</v>
      </c>
      <c r="Y12" s="61">
        <v>-22.2</v>
      </c>
      <c r="Z12" s="62">
        <v>5856107</v>
      </c>
    </row>
    <row r="13" spans="1:26" ht="13.5">
      <c r="A13" s="58" t="s">
        <v>278</v>
      </c>
      <c r="B13" s="19">
        <v>21395345</v>
      </c>
      <c r="C13" s="19">
        <v>0</v>
      </c>
      <c r="D13" s="59">
        <v>16000000</v>
      </c>
      <c r="E13" s="60">
        <v>23827789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11913895</v>
      </c>
      <c r="X13" s="60">
        <v>-11913895</v>
      </c>
      <c r="Y13" s="61">
        <v>-100</v>
      </c>
      <c r="Z13" s="62">
        <v>23827789</v>
      </c>
    </row>
    <row r="14" spans="1:26" ht="13.5">
      <c r="A14" s="58" t="s">
        <v>40</v>
      </c>
      <c r="B14" s="19">
        <v>3979</v>
      </c>
      <c r="C14" s="19">
        <v>0</v>
      </c>
      <c r="D14" s="59">
        <v>19187</v>
      </c>
      <c r="E14" s="60">
        <v>19187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9594</v>
      </c>
      <c r="M14" s="60">
        <v>9594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9594</v>
      </c>
      <c r="W14" s="60">
        <v>9594</v>
      </c>
      <c r="X14" s="60">
        <v>0</v>
      </c>
      <c r="Y14" s="61">
        <v>0</v>
      </c>
      <c r="Z14" s="62">
        <v>19187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4576078</v>
      </c>
      <c r="C16" s="19">
        <v>0</v>
      </c>
      <c r="D16" s="59">
        <v>4630000</v>
      </c>
      <c r="E16" s="60">
        <v>4540000</v>
      </c>
      <c r="F16" s="60">
        <v>245129</v>
      </c>
      <c r="G16" s="60">
        <v>283658</v>
      </c>
      <c r="H16" s="60">
        <v>284355</v>
      </c>
      <c r="I16" s="60">
        <v>813142</v>
      </c>
      <c r="J16" s="60">
        <v>300090</v>
      </c>
      <c r="K16" s="60">
        <v>267127</v>
      </c>
      <c r="L16" s="60">
        <v>268007</v>
      </c>
      <c r="M16" s="60">
        <v>835224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1648366</v>
      </c>
      <c r="W16" s="60">
        <v>2270000</v>
      </c>
      <c r="X16" s="60">
        <v>-621634</v>
      </c>
      <c r="Y16" s="61">
        <v>-27.38</v>
      </c>
      <c r="Z16" s="62">
        <v>4540000</v>
      </c>
    </row>
    <row r="17" spans="1:26" ht="13.5">
      <c r="A17" s="58" t="s">
        <v>43</v>
      </c>
      <c r="B17" s="19">
        <v>60446705</v>
      </c>
      <c r="C17" s="19">
        <v>0</v>
      </c>
      <c r="D17" s="59">
        <v>64456952</v>
      </c>
      <c r="E17" s="60">
        <v>69254541</v>
      </c>
      <c r="F17" s="60">
        <v>1568428</v>
      </c>
      <c r="G17" s="60">
        <v>2825331</v>
      </c>
      <c r="H17" s="60">
        <v>3182918</v>
      </c>
      <c r="I17" s="60">
        <v>7576677</v>
      </c>
      <c r="J17" s="60">
        <v>2771752</v>
      </c>
      <c r="K17" s="60">
        <v>4075514</v>
      </c>
      <c r="L17" s="60">
        <v>3276091</v>
      </c>
      <c r="M17" s="60">
        <v>10123357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17700034</v>
      </c>
      <c r="W17" s="60">
        <v>34627271</v>
      </c>
      <c r="X17" s="60">
        <v>-16927237</v>
      </c>
      <c r="Y17" s="61">
        <v>-48.88</v>
      </c>
      <c r="Z17" s="62">
        <v>69254541</v>
      </c>
    </row>
    <row r="18" spans="1:26" ht="13.5">
      <c r="A18" s="70" t="s">
        <v>44</v>
      </c>
      <c r="B18" s="71">
        <f>SUM(B11:B17)</f>
        <v>146662087</v>
      </c>
      <c r="C18" s="71">
        <f>SUM(C11:C17)</f>
        <v>0</v>
      </c>
      <c r="D18" s="72">
        <f aca="true" t="shared" si="1" ref="D18:Z18">SUM(D11:D17)</f>
        <v>152277689</v>
      </c>
      <c r="E18" s="73">
        <f t="shared" si="1"/>
        <v>163774260</v>
      </c>
      <c r="F18" s="73">
        <f t="shared" si="1"/>
        <v>6669084</v>
      </c>
      <c r="G18" s="73">
        <f t="shared" si="1"/>
        <v>8188040</v>
      </c>
      <c r="H18" s="73">
        <f t="shared" si="1"/>
        <v>8707948</v>
      </c>
      <c r="I18" s="73">
        <f t="shared" si="1"/>
        <v>23565072</v>
      </c>
      <c r="J18" s="73">
        <f t="shared" si="1"/>
        <v>8294088</v>
      </c>
      <c r="K18" s="73">
        <f t="shared" si="1"/>
        <v>12039795</v>
      </c>
      <c r="L18" s="73">
        <f t="shared" si="1"/>
        <v>8570787</v>
      </c>
      <c r="M18" s="73">
        <f t="shared" si="1"/>
        <v>28904670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52469742</v>
      </c>
      <c r="W18" s="73">
        <f t="shared" si="1"/>
        <v>81887132</v>
      </c>
      <c r="X18" s="73">
        <f t="shared" si="1"/>
        <v>-29417390</v>
      </c>
      <c r="Y18" s="67">
        <f>+IF(W18&lt;&gt;0,(X18/W18)*100,0)</f>
        <v>-35.924313480657744</v>
      </c>
      <c r="Z18" s="74">
        <f t="shared" si="1"/>
        <v>163774260</v>
      </c>
    </row>
    <row r="19" spans="1:26" ht="13.5">
      <c r="A19" s="70" t="s">
        <v>45</v>
      </c>
      <c r="B19" s="75">
        <f>+B10-B18</f>
        <v>3283878</v>
      </c>
      <c r="C19" s="75">
        <f>+C10-C18</f>
        <v>0</v>
      </c>
      <c r="D19" s="76">
        <f aca="true" t="shared" si="2" ref="D19:Z19">+D10-D18</f>
        <v>-17545501</v>
      </c>
      <c r="E19" s="77">
        <f t="shared" si="2"/>
        <v>-9198500</v>
      </c>
      <c r="F19" s="77">
        <f t="shared" si="2"/>
        <v>82301790</v>
      </c>
      <c r="G19" s="77">
        <f t="shared" si="2"/>
        <v>-8430109</v>
      </c>
      <c r="H19" s="77">
        <f t="shared" si="2"/>
        <v>-7559572</v>
      </c>
      <c r="I19" s="77">
        <f t="shared" si="2"/>
        <v>66312109</v>
      </c>
      <c r="J19" s="77">
        <f t="shared" si="2"/>
        <v>-8557660</v>
      </c>
      <c r="K19" s="77">
        <f t="shared" si="2"/>
        <v>-1355136</v>
      </c>
      <c r="L19" s="77">
        <f t="shared" si="2"/>
        <v>-7404381</v>
      </c>
      <c r="M19" s="77">
        <f t="shared" si="2"/>
        <v>-17317177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48994932</v>
      </c>
      <c r="W19" s="77">
        <f>IF(E10=E18,0,W10-W18)</f>
        <v>-4599251</v>
      </c>
      <c r="X19" s="77">
        <f t="shared" si="2"/>
        <v>53594183</v>
      </c>
      <c r="Y19" s="78">
        <f>+IF(W19&lt;&gt;0,(X19/W19)*100,0)</f>
        <v>-1165.280672874779</v>
      </c>
      <c r="Z19" s="79">
        <f t="shared" si="2"/>
        <v>-9198500</v>
      </c>
    </row>
    <row r="20" spans="1:26" ht="13.5">
      <c r="A20" s="58" t="s">
        <v>46</v>
      </c>
      <c r="B20" s="19">
        <v>0</v>
      </c>
      <c r="C20" s="19">
        <v>0</v>
      </c>
      <c r="D20" s="59">
        <v>17547000</v>
      </c>
      <c r="E20" s="60">
        <v>9200000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4600000</v>
      </c>
      <c r="X20" s="60">
        <v>-4600000</v>
      </c>
      <c r="Y20" s="61">
        <v>-100</v>
      </c>
      <c r="Z20" s="62">
        <v>9200000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3283878</v>
      </c>
      <c r="C22" s="86">
        <f>SUM(C19:C21)</f>
        <v>0</v>
      </c>
      <c r="D22" s="87">
        <f aca="true" t="shared" si="3" ref="D22:Z22">SUM(D19:D21)</f>
        <v>1499</v>
      </c>
      <c r="E22" s="88">
        <f t="shared" si="3"/>
        <v>1500</v>
      </c>
      <c r="F22" s="88">
        <f t="shared" si="3"/>
        <v>82301790</v>
      </c>
      <c r="G22" s="88">
        <f t="shared" si="3"/>
        <v>-8430109</v>
      </c>
      <c r="H22" s="88">
        <f t="shared" si="3"/>
        <v>-7559572</v>
      </c>
      <c r="I22" s="88">
        <f t="shared" si="3"/>
        <v>66312109</v>
      </c>
      <c r="J22" s="88">
        <f t="shared" si="3"/>
        <v>-8557660</v>
      </c>
      <c r="K22" s="88">
        <f t="shared" si="3"/>
        <v>-1355136</v>
      </c>
      <c r="L22" s="88">
        <f t="shared" si="3"/>
        <v>-7404381</v>
      </c>
      <c r="M22" s="88">
        <f t="shared" si="3"/>
        <v>-17317177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48994932</v>
      </c>
      <c r="W22" s="88">
        <f t="shared" si="3"/>
        <v>749</v>
      </c>
      <c r="X22" s="88">
        <f t="shared" si="3"/>
        <v>48994183</v>
      </c>
      <c r="Y22" s="89">
        <f>+IF(W22&lt;&gt;0,(X22/W22)*100,0)</f>
        <v>6541279.4392523365</v>
      </c>
      <c r="Z22" s="90">
        <f t="shared" si="3"/>
        <v>1500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3283878</v>
      </c>
      <c r="C24" s="75">
        <f>SUM(C22:C23)</f>
        <v>0</v>
      </c>
      <c r="D24" s="76">
        <f aca="true" t="shared" si="4" ref="D24:Z24">SUM(D22:D23)</f>
        <v>1499</v>
      </c>
      <c r="E24" s="77">
        <f t="shared" si="4"/>
        <v>1500</v>
      </c>
      <c r="F24" s="77">
        <f t="shared" si="4"/>
        <v>82301790</v>
      </c>
      <c r="G24" s="77">
        <f t="shared" si="4"/>
        <v>-8430109</v>
      </c>
      <c r="H24" s="77">
        <f t="shared" si="4"/>
        <v>-7559572</v>
      </c>
      <c r="I24" s="77">
        <f t="shared" si="4"/>
        <v>66312109</v>
      </c>
      <c r="J24" s="77">
        <f t="shared" si="4"/>
        <v>-8557660</v>
      </c>
      <c r="K24" s="77">
        <f t="shared" si="4"/>
        <v>-1355136</v>
      </c>
      <c r="L24" s="77">
        <f t="shared" si="4"/>
        <v>-7404381</v>
      </c>
      <c r="M24" s="77">
        <f t="shared" si="4"/>
        <v>-17317177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48994932</v>
      </c>
      <c r="W24" s="77">
        <f t="shared" si="4"/>
        <v>749</v>
      </c>
      <c r="X24" s="77">
        <f t="shared" si="4"/>
        <v>48994183</v>
      </c>
      <c r="Y24" s="78">
        <f>+IF(W24&lt;&gt;0,(X24/W24)*100,0)</f>
        <v>6541279.4392523365</v>
      </c>
      <c r="Z24" s="79">
        <f t="shared" si="4"/>
        <v>1500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29895688</v>
      </c>
      <c r="C27" s="22">
        <v>0</v>
      </c>
      <c r="D27" s="99">
        <v>29100650</v>
      </c>
      <c r="E27" s="100">
        <v>48862444</v>
      </c>
      <c r="F27" s="100">
        <v>0</v>
      </c>
      <c r="G27" s="100">
        <v>117780</v>
      </c>
      <c r="H27" s="100">
        <v>1379679</v>
      </c>
      <c r="I27" s="100">
        <v>1497459</v>
      </c>
      <c r="J27" s="100">
        <v>1540984</v>
      </c>
      <c r="K27" s="100">
        <v>448234</v>
      </c>
      <c r="L27" s="100">
        <v>1916331</v>
      </c>
      <c r="M27" s="100">
        <v>3905549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5403008</v>
      </c>
      <c r="W27" s="100">
        <v>24431222</v>
      </c>
      <c r="X27" s="100">
        <v>-19028214</v>
      </c>
      <c r="Y27" s="101">
        <v>-77.88</v>
      </c>
      <c r="Z27" s="102">
        <v>48862444</v>
      </c>
    </row>
    <row r="28" spans="1:26" ht="13.5">
      <c r="A28" s="103" t="s">
        <v>46</v>
      </c>
      <c r="B28" s="19">
        <v>22870735</v>
      </c>
      <c r="C28" s="19">
        <v>0</v>
      </c>
      <c r="D28" s="59">
        <v>16691650</v>
      </c>
      <c r="E28" s="60">
        <v>31784197</v>
      </c>
      <c r="F28" s="60">
        <v>0</v>
      </c>
      <c r="G28" s="60">
        <v>105500</v>
      </c>
      <c r="H28" s="60">
        <v>1345511</v>
      </c>
      <c r="I28" s="60">
        <v>1451011</v>
      </c>
      <c r="J28" s="60">
        <v>1404045</v>
      </c>
      <c r="K28" s="60">
        <v>149563</v>
      </c>
      <c r="L28" s="60">
        <v>1771213</v>
      </c>
      <c r="M28" s="60">
        <v>3324821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4775832</v>
      </c>
      <c r="W28" s="60">
        <v>15892099</v>
      </c>
      <c r="X28" s="60">
        <v>-11116267</v>
      </c>
      <c r="Y28" s="61">
        <v>-69.95</v>
      </c>
      <c r="Z28" s="62">
        <v>31784197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5160000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2580000</v>
      </c>
      <c r="X30" s="60">
        <v>-2580000</v>
      </c>
      <c r="Y30" s="61">
        <v>-100</v>
      </c>
      <c r="Z30" s="62">
        <v>5160000</v>
      </c>
    </row>
    <row r="31" spans="1:26" ht="13.5">
      <c r="A31" s="58" t="s">
        <v>53</v>
      </c>
      <c r="B31" s="19">
        <v>7024953</v>
      </c>
      <c r="C31" s="19">
        <v>0</v>
      </c>
      <c r="D31" s="59">
        <v>12409000</v>
      </c>
      <c r="E31" s="60">
        <v>11918247</v>
      </c>
      <c r="F31" s="60">
        <v>0</v>
      </c>
      <c r="G31" s="60">
        <v>12280</v>
      </c>
      <c r="H31" s="60">
        <v>34168</v>
      </c>
      <c r="I31" s="60">
        <v>46448</v>
      </c>
      <c r="J31" s="60">
        <v>136939</v>
      </c>
      <c r="K31" s="60">
        <v>298671</v>
      </c>
      <c r="L31" s="60">
        <v>145118</v>
      </c>
      <c r="M31" s="60">
        <v>580728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627176</v>
      </c>
      <c r="W31" s="60">
        <v>5959124</v>
      </c>
      <c r="X31" s="60">
        <v>-5331948</v>
      </c>
      <c r="Y31" s="61">
        <v>-89.48</v>
      </c>
      <c r="Z31" s="62">
        <v>11918247</v>
      </c>
    </row>
    <row r="32" spans="1:26" ht="13.5">
      <c r="A32" s="70" t="s">
        <v>54</v>
      </c>
      <c r="B32" s="22">
        <f>SUM(B28:B31)</f>
        <v>29895688</v>
      </c>
      <c r="C32" s="22">
        <f>SUM(C28:C31)</f>
        <v>0</v>
      </c>
      <c r="D32" s="99">
        <f aca="true" t="shared" si="5" ref="D32:Z32">SUM(D28:D31)</f>
        <v>29100650</v>
      </c>
      <c r="E32" s="100">
        <f t="shared" si="5"/>
        <v>48862444</v>
      </c>
      <c r="F32" s="100">
        <f t="shared" si="5"/>
        <v>0</v>
      </c>
      <c r="G32" s="100">
        <f t="shared" si="5"/>
        <v>117780</v>
      </c>
      <c r="H32" s="100">
        <f t="shared" si="5"/>
        <v>1379679</v>
      </c>
      <c r="I32" s="100">
        <f t="shared" si="5"/>
        <v>1497459</v>
      </c>
      <c r="J32" s="100">
        <f t="shared" si="5"/>
        <v>1540984</v>
      </c>
      <c r="K32" s="100">
        <f t="shared" si="5"/>
        <v>448234</v>
      </c>
      <c r="L32" s="100">
        <f t="shared" si="5"/>
        <v>1916331</v>
      </c>
      <c r="M32" s="100">
        <f t="shared" si="5"/>
        <v>3905549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5403008</v>
      </c>
      <c r="W32" s="100">
        <f t="shared" si="5"/>
        <v>24431223</v>
      </c>
      <c r="X32" s="100">
        <f t="shared" si="5"/>
        <v>-19028215</v>
      </c>
      <c r="Y32" s="101">
        <f>+IF(W32&lt;&gt;0,(X32/W32)*100,0)</f>
        <v>-77.8848238583881</v>
      </c>
      <c r="Z32" s="102">
        <f t="shared" si="5"/>
        <v>48862444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127856743</v>
      </c>
      <c r="C35" s="19">
        <v>0</v>
      </c>
      <c r="D35" s="59">
        <v>112155326</v>
      </c>
      <c r="E35" s="60">
        <v>129643883</v>
      </c>
      <c r="F35" s="60">
        <v>128027408</v>
      </c>
      <c r="G35" s="60">
        <v>150165404</v>
      </c>
      <c r="H35" s="60">
        <v>157077148</v>
      </c>
      <c r="I35" s="60">
        <v>157077148</v>
      </c>
      <c r="J35" s="60">
        <v>158123206</v>
      </c>
      <c r="K35" s="60">
        <v>167725453</v>
      </c>
      <c r="L35" s="60">
        <v>150262898</v>
      </c>
      <c r="M35" s="60">
        <v>150262898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150262898</v>
      </c>
      <c r="W35" s="60">
        <v>64821942</v>
      </c>
      <c r="X35" s="60">
        <v>85440956</v>
      </c>
      <c r="Y35" s="61">
        <v>131.81</v>
      </c>
      <c r="Z35" s="62">
        <v>129643883</v>
      </c>
    </row>
    <row r="36" spans="1:26" ht="13.5">
      <c r="A36" s="58" t="s">
        <v>57</v>
      </c>
      <c r="B36" s="19">
        <v>537696197</v>
      </c>
      <c r="C36" s="19">
        <v>0</v>
      </c>
      <c r="D36" s="59">
        <v>558936405</v>
      </c>
      <c r="E36" s="60">
        <v>585913493</v>
      </c>
      <c r="F36" s="60">
        <v>537696197</v>
      </c>
      <c r="G36" s="60">
        <v>535041812</v>
      </c>
      <c r="H36" s="60">
        <v>535075878</v>
      </c>
      <c r="I36" s="60">
        <v>535075878</v>
      </c>
      <c r="J36" s="60">
        <v>536611362</v>
      </c>
      <c r="K36" s="60">
        <v>534392927</v>
      </c>
      <c r="L36" s="60">
        <v>534975926</v>
      </c>
      <c r="M36" s="60">
        <v>534975926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534975926</v>
      </c>
      <c r="W36" s="60">
        <v>292956747</v>
      </c>
      <c r="X36" s="60">
        <v>242019179</v>
      </c>
      <c r="Y36" s="61">
        <v>82.61</v>
      </c>
      <c r="Z36" s="62">
        <v>585913493</v>
      </c>
    </row>
    <row r="37" spans="1:26" ht="13.5">
      <c r="A37" s="58" t="s">
        <v>58</v>
      </c>
      <c r="B37" s="19">
        <v>54165776</v>
      </c>
      <c r="C37" s="19">
        <v>0</v>
      </c>
      <c r="D37" s="59">
        <v>27867839</v>
      </c>
      <c r="E37" s="60">
        <v>39030888</v>
      </c>
      <c r="F37" s="60">
        <v>54165776</v>
      </c>
      <c r="G37" s="60">
        <v>45229909</v>
      </c>
      <c r="H37" s="60">
        <v>79036649</v>
      </c>
      <c r="I37" s="60">
        <v>79036649</v>
      </c>
      <c r="J37" s="60">
        <v>71925818</v>
      </c>
      <c r="K37" s="60">
        <v>69120446</v>
      </c>
      <c r="L37" s="60">
        <v>66791904</v>
      </c>
      <c r="M37" s="60">
        <v>66791904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66791904</v>
      </c>
      <c r="W37" s="60">
        <v>19515444</v>
      </c>
      <c r="X37" s="60">
        <v>47276460</v>
      </c>
      <c r="Y37" s="61">
        <v>242.25</v>
      </c>
      <c r="Z37" s="62">
        <v>39030888</v>
      </c>
    </row>
    <row r="38" spans="1:26" ht="13.5">
      <c r="A38" s="58" t="s">
        <v>59</v>
      </c>
      <c r="B38" s="19">
        <v>30642856</v>
      </c>
      <c r="C38" s="19">
        <v>0</v>
      </c>
      <c r="D38" s="59">
        <v>38225739</v>
      </c>
      <c r="E38" s="60">
        <v>40766728</v>
      </c>
      <c r="F38" s="60">
        <v>30642856</v>
      </c>
      <c r="G38" s="60">
        <v>30642856</v>
      </c>
      <c r="H38" s="60">
        <v>30642856</v>
      </c>
      <c r="I38" s="60">
        <v>30642856</v>
      </c>
      <c r="J38" s="60">
        <v>30642856</v>
      </c>
      <c r="K38" s="60">
        <v>30642856</v>
      </c>
      <c r="L38" s="60">
        <v>30642856</v>
      </c>
      <c r="M38" s="60">
        <v>30642856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30642856</v>
      </c>
      <c r="W38" s="60">
        <v>20383364</v>
      </c>
      <c r="X38" s="60">
        <v>10259492</v>
      </c>
      <c r="Y38" s="61">
        <v>50.33</v>
      </c>
      <c r="Z38" s="62">
        <v>40766728</v>
      </c>
    </row>
    <row r="39" spans="1:26" ht="13.5">
      <c r="A39" s="58" t="s">
        <v>60</v>
      </c>
      <c r="B39" s="19">
        <v>580744308</v>
      </c>
      <c r="C39" s="19">
        <v>0</v>
      </c>
      <c r="D39" s="59">
        <v>604998153</v>
      </c>
      <c r="E39" s="60">
        <v>635759760</v>
      </c>
      <c r="F39" s="60">
        <v>580914973</v>
      </c>
      <c r="G39" s="60">
        <v>609334451</v>
      </c>
      <c r="H39" s="60">
        <v>582473521</v>
      </c>
      <c r="I39" s="60">
        <v>582473521</v>
      </c>
      <c r="J39" s="60">
        <v>592165894</v>
      </c>
      <c r="K39" s="60">
        <v>602355078</v>
      </c>
      <c r="L39" s="60">
        <v>587804064</v>
      </c>
      <c r="M39" s="60">
        <v>587804064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587804064</v>
      </c>
      <c r="W39" s="60">
        <v>317879880</v>
      </c>
      <c r="X39" s="60">
        <v>269924184</v>
      </c>
      <c r="Y39" s="61">
        <v>84.91</v>
      </c>
      <c r="Z39" s="62">
        <v>635759760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5945943</v>
      </c>
      <c r="C42" s="19">
        <v>0</v>
      </c>
      <c r="D42" s="59">
        <v>15935748</v>
      </c>
      <c r="E42" s="60">
        <v>29935616</v>
      </c>
      <c r="F42" s="60">
        <v>3004506</v>
      </c>
      <c r="G42" s="60">
        <v>-3414774</v>
      </c>
      <c r="H42" s="60">
        <v>7848237</v>
      </c>
      <c r="I42" s="60">
        <v>7437969</v>
      </c>
      <c r="J42" s="60">
        <v>-5449842</v>
      </c>
      <c r="K42" s="60">
        <v>7338382</v>
      </c>
      <c r="L42" s="60">
        <v>-9279171</v>
      </c>
      <c r="M42" s="60">
        <v>-7390631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47338</v>
      </c>
      <c r="W42" s="60">
        <v>47338</v>
      </c>
      <c r="X42" s="60">
        <v>0</v>
      </c>
      <c r="Y42" s="61">
        <v>0</v>
      </c>
      <c r="Z42" s="62">
        <v>29935616</v>
      </c>
    </row>
    <row r="43" spans="1:26" ht="13.5">
      <c r="A43" s="58" t="s">
        <v>63</v>
      </c>
      <c r="B43" s="19">
        <v>1538652</v>
      </c>
      <c r="C43" s="19">
        <v>0</v>
      </c>
      <c r="D43" s="59">
        <v>-29100650</v>
      </c>
      <c r="E43" s="60">
        <v>-28920650</v>
      </c>
      <c r="F43" s="60">
        <v>-136284</v>
      </c>
      <c r="G43" s="60">
        <v>1961828</v>
      </c>
      <c r="H43" s="60">
        <v>-1166162</v>
      </c>
      <c r="I43" s="60">
        <v>659382</v>
      </c>
      <c r="J43" s="60">
        <v>-1202230</v>
      </c>
      <c r="K43" s="60">
        <v>4436413</v>
      </c>
      <c r="L43" s="60">
        <v>-1813437</v>
      </c>
      <c r="M43" s="60">
        <v>1420746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2080128</v>
      </c>
      <c r="W43" s="60">
        <v>2080128</v>
      </c>
      <c r="X43" s="60">
        <v>0</v>
      </c>
      <c r="Y43" s="61">
        <v>0</v>
      </c>
      <c r="Z43" s="62">
        <v>-28920650</v>
      </c>
    </row>
    <row r="44" spans="1:26" ht="13.5">
      <c r="A44" s="58" t="s">
        <v>64</v>
      </c>
      <c r="B44" s="19">
        <v>-4536000</v>
      </c>
      <c r="C44" s="19">
        <v>0</v>
      </c>
      <c r="D44" s="59">
        <v>0</v>
      </c>
      <c r="E44" s="60">
        <v>-800000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-800000</v>
      </c>
    </row>
    <row r="45" spans="1:26" ht="13.5">
      <c r="A45" s="70" t="s">
        <v>65</v>
      </c>
      <c r="B45" s="22">
        <v>2128812</v>
      </c>
      <c r="C45" s="22">
        <v>0</v>
      </c>
      <c r="D45" s="99">
        <v>82533288</v>
      </c>
      <c r="E45" s="100">
        <v>2343778</v>
      </c>
      <c r="F45" s="100">
        <v>4997034</v>
      </c>
      <c r="G45" s="100">
        <v>3544088</v>
      </c>
      <c r="H45" s="100">
        <v>10226163</v>
      </c>
      <c r="I45" s="100">
        <v>10226163</v>
      </c>
      <c r="J45" s="100">
        <v>3574091</v>
      </c>
      <c r="K45" s="100">
        <v>15348886</v>
      </c>
      <c r="L45" s="100">
        <v>4256278</v>
      </c>
      <c r="M45" s="100">
        <v>4256278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4256278</v>
      </c>
      <c r="W45" s="100">
        <v>4256278</v>
      </c>
      <c r="X45" s="100">
        <v>0</v>
      </c>
      <c r="Y45" s="101">
        <v>0</v>
      </c>
      <c r="Z45" s="102">
        <v>2343778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57164</v>
      </c>
      <c r="C49" s="52">
        <v>0</v>
      </c>
      <c r="D49" s="129">
        <v>2236689</v>
      </c>
      <c r="E49" s="54">
        <v>1485734</v>
      </c>
      <c r="F49" s="54">
        <v>0</v>
      </c>
      <c r="G49" s="54">
        <v>0</v>
      </c>
      <c r="H49" s="54">
        <v>0</v>
      </c>
      <c r="I49" s="54">
        <v>1304485</v>
      </c>
      <c r="J49" s="54">
        <v>0</v>
      </c>
      <c r="K49" s="54">
        <v>0</v>
      </c>
      <c r="L49" s="54">
        <v>0</v>
      </c>
      <c r="M49" s="54">
        <v>1411868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45703426</v>
      </c>
      <c r="W49" s="54">
        <v>0</v>
      </c>
      <c r="X49" s="54">
        <v>0</v>
      </c>
      <c r="Y49" s="54">
        <v>52199366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18855934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18855934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70.9654023113095</v>
      </c>
      <c r="C58" s="5">
        <f>IF(C67=0,0,+(C76/C67)*100)</f>
        <v>0</v>
      </c>
      <c r="D58" s="6">
        <f aca="true" t="shared" si="6" ref="D58:Z58">IF(D67=0,0,+(D76/D67)*100)</f>
        <v>89.49790133092331</v>
      </c>
      <c r="E58" s="7">
        <f t="shared" si="6"/>
        <v>92.93730724832174</v>
      </c>
      <c r="F58" s="7">
        <f t="shared" si="6"/>
        <v>2.5063593560783066</v>
      </c>
      <c r="G58" s="7">
        <f t="shared" si="6"/>
        <v>-236.54374066231716</v>
      </c>
      <c r="H58" s="7">
        <f t="shared" si="6"/>
        <v>-15839.288488426286</v>
      </c>
      <c r="I58" s="7">
        <f t="shared" si="6"/>
        <v>22.425293843174355</v>
      </c>
      <c r="J58" s="7">
        <f t="shared" si="6"/>
        <v>-1295.56498179523</v>
      </c>
      <c r="K58" s="7">
        <f t="shared" si="6"/>
        <v>-223.64112987457375</v>
      </c>
      <c r="L58" s="7">
        <f t="shared" si="6"/>
        <v>20972.841871722467</v>
      </c>
      <c r="M58" s="7">
        <f t="shared" si="6"/>
        <v>-648.7767016200502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40.38084227654588</v>
      </c>
      <c r="W58" s="7">
        <f t="shared" si="6"/>
        <v>80.56326992551598</v>
      </c>
      <c r="X58" s="7">
        <f t="shared" si="6"/>
        <v>0</v>
      </c>
      <c r="Y58" s="7">
        <f t="shared" si="6"/>
        <v>0</v>
      </c>
      <c r="Z58" s="8">
        <f t="shared" si="6"/>
        <v>92.93730724832174</v>
      </c>
    </row>
    <row r="59" spans="1:26" ht="13.5">
      <c r="A59" s="37" t="s">
        <v>31</v>
      </c>
      <c r="B59" s="9">
        <f aca="true" t="shared" si="7" ref="B59:Z66">IF(B68=0,0,+(B77/B68)*100)</f>
        <v>70.64918320869899</v>
      </c>
      <c r="C59" s="9">
        <f t="shared" si="7"/>
        <v>0</v>
      </c>
      <c r="D59" s="2">
        <f t="shared" si="7"/>
        <v>100.0000030167912</v>
      </c>
      <c r="E59" s="10">
        <f t="shared" si="7"/>
        <v>103.71069225483835</v>
      </c>
      <c r="F59" s="10">
        <f t="shared" si="7"/>
        <v>2.423321650668916</v>
      </c>
      <c r="G59" s="10">
        <f t="shared" si="7"/>
        <v>-216.762286320093</v>
      </c>
      <c r="H59" s="10">
        <f t="shared" si="7"/>
        <v>-9768.853804175893</v>
      </c>
      <c r="I59" s="10">
        <f t="shared" si="7"/>
        <v>21.930465050800137</v>
      </c>
      <c r="J59" s="10">
        <f t="shared" si="7"/>
        <v>-1064.3775824506047</v>
      </c>
      <c r="K59" s="10">
        <f t="shared" si="7"/>
        <v>-189.62747157977265</v>
      </c>
      <c r="L59" s="10">
        <f t="shared" si="7"/>
        <v>-6171.158194867761</v>
      </c>
      <c r="M59" s="10">
        <f t="shared" si="7"/>
        <v>-537.285075272627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39.8954727094331</v>
      </c>
      <c r="W59" s="10">
        <f t="shared" si="7"/>
        <v>79.83607868881222</v>
      </c>
      <c r="X59" s="10">
        <f t="shared" si="7"/>
        <v>0</v>
      </c>
      <c r="Y59" s="10">
        <f t="shared" si="7"/>
        <v>0</v>
      </c>
      <c r="Z59" s="11">
        <f t="shared" si="7"/>
        <v>103.71069225483835</v>
      </c>
    </row>
    <row r="60" spans="1:26" ht="13.5">
      <c r="A60" s="38" t="s">
        <v>32</v>
      </c>
      <c r="B60" s="12">
        <f t="shared" si="7"/>
        <v>73.68408071941494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3.3015312238892722</v>
      </c>
      <c r="G60" s="13">
        <f t="shared" si="7"/>
        <v>-1145.4166246173513</v>
      </c>
      <c r="H60" s="13">
        <f t="shared" si="7"/>
        <v>4395.893886966552</v>
      </c>
      <c r="I60" s="13">
        <f t="shared" si="7"/>
        <v>27.060374343919076</v>
      </c>
      <c r="J60" s="13">
        <f t="shared" si="7"/>
        <v>1232.851313230904</v>
      </c>
      <c r="K60" s="13">
        <f t="shared" si="7"/>
        <v>1381.9048464931757</v>
      </c>
      <c r="L60" s="13">
        <f t="shared" si="7"/>
        <v>486.436716218556</v>
      </c>
      <c r="M60" s="13">
        <f t="shared" si="7"/>
        <v>866.8589726625559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44.693317300759944</v>
      </c>
      <c r="W60" s="13">
        <f t="shared" si="7"/>
        <v>86.83643163212096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73.68408071941494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3.3015312238892722</v>
      </c>
      <c r="G64" s="13">
        <f t="shared" si="7"/>
        <v>-1145.4166246173513</v>
      </c>
      <c r="H64" s="13">
        <f t="shared" si="7"/>
        <v>4395.893886966552</v>
      </c>
      <c r="I64" s="13">
        <f t="shared" si="7"/>
        <v>27.060374343919076</v>
      </c>
      <c r="J64" s="13">
        <f t="shared" si="7"/>
        <v>1232.851313230904</v>
      </c>
      <c r="K64" s="13">
        <f t="shared" si="7"/>
        <v>1381.9048464931757</v>
      </c>
      <c r="L64" s="13">
        <f t="shared" si="7"/>
        <v>486.436716218556</v>
      </c>
      <c r="M64" s="13">
        <f t="shared" si="7"/>
        <v>866.8589726625559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44.693317300759944</v>
      </c>
      <c r="W64" s="13">
        <f t="shared" si="7"/>
        <v>86.83643163212096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69266708</v>
      </c>
      <c r="C67" s="24"/>
      <c r="D67" s="25">
        <v>74075042</v>
      </c>
      <c r="E67" s="26">
        <v>71333685</v>
      </c>
      <c r="F67" s="26">
        <v>74528379</v>
      </c>
      <c r="G67" s="26">
        <v>-1395555</v>
      </c>
      <c r="H67" s="26">
        <v>-70807</v>
      </c>
      <c r="I67" s="26">
        <v>73062017</v>
      </c>
      <c r="J67" s="26">
        <v>-362817</v>
      </c>
      <c r="K67" s="26">
        <v>-1560598</v>
      </c>
      <c r="L67" s="26">
        <v>19832</v>
      </c>
      <c r="M67" s="26">
        <v>-1903583</v>
      </c>
      <c r="N67" s="26"/>
      <c r="O67" s="26"/>
      <c r="P67" s="26"/>
      <c r="Q67" s="26"/>
      <c r="R67" s="26"/>
      <c r="S67" s="26"/>
      <c r="T67" s="26"/>
      <c r="U67" s="26"/>
      <c r="V67" s="26">
        <v>71158434</v>
      </c>
      <c r="W67" s="26">
        <v>35666843</v>
      </c>
      <c r="X67" s="26"/>
      <c r="Y67" s="25"/>
      <c r="Z67" s="27">
        <v>71333685</v>
      </c>
    </row>
    <row r="68" spans="1:26" ht="13.5" hidden="1">
      <c r="A68" s="37" t="s">
        <v>31</v>
      </c>
      <c r="B68" s="19">
        <v>62049510</v>
      </c>
      <c r="C68" s="19"/>
      <c r="D68" s="20">
        <v>66295606</v>
      </c>
      <c r="E68" s="21">
        <v>63923598</v>
      </c>
      <c r="F68" s="21">
        <v>67481467</v>
      </c>
      <c r="G68" s="21">
        <v>-1365828</v>
      </c>
      <c r="H68" s="21">
        <v>-101152</v>
      </c>
      <c r="I68" s="21">
        <v>66014487</v>
      </c>
      <c r="J68" s="21">
        <v>-399330</v>
      </c>
      <c r="K68" s="21">
        <v>-1594375</v>
      </c>
      <c r="L68" s="21">
        <v>-61026</v>
      </c>
      <c r="M68" s="21">
        <v>-2054731</v>
      </c>
      <c r="N68" s="21"/>
      <c r="O68" s="21"/>
      <c r="P68" s="21"/>
      <c r="Q68" s="21"/>
      <c r="R68" s="21"/>
      <c r="S68" s="21"/>
      <c r="T68" s="21"/>
      <c r="U68" s="21"/>
      <c r="V68" s="21">
        <v>63959756</v>
      </c>
      <c r="W68" s="21">
        <v>31961799</v>
      </c>
      <c r="X68" s="21"/>
      <c r="Y68" s="20"/>
      <c r="Z68" s="23">
        <v>63923598</v>
      </c>
    </row>
    <row r="69" spans="1:26" ht="13.5" hidden="1">
      <c r="A69" s="38" t="s">
        <v>32</v>
      </c>
      <c r="B69" s="19">
        <v>7217198</v>
      </c>
      <c r="C69" s="19"/>
      <c r="D69" s="20">
        <v>7779436</v>
      </c>
      <c r="E69" s="21">
        <v>7410087</v>
      </c>
      <c r="F69" s="21">
        <v>7046912</v>
      </c>
      <c r="G69" s="21">
        <v>-29727</v>
      </c>
      <c r="H69" s="21">
        <v>30345</v>
      </c>
      <c r="I69" s="21">
        <v>7047530</v>
      </c>
      <c r="J69" s="21">
        <v>36513</v>
      </c>
      <c r="K69" s="21">
        <v>33777</v>
      </c>
      <c r="L69" s="21">
        <v>80858</v>
      </c>
      <c r="M69" s="21">
        <v>151148</v>
      </c>
      <c r="N69" s="21"/>
      <c r="O69" s="21"/>
      <c r="P69" s="21"/>
      <c r="Q69" s="21"/>
      <c r="R69" s="21"/>
      <c r="S69" s="21"/>
      <c r="T69" s="21"/>
      <c r="U69" s="21"/>
      <c r="V69" s="21">
        <v>7198678</v>
      </c>
      <c r="W69" s="21">
        <v>3705044</v>
      </c>
      <c r="X69" s="21"/>
      <c r="Y69" s="20"/>
      <c r="Z69" s="23">
        <v>7410087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7217198</v>
      </c>
      <c r="C73" s="19"/>
      <c r="D73" s="20">
        <v>7779436</v>
      </c>
      <c r="E73" s="21">
        <v>7410087</v>
      </c>
      <c r="F73" s="21">
        <v>7046912</v>
      </c>
      <c r="G73" s="21">
        <v>-29727</v>
      </c>
      <c r="H73" s="21">
        <v>30345</v>
      </c>
      <c r="I73" s="21">
        <v>7047530</v>
      </c>
      <c r="J73" s="21">
        <v>36513</v>
      </c>
      <c r="K73" s="21">
        <v>33777</v>
      </c>
      <c r="L73" s="21">
        <v>80858</v>
      </c>
      <c r="M73" s="21">
        <v>151148</v>
      </c>
      <c r="N73" s="21"/>
      <c r="O73" s="21"/>
      <c r="P73" s="21"/>
      <c r="Q73" s="21"/>
      <c r="R73" s="21"/>
      <c r="S73" s="21"/>
      <c r="T73" s="21"/>
      <c r="U73" s="21"/>
      <c r="V73" s="21">
        <v>7198678</v>
      </c>
      <c r="W73" s="21">
        <v>3705044</v>
      </c>
      <c r="X73" s="21"/>
      <c r="Y73" s="20"/>
      <c r="Z73" s="23">
        <v>7410087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49155398</v>
      </c>
      <c r="C76" s="32"/>
      <c r="D76" s="33">
        <v>66295608</v>
      </c>
      <c r="E76" s="34">
        <v>66295606</v>
      </c>
      <c r="F76" s="34">
        <v>1867949</v>
      </c>
      <c r="G76" s="34">
        <v>3301098</v>
      </c>
      <c r="H76" s="34">
        <v>11215325</v>
      </c>
      <c r="I76" s="34">
        <v>16384372</v>
      </c>
      <c r="J76" s="34">
        <v>4700530</v>
      </c>
      <c r="K76" s="34">
        <v>3490139</v>
      </c>
      <c r="L76" s="34">
        <v>4159334</v>
      </c>
      <c r="M76" s="34">
        <v>12350003</v>
      </c>
      <c r="N76" s="34"/>
      <c r="O76" s="34"/>
      <c r="P76" s="34"/>
      <c r="Q76" s="34"/>
      <c r="R76" s="34"/>
      <c r="S76" s="34"/>
      <c r="T76" s="34"/>
      <c r="U76" s="34"/>
      <c r="V76" s="34">
        <v>28734375</v>
      </c>
      <c r="W76" s="34">
        <v>28734375</v>
      </c>
      <c r="X76" s="34"/>
      <c r="Y76" s="33"/>
      <c r="Z76" s="35">
        <v>66295606</v>
      </c>
    </row>
    <row r="77" spans="1:26" ht="13.5" hidden="1">
      <c r="A77" s="37" t="s">
        <v>31</v>
      </c>
      <c r="B77" s="19">
        <v>43837472</v>
      </c>
      <c r="C77" s="19"/>
      <c r="D77" s="20">
        <v>66295608</v>
      </c>
      <c r="E77" s="21">
        <v>66295606</v>
      </c>
      <c r="F77" s="21">
        <v>1635293</v>
      </c>
      <c r="G77" s="21">
        <v>2960600</v>
      </c>
      <c r="H77" s="21">
        <v>9881391</v>
      </c>
      <c r="I77" s="21">
        <v>14477284</v>
      </c>
      <c r="J77" s="21">
        <v>4250379</v>
      </c>
      <c r="K77" s="21">
        <v>3023373</v>
      </c>
      <c r="L77" s="21">
        <v>3766011</v>
      </c>
      <c r="M77" s="21">
        <v>11039763</v>
      </c>
      <c r="N77" s="21"/>
      <c r="O77" s="21"/>
      <c r="P77" s="21"/>
      <c r="Q77" s="21"/>
      <c r="R77" s="21"/>
      <c r="S77" s="21"/>
      <c r="T77" s="21"/>
      <c r="U77" s="21"/>
      <c r="V77" s="21">
        <v>25517047</v>
      </c>
      <c r="W77" s="21">
        <v>25517047</v>
      </c>
      <c r="X77" s="21"/>
      <c r="Y77" s="20"/>
      <c r="Z77" s="23">
        <v>66295606</v>
      </c>
    </row>
    <row r="78" spans="1:26" ht="13.5" hidden="1">
      <c r="A78" s="38" t="s">
        <v>32</v>
      </c>
      <c r="B78" s="19">
        <v>5317926</v>
      </c>
      <c r="C78" s="19"/>
      <c r="D78" s="20"/>
      <c r="E78" s="21"/>
      <c r="F78" s="21">
        <v>232656</v>
      </c>
      <c r="G78" s="21">
        <v>340498</v>
      </c>
      <c r="H78" s="21">
        <v>1333934</v>
      </c>
      <c r="I78" s="21">
        <v>1907088</v>
      </c>
      <c r="J78" s="21">
        <v>450151</v>
      </c>
      <c r="K78" s="21">
        <v>466766</v>
      </c>
      <c r="L78" s="21">
        <v>393323</v>
      </c>
      <c r="M78" s="21">
        <v>1310240</v>
      </c>
      <c r="N78" s="21"/>
      <c r="O78" s="21"/>
      <c r="P78" s="21"/>
      <c r="Q78" s="21"/>
      <c r="R78" s="21"/>
      <c r="S78" s="21"/>
      <c r="T78" s="21"/>
      <c r="U78" s="21"/>
      <c r="V78" s="21">
        <v>3217328</v>
      </c>
      <c r="W78" s="21">
        <v>3217328</v>
      </c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5317926</v>
      </c>
      <c r="C82" s="19"/>
      <c r="D82" s="20"/>
      <c r="E82" s="21"/>
      <c r="F82" s="21">
        <v>232656</v>
      </c>
      <c r="G82" s="21">
        <v>340498</v>
      </c>
      <c r="H82" s="21">
        <v>1333934</v>
      </c>
      <c r="I82" s="21">
        <v>1907088</v>
      </c>
      <c r="J82" s="21">
        <v>450151</v>
      </c>
      <c r="K82" s="21">
        <v>466766</v>
      </c>
      <c r="L82" s="21">
        <v>393323</v>
      </c>
      <c r="M82" s="21">
        <v>1310240</v>
      </c>
      <c r="N82" s="21"/>
      <c r="O82" s="21"/>
      <c r="P82" s="21"/>
      <c r="Q82" s="21"/>
      <c r="R82" s="21"/>
      <c r="S82" s="21"/>
      <c r="T82" s="21"/>
      <c r="U82" s="21"/>
      <c r="V82" s="21">
        <v>3217328</v>
      </c>
      <c r="W82" s="21">
        <v>3217328</v>
      </c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115458329</v>
      </c>
      <c r="D5" s="153">
        <f>SUM(D6:D8)</f>
        <v>0</v>
      </c>
      <c r="E5" s="154">
        <f t="shared" si="0"/>
        <v>111223995</v>
      </c>
      <c r="F5" s="100">
        <f t="shared" si="0"/>
        <v>110915987</v>
      </c>
      <c r="G5" s="100">
        <f t="shared" si="0"/>
        <v>81316155</v>
      </c>
      <c r="H5" s="100">
        <f t="shared" si="0"/>
        <v>-750034</v>
      </c>
      <c r="I5" s="100">
        <f t="shared" si="0"/>
        <v>616811</v>
      </c>
      <c r="J5" s="100">
        <f t="shared" si="0"/>
        <v>81182932</v>
      </c>
      <c r="K5" s="100">
        <f t="shared" si="0"/>
        <v>-403277</v>
      </c>
      <c r="L5" s="100">
        <f t="shared" si="0"/>
        <v>10127512</v>
      </c>
      <c r="M5" s="100">
        <f t="shared" si="0"/>
        <v>506871</v>
      </c>
      <c r="N5" s="100">
        <f t="shared" si="0"/>
        <v>10231106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91414038</v>
      </c>
      <c r="X5" s="100">
        <f t="shared" si="0"/>
        <v>55457994</v>
      </c>
      <c r="Y5" s="100">
        <f t="shared" si="0"/>
        <v>35956044</v>
      </c>
      <c r="Z5" s="137">
        <f>+IF(X5&lt;&gt;0,+(Y5/X5)*100,0)</f>
        <v>64.83473599856497</v>
      </c>
      <c r="AA5" s="153">
        <f>SUM(AA6:AA8)</f>
        <v>110915987</v>
      </c>
    </row>
    <row r="6" spans="1:27" ht="13.5">
      <c r="A6" s="138" t="s">
        <v>75</v>
      </c>
      <c r="B6" s="136"/>
      <c r="C6" s="155">
        <v>27809200</v>
      </c>
      <c r="D6" s="155"/>
      <c r="E6" s="156">
        <v>33392000</v>
      </c>
      <c r="F6" s="60">
        <v>33392000</v>
      </c>
      <c r="G6" s="60">
        <v>13487200</v>
      </c>
      <c r="H6" s="60">
        <v>200</v>
      </c>
      <c r="I6" s="60">
        <v>865</v>
      </c>
      <c r="J6" s="60">
        <v>13488265</v>
      </c>
      <c r="K6" s="60">
        <v>800</v>
      </c>
      <c r="L6" s="60">
        <v>1200</v>
      </c>
      <c r="M6" s="60">
        <v>200</v>
      </c>
      <c r="N6" s="60">
        <v>2200</v>
      </c>
      <c r="O6" s="60"/>
      <c r="P6" s="60"/>
      <c r="Q6" s="60"/>
      <c r="R6" s="60"/>
      <c r="S6" s="60"/>
      <c r="T6" s="60"/>
      <c r="U6" s="60"/>
      <c r="V6" s="60"/>
      <c r="W6" s="60">
        <v>13490465</v>
      </c>
      <c r="X6" s="60">
        <v>16696000</v>
      </c>
      <c r="Y6" s="60">
        <v>-3205535</v>
      </c>
      <c r="Z6" s="140">
        <v>-19.2</v>
      </c>
      <c r="AA6" s="155">
        <v>33392000</v>
      </c>
    </row>
    <row r="7" spans="1:27" ht="13.5">
      <c r="A7" s="138" t="s">
        <v>76</v>
      </c>
      <c r="B7" s="136"/>
      <c r="C7" s="157">
        <v>87141147</v>
      </c>
      <c r="D7" s="157"/>
      <c r="E7" s="158">
        <v>73274706</v>
      </c>
      <c r="F7" s="159">
        <v>72089348</v>
      </c>
      <c r="G7" s="159">
        <v>67816430</v>
      </c>
      <c r="H7" s="159">
        <v>-1047548</v>
      </c>
      <c r="I7" s="159">
        <v>317745</v>
      </c>
      <c r="J7" s="159">
        <v>67086627</v>
      </c>
      <c r="K7" s="159">
        <v>-728412</v>
      </c>
      <c r="L7" s="159">
        <v>9839329</v>
      </c>
      <c r="M7" s="159">
        <v>199213</v>
      </c>
      <c r="N7" s="159">
        <v>9310130</v>
      </c>
      <c r="O7" s="159"/>
      <c r="P7" s="159"/>
      <c r="Q7" s="159"/>
      <c r="R7" s="159"/>
      <c r="S7" s="159"/>
      <c r="T7" s="159"/>
      <c r="U7" s="159"/>
      <c r="V7" s="159"/>
      <c r="W7" s="159">
        <v>76396757</v>
      </c>
      <c r="X7" s="159">
        <v>36044674</v>
      </c>
      <c r="Y7" s="159">
        <v>40352083</v>
      </c>
      <c r="Z7" s="141">
        <v>111.95</v>
      </c>
      <c r="AA7" s="157">
        <v>72089348</v>
      </c>
    </row>
    <row r="8" spans="1:27" ht="13.5">
      <c r="A8" s="138" t="s">
        <v>77</v>
      </c>
      <c r="B8" s="136"/>
      <c r="C8" s="155">
        <v>507982</v>
      </c>
      <c r="D8" s="155"/>
      <c r="E8" s="156">
        <v>4557289</v>
      </c>
      <c r="F8" s="60">
        <v>5434639</v>
      </c>
      <c r="G8" s="60">
        <v>12525</v>
      </c>
      <c r="H8" s="60">
        <v>297314</v>
      </c>
      <c r="I8" s="60">
        <v>298201</v>
      </c>
      <c r="J8" s="60">
        <v>608040</v>
      </c>
      <c r="K8" s="60">
        <v>324335</v>
      </c>
      <c r="L8" s="60">
        <v>286983</v>
      </c>
      <c r="M8" s="60">
        <v>307458</v>
      </c>
      <c r="N8" s="60">
        <v>918776</v>
      </c>
      <c r="O8" s="60"/>
      <c r="P8" s="60"/>
      <c r="Q8" s="60"/>
      <c r="R8" s="60"/>
      <c r="S8" s="60"/>
      <c r="T8" s="60"/>
      <c r="U8" s="60"/>
      <c r="V8" s="60"/>
      <c r="W8" s="60">
        <v>1526816</v>
      </c>
      <c r="X8" s="60">
        <v>2717320</v>
      </c>
      <c r="Y8" s="60">
        <v>-1190504</v>
      </c>
      <c r="Z8" s="140">
        <v>-43.81</v>
      </c>
      <c r="AA8" s="155">
        <v>5434639</v>
      </c>
    </row>
    <row r="9" spans="1:27" ht="13.5">
      <c r="A9" s="135" t="s">
        <v>78</v>
      </c>
      <c r="B9" s="136"/>
      <c r="C9" s="153">
        <f aca="true" t="shared" si="1" ref="C9:Y9">SUM(C10:C14)</f>
        <v>11851161</v>
      </c>
      <c r="D9" s="153">
        <f>SUM(D10:D14)</f>
        <v>0</v>
      </c>
      <c r="E9" s="154">
        <f t="shared" si="1"/>
        <v>9502257</v>
      </c>
      <c r="F9" s="100">
        <f t="shared" si="1"/>
        <v>11771275</v>
      </c>
      <c r="G9" s="100">
        <f t="shared" si="1"/>
        <v>418544</v>
      </c>
      <c r="H9" s="100">
        <f t="shared" si="1"/>
        <v>376546</v>
      </c>
      <c r="I9" s="100">
        <f t="shared" si="1"/>
        <v>349224</v>
      </c>
      <c r="J9" s="100">
        <f t="shared" si="1"/>
        <v>1144314</v>
      </c>
      <c r="K9" s="100">
        <f t="shared" si="1"/>
        <v>-7054</v>
      </c>
      <c r="L9" s="100">
        <f t="shared" si="1"/>
        <v>337284</v>
      </c>
      <c r="M9" s="100">
        <f t="shared" si="1"/>
        <v>427694</v>
      </c>
      <c r="N9" s="100">
        <f t="shared" si="1"/>
        <v>757924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1902238</v>
      </c>
      <c r="X9" s="100">
        <f t="shared" si="1"/>
        <v>5885638</v>
      </c>
      <c r="Y9" s="100">
        <f t="shared" si="1"/>
        <v>-3983400</v>
      </c>
      <c r="Z9" s="137">
        <f>+IF(X9&lt;&gt;0,+(Y9/X9)*100,0)</f>
        <v>-67.68000342528711</v>
      </c>
      <c r="AA9" s="153">
        <f>SUM(AA10:AA14)</f>
        <v>11771275</v>
      </c>
    </row>
    <row r="10" spans="1:27" ht="13.5">
      <c r="A10" s="138" t="s">
        <v>79</v>
      </c>
      <c r="B10" s="136"/>
      <c r="C10" s="155">
        <v>2870751</v>
      </c>
      <c r="D10" s="155"/>
      <c r="E10" s="156">
        <v>4856900</v>
      </c>
      <c r="F10" s="60">
        <v>5047433</v>
      </c>
      <c r="G10" s="60">
        <v>35695</v>
      </c>
      <c r="H10" s="60">
        <v>32930</v>
      </c>
      <c r="I10" s="60">
        <v>29516</v>
      </c>
      <c r="J10" s="60">
        <v>98141</v>
      </c>
      <c r="K10" s="60">
        <v>31670</v>
      </c>
      <c r="L10" s="60">
        <v>32318</v>
      </c>
      <c r="M10" s="60">
        <v>19381</v>
      </c>
      <c r="N10" s="60">
        <v>83369</v>
      </c>
      <c r="O10" s="60"/>
      <c r="P10" s="60"/>
      <c r="Q10" s="60"/>
      <c r="R10" s="60"/>
      <c r="S10" s="60"/>
      <c r="T10" s="60"/>
      <c r="U10" s="60"/>
      <c r="V10" s="60"/>
      <c r="W10" s="60">
        <v>181510</v>
      </c>
      <c r="X10" s="60">
        <v>2523717</v>
      </c>
      <c r="Y10" s="60">
        <v>-2342207</v>
      </c>
      <c r="Z10" s="140">
        <v>-92.81</v>
      </c>
      <c r="AA10" s="155">
        <v>5047433</v>
      </c>
    </row>
    <row r="11" spans="1:27" ht="13.5">
      <c r="A11" s="138" t="s">
        <v>80</v>
      </c>
      <c r="B11" s="136"/>
      <c r="C11" s="155">
        <v>3772178</v>
      </c>
      <c r="D11" s="155"/>
      <c r="E11" s="156">
        <v>787000</v>
      </c>
      <c r="F11" s="60">
        <v>775000</v>
      </c>
      <c r="G11" s="60">
        <v>183964</v>
      </c>
      <c r="H11" s="60">
        <v>97966</v>
      </c>
      <c r="I11" s="60">
        <v>75204</v>
      </c>
      <c r="J11" s="60">
        <v>357134</v>
      </c>
      <c r="K11" s="60">
        <v>25511</v>
      </c>
      <c r="L11" s="60">
        <v>22473</v>
      </c>
      <c r="M11" s="60">
        <v>200576</v>
      </c>
      <c r="N11" s="60">
        <v>248560</v>
      </c>
      <c r="O11" s="60"/>
      <c r="P11" s="60"/>
      <c r="Q11" s="60"/>
      <c r="R11" s="60"/>
      <c r="S11" s="60"/>
      <c r="T11" s="60"/>
      <c r="U11" s="60"/>
      <c r="V11" s="60"/>
      <c r="W11" s="60">
        <v>605694</v>
      </c>
      <c r="X11" s="60">
        <v>387500</v>
      </c>
      <c r="Y11" s="60">
        <v>218194</v>
      </c>
      <c r="Z11" s="140">
        <v>56.31</v>
      </c>
      <c r="AA11" s="155">
        <v>775000</v>
      </c>
    </row>
    <row r="12" spans="1:27" ht="13.5">
      <c r="A12" s="138" t="s">
        <v>81</v>
      </c>
      <c r="B12" s="136"/>
      <c r="C12" s="155">
        <v>3860811</v>
      </c>
      <c r="D12" s="155"/>
      <c r="E12" s="156">
        <v>2488357</v>
      </c>
      <c r="F12" s="60">
        <v>4648842</v>
      </c>
      <c r="G12" s="60">
        <v>71468</v>
      </c>
      <c r="H12" s="60">
        <v>116649</v>
      </c>
      <c r="I12" s="60">
        <v>152711</v>
      </c>
      <c r="J12" s="60">
        <v>340828</v>
      </c>
      <c r="K12" s="60">
        <v>187139</v>
      </c>
      <c r="L12" s="60">
        <v>274889</v>
      </c>
      <c r="M12" s="60">
        <v>156940</v>
      </c>
      <c r="N12" s="60">
        <v>618968</v>
      </c>
      <c r="O12" s="60"/>
      <c r="P12" s="60"/>
      <c r="Q12" s="60"/>
      <c r="R12" s="60"/>
      <c r="S12" s="60"/>
      <c r="T12" s="60"/>
      <c r="U12" s="60"/>
      <c r="V12" s="60"/>
      <c r="W12" s="60">
        <v>959796</v>
      </c>
      <c r="X12" s="60">
        <v>2324421</v>
      </c>
      <c r="Y12" s="60">
        <v>-1364625</v>
      </c>
      <c r="Z12" s="140">
        <v>-58.71</v>
      </c>
      <c r="AA12" s="155">
        <v>4648842</v>
      </c>
    </row>
    <row r="13" spans="1:27" ht="13.5">
      <c r="A13" s="138" t="s">
        <v>82</v>
      </c>
      <c r="B13" s="136"/>
      <c r="C13" s="155">
        <v>1347421</v>
      </c>
      <c r="D13" s="155"/>
      <c r="E13" s="156">
        <v>1370000</v>
      </c>
      <c r="F13" s="60">
        <v>1300000</v>
      </c>
      <c r="G13" s="60">
        <v>127417</v>
      </c>
      <c r="H13" s="60">
        <v>129001</v>
      </c>
      <c r="I13" s="60">
        <v>91793</v>
      </c>
      <c r="J13" s="60">
        <v>348211</v>
      </c>
      <c r="K13" s="60">
        <v>-251374</v>
      </c>
      <c r="L13" s="60">
        <v>7604</v>
      </c>
      <c r="M13" s="60">
        <v>50797</v>
      </c>
      <c r="N13" s="60">
        <v>-192973</v>
      </c>
      <c r="O13" s="60"/>
      <c r="P13" s="60"/>
      <c r="Q13" s="60"/>
      <c r="R13" s="60"/>
      <c r="S13" s="60"/>
      <c r="T13" s="60"/>
      <c r="U13" s="60"/>
      <c r="V13" s="60"/>
      <c r="W13" s="60">
        <v>155238</v>
      </c>
      <c r="X13" s="60">
        <v>650000</v>
      </c>
      <c r="Y13" s="60">
        <v>-494762</v>
      </c>
      <c r="Z13" s="140">
        <v>-76.12</v>
      </c>
      <c r="AA13" s="155">
        <v>1300000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15023958</v>
      </c>
      <c r="D15" s="153">
        <f>SUM(D16:D18)</f>
        <v>0</v>
      </c>
      <c r="E15" s="154">
        <f t="shared" si="2"/>
        <v>23428500</v>
      </c>
      <c r="F15" s="100">
        <f t="shared" si="2"/>
        <v>33378597</v>
      </c>
      <c r="G15" s="100">
        <f t="shared" si="2"/>
        <v>151303</v>
      </c>
      <c r="H15" s="100">
        <f t="shared" si="2"/>
        <v>134998</v>
      </c>
      <c r="I15" s="100">
        <f t="shared" si="2"/>
        <v>116977</v>
      </c>
      <c r="J15" s="100">
        <f t="shared" si="2"/>
        <v>403278</v>
      </c>
      <c r="K15" s="100">
        <f t="shared" si="2"/>
        <v>136673</v>
      </c>
      <c r="L15" s="100">
        <f t="shared" si="2"/>
        <v>147306</v>
      </c>
      <c r="M15" s="100">
        <f t="shared" si="2"/>
        <v>120016</v>
      </c>
      <c r="N15" s="100">
        <f t="shared" si="2"/>
        <v>403995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807273</v>
      </c>
      <c r="X15" s="100">
        <f t="shared" si="2"/>
        <v>16689299</v>
      </c>
      <c r="Y15" s="100">
        <f t="shared" si="2"/>
        <v>-15882026</v>
      </c>
      <c r="Z15" s="137">
        <f>+IF(X15&lt;&gt;0,+(Y15/X15)*100,0)</f>
        <v>-95.16293045022442</v>
      </c>
      <c r="AA15" s="153">
        <f>SUM(AA16:AA18)</f>
        <v>33378597</v>
      </c>
    </row>
    <row r="16" spans="1:27" ht="13.5">
      <c r="A16" s="138" t="s">
        <v>85</v>
      </c>
      <c r="B16" s="136"/>
      <c r="C16" s="155">
        <v>664014</v>
      </c>
      <c r="D16" s="155"/>
      <c r="E16" s="156">
        <v>1433000</v>
      </c>
      <c r="F16" s="60">
        <v>1360500</v>
      </c>
      <c r="G16" s="60">
        <v>39570</v>
      </c>
      <c r="H16" s="60">
        <v>22544</v>
      </c>
      <c r="I16" s="60">
        <v>30207</v>
      </c>
      <c r="J16" s="60">
        <v>92321</v>
      </c>
      <c r="K16" s="60">
        <v>52024</v>
      </c>
      <c r="L16" s="60">
        <v>44429</v>
      </c>
      <c r="M16" s="60">
        <v>13188</v>
      </c>
      <c r="N16" s="60">
        <v>109641</v>
      </c>
      <c r="O16" s="60"/>
      <c r="P16" s="60"/>
      <c r="Q16" s="60"/>
      <c r="R16" s="60"/>
      <c r="S16" s="60"/>
      <c r="T16" s="60"/>
      <c r="U16" s="60"/>
      <c r="V16" s="60"/>
      <c r="W16" s="60">
        <v>201962</v>
      </c>
      <c r="X16" s="60">
        <v>680250</v>
      </c>
      <c r="Y16" s="60">
        <v>-478288</v>
      </c>
      <c r="Z16" s="140">
        <v>-70.31</v>
      </c>
      <c r="AA16" s="155">
        <v>1360500</v>
      </c>
    </row>
    <row r="17" spans="1:27" ht="13.5">
      <c r="A17" s="138" t="s">
        <v>86</v>
      </c>
      <c r="B17" s="136"/>
      <c r="C17" s="155">
        <v>13274781</v>
      </c>
      <c r="D17" s="155"/>
      <c r="E17" s="156">
        <v>20925500</v>
      </c>
      <c r="F17" s="60">
        <v>31018097</v>
      </c>
      <c r="G17" s="60">
        <v>111733</v>
      </c>
      <c r="H17" s="60">
        <v>112454</v>
      </c>
      <c r="I17" s="60">
        <v>86770</v>
      </c>
      <c r="J17" s="60">
        <v>310957</v>
      </c>
      <c r="K17" s="60">
        <v>84649</v>
      </c>
      <c r="L17" s="60">
        <v>102877</v>
      </c>
      <c r="M17" s="60">
        <v>106828</v>
      </c>
      <c r="N17" s="60">
        <v>294354</v>
      </c>
      <c r="O17" s="60"/>
      <c r="P17" s="60"/>
      <c r="Q17" s="60"/>
      <c r="R17" s="60"/>
      <c r="S17" s="60"/>
      <c r="T17" s="60"/>
      <c r="U17" s="60"/>
      <c r="V17" s="60"/>
      <c r="W17" s="60">
        <v>605311</v>
      </c>
      <c r="X17" s="60">
        <v>15509049</v>
      </c>
      <c r="Y17" s="60">
        <v>-14903738</v>
      </c>
      <c r="Z17" s="140">
        <v>-96.1</v>
      </c>
      <c r="AA17" s="155">
        <v>31018097</v>
      </c>
    </row>
    <row r="18" spans="1:27" ht="13.5">
      <c r="A18" s="138" t="s">
        <v>87</v>
      </c>
      <c r="B18" s="136"/>
      <c r="C18" s="155">
        <v>1085163</v>
      </c>
      <c r="D18" s="155"/>
      <c r="E18" s="156">
        <v>1070000</v>
      </c>
      <c r="F18" s="60">
        <v>1000000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500000</v>
      </c>
      <c r="Y18" s="60">
        <v>-500000</v>
      </c>
      <c r="Z18" s="140">
        <v>-100</v>
      </c>
      <c r="AA18" s="155">
        <v>1000000</v>
      </c>
    </row>
    <row r="19" spans="1:27" ht="13.5">
      <c r="A19" s="135" t="s">
        <v>88</v>
      </c>
      <c r="B19" s="142"/>
      <c r="C19" s="153">
        <f aca="true" t="shared" si="3" ref="C19:Y19">SUM(C20:C23)</f>
        <v>7612517</v>
      </c>
      <c r="D19" s="153">
        <f>SUM(D20:D23)</f>
        <v>0</v>
      </c>
      <c r="E19" s="154">
        <f t="shared" si="3"/>
        <v>8124436</v>
      </c>
      <c r="F19" s="100">
        <f t="shared" si="3"/>
        <v>7709901</v>
      </c>
      <c r="G19" s="100">
        <f t="shared" si="3"/>
        <v>7084872</v>
      </c>
      <c r="H19" s="100">
        <f t="shared" si="3"/>
        <v>-3579</v>
      </c>
      <c r="I19" s="100">
        <f t="shared" si="3"/>
        <v>65364</v>
      </c>
      <c r="J19" s="100">
        <f t="shared" si="3"/>
        <v>7146657</v>
      </c>
      <c r="K19" s="100">
        <f t="shared" si="3"/>
        <v>10086</v>
      </c>
      <c r="L19" s="100">
        <f t="shared" si="3"/>
        <v>72557</v>
      </c>
      <c r="M19" s="100">
        <f t="shared" si="3"/>
        <v>111825</v>
      </c>
      <c r="N19" s="100">
        <f t="shared" si="3"/>
        <v>194468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7341125</v>
      </c>
      <c r="X19" s="100">
        <f t="shared" si="3"/>
        <v>3854951</v>
      </c>
      <c r="Y19" s="100">
        <f t="shared" si="3"/>
        <v>3486174</v>
      </c>
      <c r="Z19" s="137">
        <f>+IF(X19&lt;&gt;0,+(Y19/X19)*100,0)</f>
        <v>90.43367866413867</v>
      </c>
      <c r="AA19" s="153">
        <f>SUM(AA20:AA23)</f>
        <v>7709901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>
        <v>-10357</v>
      </c>
      <c r="D22" s="157"/>
      <c r="E22" s="158"/>
      <c r="F22" s="159"/>
      <c r="G22" s="159">
        <v>474</v>
      </c>
      <c r="H22" s="159">
        <v>473</v>
      </c>
      <c r="I22" s="159">
        <v>473</v>
      </c>
      <c r="J22" s="159">
        <v>1420</v>
      </c>
      <c r="K22" s="159">
        <v>-20681</v>
      </c>
      <c r="L22" s="159">
        <v>392</v>
      </c>
      <c r="M22" s="159">
        <v>362</v>
      </c>
      <c r="N22" s="159">
        <v>-19927</v>
      </c>
      <c r="O22" s="159"/>
      <c r="P22" s="159"/>
      <c r="Q22" s="159"/>
      <c r="R22" s="159"/>
      <c r="S22" s="159"/>
      <c r="T22" s="159"/>
      <c r="U22" s="159"/>
      <c r="V22" s="159"/>
      <c r="W22" s="159">
        <v>-18507</v>
      </c>
      <c r="X22" s="159"/>
      <c r="Y22" s="159">
        <v>-18507</v>
      </c>
      <c r="Z22" s="141">
        <v>0</v>
      </c>
      <c r="AA22" s="157"/>
    </row>
    <row r="23" spans="1:27" ht="13.5">
      <c r="A23" s="138" t="s">
        <v>92</v>
      </c>
      <c r="B23" s="136"/>
      <c r="C23" s="155">
        <v>7622874</v>
      </c>
      <c r="D23" s="155"/>
      <c r="E23" s="156">
        <v>8124436</v>
      </c>
      <c r="F23" s="60">
        <v>7709901</v>
      </c>
      <c r="G23" s="60">
        <v>7084398</v>
      </c>
      <c r="H23" s="60">
        <v>-4052</v>
      </c>
      <c r="I23" s="60">
        <v>64891</v>
      </c>
      <c r="J23" s="60">
        <v>7145237</v>
      </c>
      <c r="K23" s="60">
        <v>30767</v>
      </c>
      <c r="L23" s="60">
        <v>72165</v>
      </c>
      <c r="M23" s="60">
        <v>111463</v>
      </c>
      <c r="N23" s="60">
        <v>214395</v>
      </c>
      <c r="O23" s="60"/>
      <c r="P23" s="60"/>
      <c r="Q23" s="60"/>
      <c r="R23" s="60"/>
      <c r="S23" s="60"/>
      <c r="T23" s="60"/>
      <c r="U23" s="60"/>
      <c r="V23" s="60"/>
      <c r="W23" s="60">
        <v>7359632</v>
      </c>
      <c r="X23" s="60">
        <v>3854951</v>
      </c>
      <c r="Y23" s="60">
        <v>3504681</v>
      </c>
      <c r="Z23" s="140">
        <v>90.91</v>
      </c>
      <c r="AA23" s="155">
        <v>7709901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149945965</v>
      </c>
      <c r="D25" s="168">
        <f>+D5+D9+D15+D19+D24</f>
        <v>0</v>
      </c>
      <c r="E25" s="169">
        <f t="shared" si="4"/>
        <v>152279188</v>
      </c>
      <c r="F25" s="73">
        <f t="shared" si="4"/>
        <v>163775760</v>
      </c>
      <c r="G25" s="73">
        <f t="shared" si="4"/>
        <v>88970874</v>
      </c>
      <c r="H25" s="73">
        <f t="shared" si="4"/>
        <v>-242069</v>
      </c>
      <c r="I25" s="73">
        <f t="shared" si="4"/>
        <v>1148376</v>
      </c>
      <c r="J25" s="73">
        <f t="shared" si="4"/>
        <v>89877181</v>
      </c>
      <c r="K25" s="73">
        <f t="shared" si="4"/>
        <v>-263572</v>
      </c>
      <c r="L25" s="73">
        <f t="shared" si="4"/>
        <v>10684659</v>
      </c>
      <c r="M25" s="73">
        <f t="shared" si="4"/>
        <v>1166406</v>
      </c>
      <c r="N25" s="73">
        <f t="shared" si="4"/>
        <v>11587493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101464674</v>
      </c>
      <c r="X25" s="73">
        <f t="shared" si="4"/>
        <v>81887882</v>
      </c>
      <c r="Y25" s="73">
        <f t="shared" si="4"/>
        <v>19576792</v>
      </c>
      <c r="Z25" s="170">
        <f>+IF(X25&lt;&gt;0,+(Y25/X25)*100,0)</f>
        <v>23.90682421118182</v>
      </c>
      <c r="AA25" s="168">
        <f>+AA5+AA9+AA15+AA19+AA24</f>
        <v>163775760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54515506</v>
      </c>
      <c r="D28" s="153">
        <f>SUM(D29:D31)</f>
        <v>0</v>
      </c>
      <c r="E28" s="154">
        <f t="shared" si="5"/>
        <v>46673010</v>
      </c>
      <c r="F28" s="100">
        <f t="shared" si="5"/>
        <v>55602238</v>
      </c>
      <c r="G28" s="100">
        <f t="shared" si="5"/>
        <v>2872095</v>
      </c>
      <c r="H28" s="100">
        <f t="shared" si="5"/>
        <v>2788562</v>
      </c>
      <c r="I28" s="100">
        <f t="shared" si="5"/>
        <v>3208727</v>
      </c>
      <c r="J28" s="100">
        <f t="shared" si="5"/>
        <v>8869384</v>
      </c>
      <c r="K28" s="100">
        <f t="shared" si="5"/>
        <v>3331016</v>
      </c>
      <c r="L28" s="100">
        <f t="shared" si="5"/>
        <v>4761674</v>
      </c>
      <c r="M28" s="100">
        <f t="shared" si="5"/>
        <v>3077757</v>
      </c>
      <c r="N28" s="100">
        <f t="shared" si="5"/>
        <v>11170447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20039831</v>
      </c>
      <c r="X28" s="100">
        <f t="shared" si="5"/>
        <v>27801119</v>
      </c>
      <c r="Y28" s="100">
        <f t="shared" si="5"/>
        <v>-7761288</v>
      </c>
      <c r="Z28" s="137">
        <f>+IF(X28&lt;&gt;0,+(Y28/X28)*100,0)</f>
        <v>-27.91717844163035</v>
      </c>
      <c r="AA28" s="153">
        <f>SUM(AA29:AA31)</f>
        <v>55602238</v>
      </c>
    </row>
    <row r="29" spans="1:27" ht="13.5">
      <c r="A29" s="138" t="s">
        <v>75</v>
      </c>
      <c r="B29" s="136"/>
      <c r="C29" s="155">
        <v>14417487</v>
      </c>
      <c r="D29" s="155"/>
      <c r="E29" s="156">
        <v>15423736</v>
      </c>
      <c r="F29" s="60">
        <v>15342320</v>
      </c>
      <c r="G29" s="60">
        <v>879332</v>
      </c>
      <c r="H29" s="60">
        <v>938570</v>
      </c>
      <c r="I29" s="60">
        <v>926206</v>
      </c>
      <c r="J29" s="60">
        <v>2744108</v>
      </c>
      <c r="K29" s="60">
        <v>998718</v>
      </c>
      <c r="L29" s="60">
        <v>1156917</v>
      </c>
      <c r="M29" s="60">
        <v>654372</v>
      </c>
      <c r="N29" s="60">
        <v>2810007</v>
      </c>
      <c r="O29" s="60"/>
      <c r="P29" s="60"/>
      <c r="Q29" s="60"/>
      <c r="R29" s="60"/>
      <c r="S29" s="60"/>
      <c r="T29" s="60"/>
      <c r="U29" s="60"/>
      <c r="V29" s="60"/>
      <c r="W29" s="60">
        <v>5554115</v>
      </c>
      <c r="X29" s="60">
        <v>7671160</v>
      </c>
      <c r="Y29" s="60">
        <v>-2117045</v>
      </c>
      <c r="Z29" s="140">
        <v>-27.6</v>
      </c>
      <c r="AA29" s="155">
        <v>15342320</v>
      </c>
    </row>
    <row r="30" spans="1:27" ht="13.5">
      <c r="A30" s="138" t="s">
        <v>76</v>
      </c>
      <c r="B30" s="136"/>
      <c r="C30" s="157">
        <v>23181816</v>
      </c>
      <c r="D30" s="157"/>
      <c r="E30" s="158">
        <v>18982223</v>
      </c>
      <c r="F30" s="159">
        <v>22104934</v>
      </c>
      <c r="G30" s="159">
        <v>1211877</v>
      </c>
      <c r="H30" s="159">
        <v>677277</v>
      </c>
      <c r="I30" s="159">
        <v>1015634</v>
      </c>
      <c r="J30" s="159">
        <v>2904788</v>
      </c>
      <c r="K30" s="159">
        <v>953851</v>
      </c>
      <c r="L30" s="159">
        <v>1877073</v>
      </c>
      <c r="M30" s="159">
        <v>1167071</v>
      </c>
      <c r="N30" s="159">
        <v>3997995</v>
      </c>
      <c r="O30" s="159"/>
      <c r="P30" s="159"/>
      <c r="Q30" s="159"/>
      <c r="R30" s="159"/>
      <c r="S30" s="159"/>
      <c r="T30" s="159"/>
      <c r="U30" s="159"/>
      <c r="V30" s="159"/>
      <c r="W30" s="159">
        <v>6902783</v>
      </c>
      <c r="X30" s="159">
        <v>11052467</v>
      </c>
      <c r="Y30" s="159">
        <v>-4149684</v>
      </c>
      <c r="Z30" s="141">
        <v>-37.55</v>
      </c>
      <c r="AA30" s="157">
        <v>22104934</v>
      </c>
    </row>
    <row r="31" spans="1:27" ht="13.5">
      <c r="A31" s="138" t="s">
        <v>77</v>
      </c>
      <c r="B31" s="136"/>
      <c r="C31" s="155">
        <v>16916203</v>
      </c>
      <c r="D31" s="155"/>
      <c r="E31" s="156">
        <v>12267051</v>
      </c>
      <c r="F31" s="60">
        <v>18154984</v>
      </c>
      <c r="G31" s="60">
        <v>780886</v>
      </c>
      <c r="H31" s="60">
        <v>1172715</v>
      </c>
      <c r="I31" s="60">
        <v>1266887</v>
      </c>
      <c r="J31" s="60">
        <v>3220488</v>
      </c>
      <c r="K31" s="60">
        <v>1378447</v>
      </c>
      <c r="L31" s="60">
        <v>1727684</v>
      </c>
      <c r="M31" s="60">
        <v>1256314</v>
      </c>
      <c r="N31" s="60">
        <v>4362445</v>
      </c>
      <c r="O31" s="60"/>
      <c r="P31" s="60"/>
      <c r="Q31" s="60"/>
      <c r="R31" s="60"/>
      <c r="S31" s="60"/>
      <c r="T31" s="60"/>
      <c r="U31" s="60"/>
      <c r="V31" s="60"/>
      <c r="W31" s="60">
        <v>7582933</v>
      </c>
      <c r="X31" s="60">
        <v>9077492</v>
      </c>
      <c r="Y31" s="60">
        <v>-1494559</v>
      </c>
      <c r="Z31" s="140">
        <v>-16.46</v>
      </c>
      <c r="AA31" s="155">
        <v>18154984</v>
      </c>
    </row>
    <row r="32" spans="1:27" ht="13.5">
      <c r="A32" s="135" t="s">
        <v>78</v>
      </c>
      <c r="B32" s="136"/>
      <c r="C32" s="153">
        <f aca="true" t="shared" si="6" ref="C32:Y32">SUM(C33:C37)</f>
        <v>39225300</v>
      </c>
      <c r="D32" s="153">
        <f>SUM(D33:D37)</f>
        <v>0</v>
      </c>
      <c r="E32" s="154">
        <f t="shared" si="6"/>
        <v>32901182</v>
      </c>
      <c r="F32" s="100">
        <f t="shared" si="6"/>
        <v>41148958</v>
      </c>
      <c r="G32" s="100">
        <f t="shared" si="6"/>
        <v>2126544</v>
      </c>
      <c r="H32" s="100">
        <f t="shared" si="6"/>
        <v>3234989</v>
      </c>
      <c r="I32" s="100">
        <f t="shared" si="6"/>
        <v>2802611</v>
      </c>
      <c r="J32" s="100">
        <f t="shared" si="6"/>
        <v>8164144</v>
      </c>
      <c r="K32" s="100">
        <f t="shared" si="6"/>
        <v>3154399</v>
      </c>
      <c r="L32" s="100">
        <f t="shared" si="6"/>
        <v>3887754</v>
      </c>
      <c r="M32" s="100">
        <f t="shared" si="6"/>
        <v>3253859</v>
      </c>
      <c r="N32" s="100">
        <f t="shared" si="6"/>
        <v>10296012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18460156</v>
      </c>
      <c r="X32" s="100">
        <f t="shared" si="6"/>
        <v>20574480</v>
      </c>
      <c r="Y32" s="100">
        <f t="shared" si="6"/>
        <v>-2114324</v>
      </c>
      <c r="Z32" s="137">
        <f>+IF(X32&lt;&gt;0,+(Y32/X32)*100,0)</f>
        <v>-10.276439550355585</v>
      </c>
      <c r="AA32" s="153">
        <f>SUM(AA33:AA37)</f>
        <v>41148958</v>
      </c>
    </row>
    <row r="33" spans="1:27" ht="13.5">
      <c r="A33" s="138" t="s">
        <v>79</v>
      </c>
      <c r="B33" s="136"/>
      <c r="C33" s="155">
        <v>8844630</v>
      </c>
      <c r="D33" s="155"/>
      <c r="E33" s="156">
        <v>10142655</v>
      </c>
      <c r="F33" s="60">
        <v>9899511</v>
      </c>
      <c r="G33" s="60">
        <v>552322</v>
      </c>
      <c r="H33" s="60">
        <v>619125</v>
      </c>
      <c r="I33" s="60">
        <v>658790</v>
      </c>
      <c r="J33" s="60">
        <v>1830237</v>
      </c>
      <c r="K33" s="60">
        <v>682784</v>
      </c>
      <c r="L33" s="60">
        <v>959657</v>
      </c>
      <c r="M33" s="60">
        <v>827530</v>
      </c>
      <c r="N33" s="60">
        <v>2469971</v>
      </c>
      <c r="O33" s="60"/>
      <c r="P33" s="60"/>
      <c r="Q33" s="60"/>
      <c r="R33" s="60"/>
      <c r="S33" s="60"/>
      <c r="T33" s="60"/>
      <c r="U33" s="60"/>
      <c r="V33" s="60"/>
      <c r="W33" s="60">
        <v>4300208</v>
      </c>
      <c r="X33" s="60">
        <v>4949756</v>
      </c>
      <c r="Y33" s="60">
        <v>-649548</v>
      </c>
      <c r="Z33" s="140">
        <v>-13.12</v>
      </c>
      <c r="AA33" s="155">
        <v>9899511</v>
      </c>
    </row>
    <row r="34" spans="1:27" ht="13.5">
      <c r="A34" s="138" t="s">
        <v>80</v>
      </c>
      <c r="B34" s="136"/>
      <c r="C34" s="155">
        <v>16647100</v>
      </c>
      <c r="D34" s="155"/>
      <c r="E34" s="156">
        <v>7724760</v>
      </c>
      <c r="F34" s="60">
        <v>17201544</v>
      </c>
      <c r="G34" s="60">
        <v>663175</v>
      </c>
      <c r="H34" s="60">
        <v>1591734</v>
      </c>
      <c r="I34" s="60">
        <v>1086742</v>
      </c>
      <c r="J34" s="60">
        <v>3341651</v>
      </c>
      <c r="K34" s="60">
        <v>1162785</v>
      </c>
      <c r="L34" s="60">
        <v>1489339</v>
      </c>
      <c r="M34" s="60">
        <v>1330228</v>
      </c>
      <c r="N34" s="60">
        <v>3982352</v>
      </c>
      <c r="O34" s="60"/>
      <c r="P34" s="60"/>
      <c r="Q34" s="60"/>
      <c r="R34" s="60"/>
      <c r="S34" s="60"/>
      <c r="T34" s="60"/>
      <c r="U34" s="60"/>
      <c r="V34" s="60"/>
      <c r="W34" s="60">
        <v>7324003</v>
      </c>
      <c r="X34" s="60">
        <v>8600772</v>
      </c>
      <c r="Y34" s="60">
        <v>-1276769</v>
      </c>
      <c r="Z34" s="140">
        <v>-14.84</v>
      </c>
      <c r="AA34" s="155">
        <v>17201544</v>
      </c>
    </row>
    <row r="35" spans="1:27" ht="13.5">
      <c r="A35" s="138" t="s">
        <v>81</v>
      </c>
      <c r="B35" s="136"/>
      <c r="C35" s="155">
        <v>10657111</v>
      </c>
      <c r="D35" s="155"/>
      <c r="E35" s="156">
        <v>3317809</v>
      </c>
      <c r="F35" s="60">
        <v>11013021</v>
      </c>
      <c r="G35" s="60">
        <v>670093</v>
      </c>
      <c r="H35" s="60">
        <v>773838</v>
      </c>
      <c r="I35" s="60">
        <v>770175</v>
      </c>
      <c r="J35" s="60">
        <v>2214106</v>
      </c>
      <c r="K35" s="60">
        <v>1026744</v>
      </c>
      <c r="L35" s="60">
        <v>1091245</v>
      </c>
      <c r="M35" s="60">
        <v>842718</v>
      </c>
      <c r="N35" s="60">
        <v>2960707</v>
      </c>
      <c r="O35" s="60"/>
      <c r="P35" s="60"/>
      <c r="Q35" s="60"/>
      <c r="R35" s="60"/>
      <c r="S35" s="60"/>
      <c r="T35" s="60"/>
      <c r="U35" s="60"/>
      <c r="V35" s="60"/>
      <c r="W35" s="60">
        <v>5174813</v>
      </c>
      <c r="X35" s="60">
        <v>5506511</v>
      </c>
      <c r="Y35" s="60">
        <v>-331698</v>
      </c>
      <c r="Z35" s="140">
        <v>-6.02</v>
      </c>
      <c r="AA35" s="155">
        <v>11013021</v>
      </c>
    </row>
    <row r="36" spans="1:27" ht="13.5">
      <c r="A36" s="138" t="s">
        <v>82</v>
      </c>
      <c r="B36" s="136"/>
      <c r="C36" s="155">
        <v>2928584</v>
      </c>
      <c r="D36" s="155"/>
      <c r="E36" s="156">
        <v>11655958</v>
      </c>
      <c r="F36" s="60">
        <v>2974882</v>
      </c>
      <c r="G36" s="60">
        <v>235520</v>
      </c>
      <c r="H36" s="60">
        <v>250175</v>
      </c>
      <c r="I36" s="60">
        <v>281112</v>
      </c>
      <c r="J36" s="60">
        <v>766807</v>
      </c>
      <c r="K36" s="60">
        <v>270948</v>
      </c>
      <c r="L36" s="60">
        <v>329683</v>
      </c>
      <c r="M36" s="60">
        <v>248607</v>
      </c>
      <c r="N36" s="60">
        <v>849238</v>
      </c>
      <c r="O36" s="60"/>
      <c r="P36" s="60"/>
      <c r="Q36" s="60"/>
      <c r="R36" s="60"/>
      <c r="S36" s="60"/>
      <c r="T36" s="60"/>
      <c r="U36" s="60"/>
      <c r="V36" s="60"/>
      <c r="W36" s="60">
        <v>1616045</v>
      </c>
      <c r="X36" s="60">
        <v>1487441</v>
      </c>
      <c r="Y36" s="60">
        <v>128604</v>
      </c>
      <c r="Z36" s="140">
        <v>8.65</v>
      </c>
      <c r="AA36" s="155">
        <v>2974882</v>
      </c>
    </row>
    <row r="37" spans="1:27" ht="13.5">
      <c r="A37" s="138" t="s">
        <v>83</v>
      </c>
      <c r="B37" s="136"/>
      <c r="C37" s="157">
        <v>147875</v>
      </c>
      <c r="D37" s="157"/>
      <c r="E37" s="158">
        <v>60000</v>
      </c>
      <c r="F37" s="159">
        <v>60000</v>
      </c>
      <c r="G37" s="159">
        <v>5434</v>
      </c>
      <c r="H37" s="159">
        <v>117</v>
      </c>
      <c r="I37" s="159">
        <v>5792</v>
      </c>
      <c r="J37" s="159">
        <v>11343</v>
      </c>
      <c r="K37" s="159">
        <v>11138</v>
      </c>
      <c r="L37" s="159">
        <v>17830</v>
      </c>
      <c r="M37" s="159">
        <v>4776</v>
      </c>
      <c r="N37" s="159">
        <v>33744</v>
      </c>
      <c r="O37" s="159"/>
      <c r="P37" s="159"/>
      <c r="Q37" s="159"/>
      <c r="R37" s="159"/>
      <c r="S37" s="159"/>
      <c r="T37" s="159"/>
      <c r="U37" s="159"/>
      <c r="V37" s="159"/>
      <c r="W37" s="159">
        <v>45087</v>
      </c>
      <c r="X37" s="159">
        <v>30000</v>
      </c>
      <c r="Y37" s="159">
        <v>15087</v>
      </c>
      <c r="Z37" s="141">
        <v>50.29</v>
      </c>
      <c r="AA37" s="157">
        <v>60000</v>
      </c>
    </row>
    <row r="38" spans="1:27" ht="13.5">
      <c r="A38" s="135" t="s">
        <v>84</v>
      </c>
      <c r="B38" s="142"/>
      <c r="C38" s="153">
        <f aca="true" t="shared" si="7" ref="C38:Y38">SUM(C39:C41)</f>
        <v>40724259</v>
      </c>
      <c r="D38" s="153">
        <f>SUM(D39:D41)</f>
        <v>0</v>
      </c>
      <c r="E38" s="154">
        <f t="shared" si="7"/>
        <v>64371316</v>
      </c>
      <c r="F38" s="100">
        <f t="shared" si="7"/>
        <v>54816693</v>
      </c>
      <c r="G38" s="100">
        <f t="shared" si="7"/>
        <v>1068372</v>
      </c>
      <c r="H38" s="100">
        <f t="shared" si="7"/>
        <v>1233090</v>
      </c>
      <c r="I38" s="100">
        <f t="shared" si="7"/>
        <v>1387572</v>
      </c>
      <c r="J38" s="100">
        <f t="shared" si="7"/>
        <v>3689034</v>
      </c>
      <c r="K38" s="100">
        <f t="shared" si="7"/>
        <v>1183819</v>
      </c>
      <c r="L38" s="100">
        <f t="shared" si="7"/>
        <v>1890474</v>
      </c>
      <c r="M38" s="100">
        <f t="shared" si="7"/>
        <v>1346779</v>
      </c>
      <c r="N38" s="100">
        <f t="shared" si="7"/>
        <v>4421072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8110106</v>
      </c>
      <c r="X38" s="100">
        <f t="shared" si="7"/>
        <v>27408348</v>
      </c>
      <c r="Y38" s="100">
        <f t="shared" si="7"/>
        <v>-19298242</v>
      </c>
      <c r="Z38" s="137">
        <f>+IF(X38&lt;&gt;0,+(Y38/X38)*100,0)</f>
        <v>-70.41008819648671</v>
      </c>
      <c r="AA38" s="153">
        <f>SUM(AA39:AA41)</f>
        <v>54816693</v>
      </c>
    </row>
    <row r="39" spans="1:27" ht="13.5">
      <c r="A39" s="138" t="s">
        <v>85</v>
      </c>
      <c r="B39" s="136"/>
      <c r="C39" s="155">
        <v>5661004</v>
      </c>
      <c r="D39" s="155"/>
      <c r="E39" s="156">
        <v>7398817</v>
      </c>
      <c r="F39" s="60">
        <v>7676869</v>
      </c>
      <c r="G39" s="60">
        <v>341661</v>
      </c>
      <c r="H39" s="60">
        <v>388175</v>
      </c>
      <c r="I39" s="60">
        <v>418069</v>
      </c>
      <c r="J39" s="60">
        <v>1147905</v>
      </c>
      <c r="K39" s="60">
        <v>541318</v>
      </c>
      <c r="L39" s="60">
        <v>627269</v>
      </c>
      <c r="M39" s="60">
        <v>522534</v>
      </c>
      <c r="N39" s="60">
        <v>1691121</v>
      </c>
      <c r="O39" s="60"/>
      <c r="P39" s="60"/>
      <c r="Q39" s="60"/>
      <c r="R39" s="60"/>
      <c r="S39" s="60"/>
      <c r="T39" s="60"/>
      <c r="U39" s="60"/>
      <c r="V39" s="60"/>
      <c r="W39" s="60">
        <v>2839026</v>
      </c>
      <c r="X39" s="60">
        <v>3838435</v>
      </c>
      <c r="Y39" s="60">
        <v>-999409</v>
      </c>
      <c r="Z39" s="140">
        <v>-26.04</v>
      </c>
      <c r="AA39" s="155">
        <v>7676869</v>
      </c>
    </row>
    <row r="40" spans="1:27" ht="13.5">
      <c r="A40" s="138" t="s">
        <v>86</v>
      </c>
      <c r="B40" s="136"/>
      <c r="C40" s="155">
        <v>34345533</v>
      </c>
      <c r="D40" s="155"/>
      <c r="E40" s="156">
        <v>56423093</v>
      </c>
      <c r="F40" s="60">
        <v>46561649</v>
      </c>
      <c r="G40" s="60">
        <v>691948</v>
      </c>
      <c r="H40" s="60">
        <v>798300</v>
      </c>
      <c r="I40" s="60">
        <v>884904</v>
      </c>
      <c r="J40" s="60">
        <v>2375152</v>
      </c>
      <c r="K40" s="60">
        <v>607777</v>
      </c>
      <c r="L40" s="60">
        <v>1202455</v>
      </c>
      <c r="M40" s="60">
        <v>788996</v>
      </c>
      <c r="N40" s="60">
        <v>2599228</v>
      </c>
      <c r="O40" s="60"/>
      <c r="P40" s="60"/>
      <c r="Q40" s="60"/>
      <c r="R40" s="60"/>
      <c r="S40" s="60"/>
      <c r="T40" s="60"/>
      <c r="U40" s="60"/>
      <c r="V40" s="60"/>
      <c r="W40" s="60">
        <v>4974380</v>
      </c>
      <c r="X40" s="60">
        <v>23280825</v>
      </c>
      <c r="Y40" s="60">
        <v>-18306445</v>
      </c>
      <c r="Z40" s="140">
        <v>-78.63</v>
      </c>
      <c r="AA40" s="155">
        <v>46561649</v>
      </c>
    </row>
    <row r="41" spans="1:27" ht="13.5">
      <c r="A41" s="138" t="s">
        <v>87</v>
      </c>
      <c r="B41" s="136"/>
      <c r="C41" s="155">
        <v>717722</v>
      </c>
      <c r="D41" s="155"/>
      <c r="E41" s="156">
        <v>549406</v>
      </c>
      <c r="F41" s="60">
        <v>578175</v>
      </c>
      <c r="G41" s="60">
        <v>34763</v>
      </c>
      <c r="H41" s="60">
        <v>46615</v>
      </c>
      <c r="I41" s="60">
        <v>84599</v>
      </c>
      <c r="J41" s="60">
        <v>165977</v>
      </c>
      <c r="K41" s="60">
        <v>34724</v>
      </c>
      <c r="L41" s="60">
        <v>60750</v>
      </c>
      <c r="M41" s="60">
        <v>35249</v>
      </c>
      <c r="N41" s="60">
        <v>130723</v>
      </c>
      <c r="O41" s="60"/>
      <c r="P41" s="60"/>
      <c r="Q41" s="60"/>
      <c r="R41" s="60"/>
      <c r="S41" s="60"/>
      <c r="T41" s="60"/>
      <c r="U41" s="60"/>
      <c r="V41" s="60"/>
      <c r="W41" s="60">
        <v>296700</v>
      </c>
      <c r="X41" s="60">
        <v>289088</v>
      </c>
      <c r="Y41" s="60">
        <v>7612</v>
      </c>
      <c r="Z41" s="140">
        <v>2.63</v>
      </c>
      <c r="AA41" s="155">
        <v>578175</v>
      </c>
    </row>
    <row r="42" spans="1:27" ht="13.5">
      <c r="A42" s="135" t="s">
        <v>88</v>
      </c>
      <c r="B42" s="142"/>
      <c r="C42" s="153">
        <f aca="true" t="shared" si="8" ref="C42:Y42">SUM(C43:C46)</f>
        <v>12197022</v>
      </c>
      <c r="D42" s="153">
        <f>SUM(D43:D46)</f>
        <v>0</v>
      </c>
      <c r="E42" s="154">
        <f t="shared" si="8"/>
        <v>8332181</v>
      </c>
      <c r="F42" s="100">
        <f t="shared" si="8"/>
        <v>12206371</v>
      </c>
      <c r="G42" s="100">
        <f t="shared" si="8"/>
        <v>602073</v>
      </c>
      <c r="H42" s="100">
        <f t="shared" si="8"/>
        <v>931399</v>
      </c>
      <c r="I42" s="100">
        <f t="shared" si="8"/>
        <v>1309038</v>
      </c>
      <c r="J42" s="100">
        <f t="shared" si="8"/>
        <v>2842510</v>
      </c>
      <c r="K42" s="100">
        <f t="shared" si="8"/>
        <v>624854</v>
      </c>
      <c r="L42" s="100">
        <f t="shared" si="8"/>
        <v>1499893</v>
      </c>
      <c r="M42" s="100">
        <f t="shared" si="8"/>
        <v>892392</v>
      </c>
      <c r="N42" s="100">
        <f t="shared" si="8"/>
        <v>3017139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5859649</v>
      </c>
      <c r="X42" s="100">
        <f t="shared" si="8"/>
        <v>6103186</v>
      </c>
      <c r="Y42" s="100">
        <f t="shared" si="8"/>
        <v>-243537</v>
      </c>
      <c r="Z42" s="137">
        <f>+IF(X42&lt;&gt;0,+(Y42/X42)*100,0)</f>
        <v>-3.9903257085725388</v>
      </c>
      <c r="AA42" s="153">
        <f>SUM(AA43:AA46)</f>
        <v>12206371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12197022</v>
      </c>
      <c r="D46" s="155"/>
      <c r="E46" s="156">
        <v>8332181</v>
      </c>
      <c r="F46" s="60">
        <v>12206371</v>
      </c>
      <c r="G46" s="60">
        <v>602073</v>
      </c>
      <c r="H46" s="60">
        <v>931399</v>
      </c>
      <c r="I46" s="60">
        <v>1309038</v>
      </c>
      <c r="J46" s="60">
        <v>2842510</v>
      </c>
      <c r="K46" s="60">
        <v>624854</v>
      </c>
      <c r="L46" s="60">
        <v>1499893</v>
      </c>
      <c r="M46" s="60">
        <v>892392</v>
      </c>
      <c r="N46" s="60">
        <v>3017139</v>
      </c>
      <c r="O46" s="60"/>
      <c r="P46" s="60"/>
      <c r="Q46" s="60"/>
      <c r="R46" s="60"/>
      <c r="S46" s="60"/>
      <c r="T46" s="60"/>
      <c r="U46" s="60"/>
      <c r="V46" s="60"/>
      <c r="W46" s="60">
        <v>5859649</v>
      </c>
      <c r="X46" s="60">
        <v>6103186</v>
      </c>
      <c r="Y46" s="60">
        <v>-243537</v>
      </c>
      <c r="Z46" s="140">
        <v>-3.99</v>
      </c>
      <c r="AA46" s="155">
        <v>12206371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146662087</v>
      </c>
      <c r="D48" s="168">
        <f>+D28+D32+D38+D42+D47</f>
        <v>0</v>
      </c>
      <c r="E48" s="169">
        <f t="shared" si="9"/>
        <v>152277689</v>
      </c>
      <c r="F48" s="73">
        <f t="shared" si="9"/>
        <v>163774260</v>
      </c>
      <c r="G48" s="73">
        <f t="shared" si="9"/>
        <v>6669084</v>
      </c>
      <c r="H48" s="73">
        <f t="shared" si="9"/>
        <v>8188040</v>
      </c>
      <c r="I48" s="73">
        <f t="shared" si="9"/>
        <v>8707948</v>
      </c>
      <c r="J48" s="73">
        <f t="shared" si="9"/>
        <v>23565072</v>
      </c>
      <c r="K48" s="73">
        <f t="shared" si="9"/>
        <v>8294088</v>
      </c>
      <c r="L48" s="73">
        <f t="shared" si="9"/>
        <v>12039795</v>
      </c>
      <c r="M48" s="73">
        <f t="shared" si="9"/>
        <v>8570787</v>
      </c>
      <c r="N48" s="73">
        <f t="shared" si="9"/>
        <v>28904670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52469742</v>
      </c>
      <c r="X48" s="73">
        <f t="shared" si="9"/>
        <v>81887133</v>
      </c>
      <c r="Y48" s="73">
        <f t="shared" si="9"/>
        <v>-29417391</v>
      </c>
      <c r="Z48" s="170">
        <f>+IF(X48&lt;&gt;0,+(Y48/X48)*100,0)</f>
        <v>-35.92431426314559</v>
      </c>
      <c r="AA48" s="168">
        <f>+AA28+AA32+AA38+AA42+AA47</f>
        <v>163774260</v>
      </c>
    </row>
    <row r="49" spans="1:27" ht="13.5">
      <c r="A49" s="148" t="s">
        <v>49</v>
      </c>
      <c r="B49" s="149"/>
      <c r="C49" s="171">
        <f aca="true" t="shared" si="10" ref="C49:Y49">+C25-C48</f>
        <v>3283878</v>
      </c>
      <c r="D49" s="171">
        <f>+D25-D48</f>
        <v>0</v>
      </c>
      <c r="E49" s="172">
        <f t="shared" si="10"/>
        <v>1499</v>
      </c>
      <c r="F49" s="173">
        <f t="shared" si="10"/>
        <v>1500</v>
      </c>
      <c r="G49" s="173">
        <f t="shared" si="10"/>
        <v>82301790</v>
      </c>
      <c r="H49" s="173">
        <f t="shared" si="10"/>
        <v>-8430109</v>
      </c>
      <c r="I49" s="173">
        <f t="shared" si="10"/>
        <v>-7559572</v>
      </c>
      <c r="J49" s="173">
        <f t="shared" si="10"/>
        <v>66312109</v>
      </c>
      <c r="K49" s="173">
        <f t="shared" si="10"/>
        <v>-8557660</v>
      </c>
      <c r="L49" s="173">
        <f t="shared" si="10"/>
        <v>-1355136</v>
      </c>
      <c r="M49" s="173">
        <f t="shared" si="10"/>
        <v>-7404381</v>
      </c>
      <c r="N49" s="173">
        <f t="shared" si="10"/>
        <v>-17317177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48994932</v>
      </c>
      <c r="X49" s="173">
        <f>IF(F25=F48,0,X25-X48)</f>
        <v>749</v>
      </c>
      <c r="Y49" s="173">
        <f t="shared" si="10"/>
        <v>48994183</v>
      </c>
      <c r="Z49" s="174">
        <f>+IF(X49&lt;&gt;0,+(Y49/X49)*100,0)</f>
        <v>6541279.4392523365</v>
      </c>
      <c r="AA49" s="171">
        <f>+AA25-AA48</f>
        <v>1500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62049510</v>
      </c>
      <c r="D5" s="155">
        <v>0</v>
      </c>
      <c r="E5" s="156">
        <v>66295606</v>
      </c>
      <c r="F5" s="60">
        <v>63923598</v>
      </c>
      <c r="G5" s="60">
        <v>67481467</v>
      </c>
      <c r="H5" s="60">
        <v>-1365828</v>
      </c>
      <c r="I5" s="60">
        <v>-101152</v>
      </c>
      <c r="J5" s="60">
        <v>66014487</v>
      </c>
      <c r="K5" s="60">
        <v>-399330</v>
      </c>
      <c r="L5" s="60">
        <v>-1594375</v>
      </c>
      <c r="M5" s="60">
        <v>-61026</v>
      </c>
      <c r="N5" s="60">
        <v>-2054731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63959756</v>
      </c>
      <c r="X5" s="60">
        <v>31961799</v>
      </c>
      <c r="Y5" s="60">
        <v>31997957</v>
      </c>
      <c r="Z5" s="140">
        <v>100.11</v>
      </c>
      <c r="AA5" s="155">
        <v>63923598</v>
      </c>
    </row>
    <row r="6" spans="1:27" ht="13.5">
      <c r="A6" s="181" t="s">
        <v>102</v>
      </c>
      <c r="B6" s="182"/>
      <c r="C6" s="155">
        <v>1611070</v>
      </c>
      <c r="D6" s="155">
        <v>0</v>
      </c>
      <c r="E6" s="156">
        <v>1000000</v>
      </c>
      <c r="F6" s="60">
        <v>1000000</v>
      </c>
      <c r="G6" s="60">
        <v>195490</v>
      </c>
      <c r="H6" s="60">
        <v>156462</v>
      </c>
      <c r="I6" s="60">
        <v>189412</v>
      </c>
      <c r="J6" s="60">
        <v>541364</v>
      </c>
      <c r="K6" s="60">
        <v>-459516</v>
      </c>
      <c r="L6" s="60">
        <v>207325</v>
      </c>
      <c r="M6" s="60">
        <v>207486</v>
      </c>
      <c r="N6" s="60">
        <v>-44705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496659</v>
      </c>
      <c r="X6" s="60">
        <v>500000</v>
      </c>
      <c r="Y6" s="60">
        <v>-3341</v>
      </c>
      <c r="Z6" s="140">
        <v>-0.67</v>
      </c>
      <c r="AA6" s="155">
        <v>1000000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7217198</v>
      </c>
      <c r="D10" s="155">
        <v>0</v>
      </c>
      <c r="E10" s="156">
        <v>7779436</v>
      </c>
      <c r="F10" s="54">
        <v>7410087</v>
      </c>
      <c r="G10" s="54">
        <v>7046912</v>
      </c>
      <c r="H10" s="54">
        <v>-29727</v>
      </c>
      <c r="I10" s="54">
        <v>30345</v>
      </c>
      <c r="J10" s="54">
        <v>7047530</v>
      </c>
      <c r="K10" s="54">
        <v>36513</v>
      </c>
      <c r="L10" s="54">
        <v>33777</v>
      </c>
      <c r="M10" s="54">
        <v>80858</v>
      </c>
      <c r="N10" s="54">
        <v>151148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7198678</v>
      </c>
      <c r="X10" s="54">
        <v>3705044</v>
      </c>
      <c r="Y10" s="54">
        <v>3493634</v>
      </c>
      <c r="Z10" s="184">
        <v>94.29</v>
      </c>
      <c r="AA10" s="130">
        <v>7410087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4012909</v>
      </c>
      <c r="D12" s="155">
        <v>0</v>
      </c>
      <c r="E12" s="156">
        <v>4859289</v>
      </c>
      <c r="F12" s="60">
        <v>4799789</v>
      </c>
      <c r="G12" s="60">
        <v>253504</v>
      </c>
      <c r="H12" s="60">
        <v>436082</v>
      </c>
      <c r="I12" s="60">
        <v>370674</v>
      </c>
      <c r="J12" s="60">
        <v>1060260</v>
      </c>
      <c r="K12" s="60">
        <v>380142</v>
      </c>
      <c r="L12" s="60">
        <v>287470</v>
      </c>
      <c r="M12" s="60">
        <v>342000</v>
      </c>
      <c r="N12" s="60">
        <v>1009612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2069872</v>
      </c>
      <c r="X12" s="60">
        <v>2399895</v>
      </c>
      <c r="Y12" s="60">
        <v>-330023</v>
      </c>
      <c r="Z12" s="140">
        <v>-13.75</v>
      </c>
      <c r="AA12" s="155">
        <v>4799789</v>
      </c>
    </row>
    <row r="13" spans="1:27" ht="13.5">
      <c r="A13" s="181" t="s">
        <v>109</v>
      </c>
      <c r="B13" s="185"/>
      <c r="C13" s="155">
        <v>4763231</v>
      </c>
      <c r="D13" s="155">
        <v>0</v>
      </c>
      <c r="E13" s="156">
        <v>3000000</v>
      </c>
      <c r="F13" s="60">
        <v>3500000</v>
      </c>
      <c r="G13" s="60">
        <v>9010</v>
      </c>
      <c r="H13" s="60">
        <v>4579</v>
      </c>
      <c r="I13" s="60">
        <v>4431</v>
      </c>
      <c r="J13" s="60">
        <v>18020</v>
      </c>
      <c r="K13" s="60">
        <v>4579</v>
      </c>
      <c r="L13" s="60">
        <v>4431</v>
      </c>
      <c r="M13" s="60">
        <v>4579</v>
      </c>
      <c r="N13" s="60">
        <v>13589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31609</v>
      </c>
      <c r="X13" s="60">
        <v>1750000</v>
      </c>
      <c r="Y13" s="60">
        <v>-1718391</v>
      </c>
      <c r="Z13" s="140">
        <v>-98.19</v>
      </c>
      <c r="AA13" s="155">
        <v>3500000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1024191</v>
      </c>
      <c r="D16" s="155">
        <v>0</v>
      </c>
      <c r="E16" s="156">
        <v>675000</v>
      </c>
      <c r="F16" s="60">
        <v>586000</v>
      </c>
      <c r="G16" s="60">
        <v>82253</v>
      </c>
      <c r="H16" s="60">
        <v>83370</v>
      </c>
      <c r="I16" s="60">
        <v>107021</v>
      </c>
      <c r="J16" s="60">
        <v>272644</v>
      </c>
      <c r="K16" s="60">
        <v>-329478</v>
      </c>
      <c r="L16" s="60">
        <v>72471</v>
      </c>
      <c r="M16" s="60">
        <v>63214</v>
      </c>
      <c r="N16" s="60">
        <v>-193793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78851</v>
      </c>
      <c r="X16" s="60">
        <v>293000</v>
      </c>
      <c r="Y16" s="60">
        <v>-214149</v>
      </c>
      <c r="Z16" s="140">
        <v>-73.09</v>
      </c>
      <c r="AA16" s="155">
        <v>586000</v>
      </c>
    </row>
    <row r="17" spans="1:27" ht="13.5">
      <c r="A17" s="181" t="s">
        <v>113</v>
      </c>
      <c r="B17" s="185"/>
      <c r="C17" s="155">
        <v>2323620</v>
      </c>
      <c r="D17" s="155">
        <v>0</v>
      </c>
      <c r="E17" s="156">
        <v>3105100</v>
      </c>
      <c r="F17" s="60">
        <v>3105250</v>
      </c>
      <c r="G17" s="60">
        <v>149825</v>
      </c>
      <c r="H17" s="60">
        <v>188005</v>
      </c>
      <c r="I17" s="60">
        <v>184379</v>
      </c>
      <c r="J17" s="60">
        <v>522209</v>
      </c>
      <c r="K17" s="60">
        <v>207997</v>
      </c>
      <c r="L17" s="60">
        <v>324305</v>
      </c>
      <c r="M17" s="60">
        <v>222239</v>
      </c>
      <c r="N17" s="60">
        <v>754541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1276750</v>
      </c>
      <c r="X17" s="60">
        <v>1552625</v>
      </c>
      <c r="Y17" s="60">
        <v>-275875</v>
      </c>
      <c r="Z17" s="140">
        <v>-17.77</v>
      </c>
      <c r="AA17" s="155">
        <v>3105250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57114081</v>
      </c>
      <c r="D19" s="155">
        <v>0</v>
      </c>
      <c r="E19" s="156">
        <v>42403000</v>
      </c>
      <c r="F19" s="60">
        <v>63998380</v>
      </c>
      <c r="G19" s="60">
        <v>13487000</v>
      </c>
      <c r="H19" s="60">
        <v>0</v>
      </c>
      <c r="I19" s="60">
        <v>0</v>
      </c>
      <c r="J19" s="60">
        <v>13487000</v>
      </c>
      <c r="K19" s="60">
        <v>0</v>
      </c>
      <c r="L19" s="60">
        <v>11129000</v>
      </c>
      <c r="M19" s="60">
        <v>0</v>
      </c>
      <c r="N19" s="60">
        <v>11129000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24616000</v>
      </c>
      <c r="X19" s="60">
        <v>31999190</v>
      </c>
      <c r="Y19" s="60">
        <v>-7383190</v>
      </c>
      <c r="Z19" s="140">
        <v>-23.07</v>
      </c>
      <c r="AA19" s="155">
        <v>63998380</v>
      </c>
    </row>
    <row r="20" spans="1:27" ht="13.5">
      <c r="A20" s="181" t="s">
        <v>35</v>
      </c>
      <c r="B20" s="185"/>
      <c r="C20" s="155">
        <v>9830155</v>
      </c>
      <c r="D20" s="155">
        <v>0</v>
      </c>
      <c r="E20" s="156">
        <v>5614757</v>
      </c>
      <c r="F20" s="54">
        <v>6252656</v>
      </c>
      <c r="G20" s="54">
        <v>265413</v>
      </c>
      <c r="H20" s="54">
        <v>284988</v>
      </c>
      <c r="I20" s="54">
        <v>363266</v>
      </c>
      <c r="J20" s="54">
        <v>913667</v>
      </c>
      <c r="K20" s="54">
        <v>295521</v>
      </c>
      <c r="L20" s="54">
        <v>220255</v>
      </c>
      <c r="M20" s="54">
        <v>307056</v>
      </c>
      <c r="N20" s="54">
        <v>822832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1736499</v>
      </c>
      <c r="X20" s="54">
        <v>3126328</v>
      </c>
      <c r="Y20" s="54">
        <v>-1389829</v>
      </c>
      <c r="Z20" s="184">
        <v>-44.46</v>
      </c>
      <c r="AA20" s="130">
        <v>6252656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149945965</v>
      </c>
      <c r="D22" s="188">
        <f>SUM(D5:D21)</f>
        <v>0</v>
      </c>
      <c r="E22" s="189">
        <f t="shared" si="0"/>
        <v>134732188</v>
      </c>
      <c r="F22" s="190">
        <f t="shared" si="0"/>
        <v>154575760</v>
      </c>
      <c r="G22" s="190">
        <f t="shared" si="0"/>
        <v>88970874</v>
      </c>
      <c r="H22" s="190">
        <f t="shared" si="0"/>
        <v>-242069</v>
      </c>
      <c r="I22" s="190">
        <f t="shared" si="0"/>
        <v>1148376</v>
      </c>
      <c r="J22" s="190">
        <f t="shared" si="0"/>
        <v>89877181</v>
      </c>
      <c r="K22" s="190">
        <f t="shared" si="0"/>
        <v>-263572</v>
      </c>
      <c r="L22" s="190">
        <f t="shared" si="0"/>
        <v>10684659</v>
      </c>
      <c r="M22" s="190">
        <f t="shared" si="0"/>
        <v>1166406</v>
      </c>
      <c r="N22" s="190">
        <f t="shared" si="0"/>
        <v>11587493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101464674</v>
      </c>
      <c r="X22" s="190">
        <f t="shared" si="0"/>
        <v>77287881</v>
      </c>
      <c r="Y22" s="190">
        <f t="shared" si="0"/>
        <v>24176793</v>
      </c>
      <c r="Z22" s="191">
        <f>+IF(X22&lt;&gt;0,+(Y22/X22)*100,0)</f>
        <v>31.281479951559287</v>
      </c>
      <c r="AA22" s="188">
        <f>SUM(AA5:AA21)</f>
        <v>154575760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54926987</v>
      </c>
      <c r="D25" s="155">
        <v>0</v>
      </c>
      <c r="E25" s="156">
        <v>61358817</v>
      </c>
      <c r="F25" s="60">
        <v>60276636</v>
      </c>
      <c r="G25" s="60">
        <v>4402846</v>
      </c>
      <c r="H25" s="60">
        <v>4630273</v>
      </c>
      <c r="I25" s="60">
        <v>4791897</v>
      </c>
      <c r="J25" s="60">
        <v>13825016</v>
      </c>
      <c r="K25" s="60">
        <v>4773468</v>
      </c>
      <c r="L25" s="60">
        <v>7697154</v>
      </c>
      <c r="M25" s="60">
        <v>4538039</v>
      </c>
      <c r="N25" s="60">
        <v>17008661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30833677</v>
      </c>
      <c r="X25" s="60">
        <v>30138318</v>
      </c>
      <c r="Y25" s="60">
        <v>695359</v>
      </c>
      <c r="Z25" s="140">
        <v>2.31</v>
      </c>
      <c r="AA25" s="155">
        <v>60276636</v>
      </c>
    </row>
    <row r="26" spans="1:27" ht="13.5">
      <c r="A26" s="183" t="s">
        <v>38</v>
      </c>
      <c r="B26" s="182"/>
      <c r="C26" s="155">
        <v>5312993</v>
      </c>
      <c r="D26" s="155">
        <v>0</v>
      </c>
      <c r="E26" s="156">
        <v>5812733</v>
      </c>
      <c r="F26" s="60">
        <v>5856107</v>
      </c>
      <c r="G26" s="60">
        <v>452681</v>
      </c>
      <c r="H26" s="60">
        <v>448778</v>
      </c>
      <c r="I26" s="60">
        <v>448778</v>
      </c>
      <c r="J26" s="60">
        <v>1350237</v>
      </c>
      <c r="K26" s="60">
        <v>448778</v>
      </c>
      <c r="L26" s="60">
        <v>0</v>
      </c>
      <c r="M26" s="60">
        <v>479056</v>
      </c>
      <c r="N26" s="60">
        <v>927834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2278071</v>
      </c>
      <c r="X26" s="60">
        <v>2928054</v>
      </c>
      <c r="Y26" s="60">
        <v>-649983</v>
      </c>
      <c r="Z26" s="140">
        <v>-22.2</v>
      </c>
      <c r="AA26" s="155">
        <v>5856107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2750000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21395345</v>
      </c>
      <c r="D28" s="155">
        <v>0</v>
      </c>
      <c r="E28" s="156">
        <v>16000000</v>
      </c>
      <c r="F28" s="60">
        <v>23827789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11913895</v>
      </c>
      <c r="Y28" s="60">
        <v>-11913895</v>
      </c>
      <c r="Z28" s="140">
        <v>-100</v>
      </c>
      <c r="AA28" s="155">
        <v>23827789</v>
      </c>
    </row>
    <row r="29" spans="1:27" ht="13.5">
      <c r="A29" s="183" t="s">
        <v>40</v>
      </c>
      <c r="B29" s="182"/>
      <c r="C29" s="155">
        <v>3979</v>
      </c>
      <c r="D29" s="155">
        <v>0</v>
      </c>
      <c r="E29" s="156">
        <v>19187</v>
      </c>
      <c r="F29" s="60">
        <v>19187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9594</v>
      </c>
      <c r="N29" s="60">
        <v>9594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9594</v>
      </c>
      <c r="X29" s="60">
        <v>9594</v>
      </c>
      <c r="Y29" s="60">
        <v>0</v>
      </c>
      <c r="Z29" s="140">
        <v>0</v>
      </c>
      <c r="AA29" s="155">
        <v>19187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15313344</v>
      </c>
      <c r="D32" s="155">
        <v>0</v>
      </c>
      <c r="E32" s="156">
        <v>13787900</v>
      </c>
      <c r="F32" s="60">
        <v>14873195</v>
      </c>
      <c r="G32" s="60">
        <v>67623</v>
      </c>
      <c r="H32" s="60">
        <v>1366971</v>
      </c>
      <c r="I32" s="60">
        <v>1372674</v>
      </c>
      <c r="J32" s="60">
        <v>2807268</v>
      </c>
      <c r="K32" s="60">
        <v>824479</v>
      </c>
      <c r="L32" s="60">
        <v>943299</v>
      </c>
      <c r="M32" s="60">
        <v>1235174</v>
      </c>
      <c r="N32" s="60">
        <v>3002952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5810220</v>
      </c>
      <c r="X32" s="60">
        <v>7436598</v>
      </c>
      <c r="Y32" s="60">
        <v>-1626378</v>
      </c>
      <c r="Z32" s="140">
        <v>-21.87</v>
      </c>
      <c r="AA32" s="155">
        <v>14873195</v>
      </c>
    </row>
    <row r="33" spans="1:27" ht="13.5">
      <c r="A33" s="183" t="s">
        <v>42</v>
      </c>
      <c r="B33" s="182"/>
      <c r="C33" s="155">
        <v>4576078</v>
      </c>
      <c r="D33" s="155">
        <v>0</v>
      </c>
      <c r="E33" s="156">
        <v>4630000</v>
      </c>
      <c r="F33" s="60">
        <v>4540000</v>
      </c>
      <c r="G33" s="60">
        <v>245129</v>
      </c>
      <c r="H33" s="60">
        <v>283658</v>
      </c>
      <c r="I33" s="60">
        <v>284355</v>
      </c>
      <c r="J33" s="60">
        <v>813142</v>
      </c>
      <c r="K33" s="60">
        <v>300090</v>
      </c>
      <c r="L33" s="60">
        <v>267127</v>
      </c>
      <c r="M33" s="60">
        <v>268007</v>
      </c>
      <c r="N33" s="60">
        <v>835224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1648366</v>
      </c>
      <c r="X33" s="60">
        <v>2270000</v>
      </c>
      <c r="Y33" s="60">
        <v>-621634</v>
      </c>
      <c r="Z33" s="140">
        <v>-27.38</v>
      </c>
      <c r="AA33" s="155">
        <v>4540000</v>
      </c>
    </row>
    <row r="34" spans="1:27" ht="13.5">
      <c r="A34" s="183" t="s">
        <v>43</v>
      </c>
      <c r="B34" s="182"/>
      <c r="C34" s="155">
        <v>45240427</v>
      </c>
      <c r="D34" s="155">
        <v>0</v>
      </c>
      <c r="E34" s="156">
        <v>47919052</v>
      </c>
      <c r="F34" s="60">
        <v>54381346</v>
      </c>
      <c r="G34" s="60">
        <v>1500805</v>
      </c>
      <c r="H34" s="60">
        <v>1458360</v>
      </c>
      <c r="I34" s="60">
        <v>1810244</v>
      </c>
      <c r="J34" s="60">
        <v>4769409</v>
      </c>
      <c r="K34" s="60">
        <v>1947273</v>
      </c>
      <c r="L34" s="60">
        <v>3132215</v>
      </c>
      <c r="M34" s="60">
        <v>2040917</v>
      </c>
      <c r="N34" s="60">
        <v>7120405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11889814</v>
      </c>
      <c r="X34" s="60">
        <v>27190673</v>
      </c>
      <c r="Y34" s="60">
        <v>-15300859</v>
      </c>
      <c r="Z34" s="140">
        <v>-56.27</v>
      </c>
      <c r="AA34" s="155">
        <v>54381346</v>
      </c>
    </row>
    <row r="35" spans="1:27" ht="13.5">
      <c r="A35" s="181" t="s">
        <v>122</v>
      </c>
      <c r="B35" s="185"/>
      <c r="C35" s="155">
        <v>-107066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146662087</v>
      </c>
      <c r="D36" s="188">
        <f>SUM(D25:D35)</f>
        <v>0</v>
      </c>
      <c r="E36" s="189">
        <f t="shared" si="1"/>
        <v>152277689</v>
      </c>
      <c r="F36" s="190">
        <f t="shared" si="1"/>
        <v>163774260</v>
      </c>
      <c r="G36" s="190">
        <f t="shared" si="1"/>
        <v>6669084</v>
      </c>
      <c r="H36" s="190">
        <f t="shared" si="1"/>
        <v>8188040</v>
      </c>
      <c r="I36" s="190">
        <f t="shared" si="1"/>
        <v>8707948</v>
      </c>
      <c r="J36" s="190">
        <f t="shared" si="1"/>
        <v>23565072</v>
      </c>
      <c r="K36" s="190">
        <f t="shared" si="1"/>
        <v>8294088</v>
      </c>
      <c r="L36" s="190">
        <f t="shared" si="1"/>
        <v>12039795</v>
      </c>
      <c r="M36" s="190">
        <f t="shared" si="1"/>
        <v>8570787</v>
      </c>
      <c r="N36" s="190">
        <f t="shared" si="1"/>
        <v>28904670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52469742</v>
      </c>
      <c r="X36" s="190">
        <f t="shared" si="1"/>
        <v>81887132</v>
      </c>
      <c r="Y36" s="190">
        <f t="shared" si="1"/>
        <v>-29417390</v>
      </c>
      <c r="Z36" s="191">
        <f>+IF(X36&lt;&gt;0,+(Y36/X36)*100,0)</f>
        <v>-35.924313480657744</v>
      </c>
      <c r="AA36" s="188">
        <f>SUM(AA25:AA35)</f>
        <v>163774260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3283878</v>
      </c>
      <c r="D38" s="199">
        <f>+D22-D36</f>
        <v>0</v>
      </c>
      <c r="E38" s="200">
        <f t="shared" si="2"/>
        <v>-17545501</v>
      </c>
      <c r="F38" s="106">
        <f t="shared" si="2"/>
        <v>-9198500</v>
      </c>
      <c r="G38" s="106">
        <f t="shared" si="2"/>
        <v>82301790</v>
      </c>
      <c r="H38" s="106">
        <f t="shared" si="2"/>
        <v>-8430109</v>
      </c>
      <c r="I38" s="106">
        <f t="shared" si="2"/>
        <v>-7559572</v>
      </c>
      <c r="J38" s="106">
        <f t="shared" si="2"/>
        <v>66312109</v>
      </c>
      <c r="K38" s="106">
        <f t="shared" si="2"/>
        <v>-8557660</v>
      </c>
      <c r="L38" s="106">
        <f t="shared" si="2"/>
        <v>-1355136</v>
      </c>
      <c r="M38" s="106">
        <f t="shared" si="2"/>
        <v>-7404381</v>
      </c>
      <c r="N38" s="106">
        <f t="shared" si="2"/>
        <v>-17317177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48994932</v>
      </c>
      <c r="X38" s="106">
        <f>IF(F22=F36,0,X22-X36)</f>
        <v>-4599251</v>
      </c>
      <c r="Y38" s="106">
        <f t="shared" si="2"/>
        <v>53594183</v>
      </c>
      <c r="Z38" s="201">
        <f>+IF(X38&lt;&gt;0,+(Y38/X38)*100,0)</f>
        <v>-1165.280672874779</v>
      </c>
      <c r="AA38" s="199">
        <f>+AA22-AA36</f>
        <v>-9198500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17547000</v>
      </c>
      <c r="F39" s="60">
        <v>9200000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4600000</v>
      </c>
      <c r="Y39" s="60">
        <v>-4600000</v>
      </c>
      <c r="Z39" s="140">
        <v>-100</v>
      </c>
      <c r="AA39" s="155">
        <v>9200000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3283878</v>
      </c>
      <c r="D42" s="206">
        <f>SUM(D38:D41)</f>
        <v>0</v>
      </c>
      <c r="E42" s="207">
        <f t="shared" si="3"/>
        <v>1499</v>
      </c>
      <c r="F42" s="88">
        <f t="shared" si="3"/>
        <v>1500</v>
      </c>
      <c r="G42" s="88">
        <f t="shared" si="3"/>
        <v>82301790</v>
      </c>
      <c r="H42" s="88">
        <f t="shared" si="3"/>
        <v>-8430109</v>
      </c>
      <c r="I42" s="88">
        <f t="shared" si="3"/>
        <v>-7559572</v>
      </c>
      <c r="J42" s="88">
        <f t="shared" si="3"/>
        <v>66312109</v>
      </c>
      <c r="K42" s="88">
        <f t="shared" si="3"/>
        <v>-8557660</v>
      </c>
      <c r="L42" s="88">
        <f t="shared" si="3"/>
        <v>-1355136</v>
      </c>
      <c r="M42" s="88">
        <f t="shared" si="3"/>
        <v>-7404381</v>
      </c>
      <c r="N42" s="88">
        <f t="shared" si="3"/>
        <v>-17317177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48994932</v>
      </c>
      <c r="X42" s="88">
        <f t="shared" si="3"/>
        <v>749</v>
      </c>
      <c r="Y42" s="88">
        <f t="shared" si="3"/>
        <v>48994183</v>
      </c>
      <c r="Z42" s="208">
        <f>+IF(X42&lt;&gt;0,+(Y42/X42)*100,0)</f>
        <v>6541279.4392523365</v>
      </c>
      <c r="AA42" s="206">
        <f>SUM(AA38:AA41)</f>
        <v>1500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3283878</v>
      </c>
      <c r="D44" s="210">
        <f>+D42-D43</f>
        <v>0</v>
      </c>
      <c r="E44" s="211">
        <f t="shared" si="4"/>
        <v>1499</v>
      </c>
      <c r="F44" s="77">
        <f t="shared" si="4"/>
        <v>1500</v>
      </c>
      <c r="G44" s="77">
        <f t="shared" si="4"/>
        <v>82301790</v>
      </c>
      <c r="H44" s="77">
        <f t="shared" si="4"/>
        <v>-8430109</v>
      </c>
      <c r="I44" s="77">
        <f t="shared" si="4"/>
        <v>-7559572</v>
      </c>
      <c r="J44" s="77">
        <f t="shared" si="4"/>
        <v>66312109</v>
      </c>
      <c r="K44" s="77">
        <f t="shared" si="4"/>
        <v>-8557660</v>
      </c>
      <c r="L44" s="77">
        <f t="shared" si="4"/>
        <v>-1355136</v>
      </c>
      <c r="M44" s="77">
        <f t="shared" si="4"/>
        <v>-7404381</v>
      </c>
      <c r="N44" s="77">
        <f t="shared" si="4"/>
        <v>-17317177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48994932</v>
      </c>
      <c r="X44" s="77">
        <f t="shared" si="4"/>
        <v>749</v>
      </c>
      <c r="Y44" s="77">
        <f t="shared" si="4"/>
        <v>48994183</v>
      </c>
      <c r="Z44" s="212">
        <f>+IF(X44&lt;&gt;0,+(Y44/X44)*100,0)</f>
        <v>6541279.4392523365</v>
      </c>
      <c r="AA44" s="210">
        <f>+AA42-AA43</f>
        <v>1500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3283878</v>
      </c>
      <c r="D46" s="206">
        <f>SUM(D44:D45)</f>
        <v>0</v>
      </c>
      <c r="E46" s="207">
        <f t="shared" si="5"/>
        <v>1499</v>
      </c>
      <c r="F46" s="88">
        <f t="shared" si="5"/>
        <v>1500</v>
      </c>
      <c r="G46" s="88">
        <f t="shared" si="5"/>
        <v>82301790</v>
      </c>
      <c r="H46" s="88">
        <f t="shared" si="5"/>
        <v>-8430109</v>
      </c>
      <c r="I46" s="88">
        <f t="shared" si="5"/>
        <v>-7559572</v>
      </c>
      <c r="J46" s="88">
        <f t="shared" si="5"/>
        <v>66312109</v>
      </c>
      <c r="K46" s="88">
        <f t="shared" si="5"/>
        <v>-8557660</v>
      </c>
      <c r="L46" s="88">
        <f t="shared" si="5"/>
        <v>-1355136</v>
      </c>
      <c r="M46" s="88">
        <f t="shared" si="5"/>
        <v>-7404381</v>
      </c>
      <c r="N46" s="88">
        <f t="shared" si="5"/>
        <v>-17317177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48994932</v>
      </c>
      <c r="X46" s="88">
        <f t="shared" si="5"/>
        <v>749</v>
      </c>
      <c r="Y46" s="88">
        <f t="shared" si="5"/>
        <v>48994183</v>
      </c>
      <c r="Z46" s="208">
        <f>+IF(X46&lt;&gt;0,+(Y46/X46)*100,0)</f>
        <v>6541279.4392523365</v>
      </c>
      <c r="AA46" s="206">
        <f>SUM(AA44:AA45)</f>
        <v>1500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3283878</v>
      </c>
      <c r="D48" s="217">
        <f>SUM(D46:D47)</f>
        <v>0</v>
      </c>
      <c r="E48" s="218">
        <f t="shared" si="6"/>
        <v>1499</v>
      </c>
      <c r="F48" s="219">
        <f t="shared" si="6"/>
        <v>1500</v>
      </c>
      <c r="G48" s="219">
        <f t="shared" si="6"/>
        <v>82301790</v>
      </c>
      <c r="H48" s="220">
        <f t="shared" si="6"/>
        <v>-8430109</v>
      </c>
      <c r="I48" s="220">
        <f t="shared" si="6"/>
        <v>-7559572</v>
      </c>
      <c r="J48" s="220">
        <f t="shared" si="6"/>
        <v>66312109</v>
      </c>
      <c r="K48" s="220">
        <f t="shared" si="6"/>
        <v>-8557660</v>
      </c>
      <c r="L48" s="220">
        <f t="shared" si="6"/>
        <v>-1355136</v>
      </c>
      <c r="M48" s="219">
        <f t="shared" si="6"/>
        <v>-7404381</v>
      </c>
      <c r="N48" s="219">
        <f t="shared" si="6"/>
        <v>-17317177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48994932</v>
      </c>
      <c r="X48" s="220">
        <f t="shared" si="6"/>
        <v>749</v>
      </c>
      <c r="Y48" s="220">
        <f t="shared" si="6"/>
        <v>48994183</v>
      </c>
      <c r="Z48" s="221">
        <f>+IF(X48&lt;&gt;0,+(Y48/X48)*100,0)</f>
        <v>6541279.4392523365</v>
      </c>
      <c r="AA48" s="222">
        <f>SUM(AA46:AA47)</f>
        <v>1500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8200337</v>
      </c>
      <c r="D5" s="153">
        <f>SUM(D6:D8)</f>
        <v>0</v>
      </c>
      <c r="E5" s="154">
        <f t="shared" si="0"/>
        <v>102800</v>
      </c>
      <c r="F5" s="100">
        <f t="shared" si="0"/>
        <v>3237693</v>
      </c>
      <c r="G5" s="100">
        <f t="shared" si="0"/>
        <v>0</v>
      </c>
      <c r="H5" s="100">
        <f t="shared" si="0"/>
        <v>105500</v>
      </c>
      <c r="I5" s="100">
        <f t="shared" si="0"/>
        <v>127490</v>
      </c>
      <c r="J5" s="100">
        <f t="shared" si="0"/>
        <v>232990</v>
      </c>
      <c r="K5" s="100">
        <f t="shared" si="0"/>
        <v>228841</v>
      </c>
      <c r="L5" s="100">
        <f t="shared" si="0"/>
        <v>149563</v>
      </c>
      <c r="M5" s="100">
        <f t="shared" si="0"/>
        <v>0</v>
      </c>
      <c r="N5" s="100">
        <f t="shared" si="0"/>
        <v>378404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611394</v>
      </c>
      <c r="X5" s="100">
        <f t="shared" si="0"/>
        <v>1618847</v>
      </c>
      <c r="Y5" s="100">
        <f t="shared" si="0"/>
        <v>-1007453</v>
      </c>
      <c r="Z5" s="137">
        <f>+IF(X5&lt;&gt;0,+(Y5/X5)*100,0)</f>
        <v>-62.23274960512018</v>
      </c>
      <c r="AA5" s="153">
        <f>SUM(AA6:AA8)</f>
        <v>3237693</v>
      </c>
    </row>
    <row r="6" spans="1:27" ht="13.5">
      <c r="A6" s="138" t="s">
        <v>75</v>
      </c>
      <c r="B6" s="136"/>
      <c r="C6" s="155">
        <v>16743</v>
      </c>
      <c r="D6" s="155"/>
      <c r="E6" s="156">
        <v>10000</v>
      </c>
      <c r="F6" s="60">
        <v>21953</v>
      </c>
      <c r="G6" s="60"/>
      <c r="H6" s="60"/>
      <c r="I6" s="60"/>
      <c r="J6" s="60"/>
      <c r="K6" s="60">
        <v>8984</v>
      </c>
      <c r="L6" s="60"/>
      <c r="M6" s="60"/>
      <c r="N6" s="60">
        <v>8984</v>
      </c>
      <c r="O6" s="60"/>
      <c r="P6" s="60"/>
      <c r="Q6" s="60"/>
      <c r="R6" s="60"/>
      <c r="S6" s="60"/>
      <c r="T6" s="60"/>
      <c r="U6" s="60"/>
      <c r="V6" s="60"/>
      <c r="W6" s="60">
        <v>8984</v>
      </c>
      <c r="X6" s="60">
        <v>10977</v>
      </c>
      <c r="Y6" s="60">
        <v>-1993</v>
      </c>
      <c r="Z6" s="140">
        <v>-18.16</v>
      </c>
      <c r="AA6" s="62">
        <v>21953</v>
      </c>
    </row>
    <row r="7" spans="1:27" ht="13.5">
      <c r="A7" s="138" t="s">
        <v>76</v>
      </c>
      <c r="B7" s="136"/>
      <c r="C7" s="157">
        <v>81142</v>
      </c>
      <c r="D7" s="157"/>
      <c r="E7" s="158">
        <v>15500</v>
      </c>
      <c r="F7" s="159">
        <v>82600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41300</v>
      </c>
      <c r="Y7" s="159">
        <v>-41300</v>
      </c>
      <c r="Z7" s="141">
        <v>-100</v>
      </c>
      <c r="AA7" s="225">
        <v>82600</v>
      </c>
    </row>
    <row r="8" spans="1:27" ht="13.5">
      <c r="A8" s="138" t="s">
        <v>77</v>
      </c>
      <c r="B8" s="136"/>
      <c r="C8" s="155">
        <v>8102452</v>
      </c>
      <c r="D8" s="155"/>
      <c r="E8" s="156">
        <v>77300</v>
      </c>
      <c r="F8" s="60">
        <v>3133140</v>
      </c>
      <c r="G8" s="60"/>
      <c r="H8" s="60">
        <v>105500</v>
      </c>
      <c r="I8" s="60">
        <v>127490</v>
      </c>
      <c r="J8" s="60">
        <v>232990</v>
      </c>
      <c r="K8" s="60">
        <v>219857</v>
      </c>
      <c r="L8" s="60">
        <v>149563</v>
      </c>
      <c r="M8" s="60"/>
      <c r="N8" s="60">
        <v>369420</v>
      </c>
      <c r="O8" s="60"/>
      <c r="P8" s="60"/>
      <c r="Q8" s="60"/>
      <c r="R8" s="60"/>
      <c r="S8" s="60"/>
      <c r="T8" s="60"/>
      <c r="U8" s="60"/>
      <c r="V8" s="60"/>
      <c r="W8" s="60">
        <v>602410</v>
      </c>
      <c r="X8" s="60">
        <v>1566570</v>
      </c>
      <c r="Y8" s="60">
        <v>-964160</v>
      </c>
      <c r="Z8" s="140">
        <v>-61.55</v>
      </c>
      <c r="AA8" s="62">
        <v>3133140</v>
      </c>
    </row>
    <row r="9" spans="1:27" ht="13.5">
      <c r="A9" s="135" t="s">
        <v>78</v>
      </c>
      <c r="B9" s="136"/>
      <c r="C9" s="153">
        <f aca="true" t="shared" si="1" ref="C9:Y9">SUM(C10:C14)</f>
        <v>4686749</v>
      </c>
      <c r="D9" s="153">
        <f>SUM(D10:D14)</f>
        <v>0</v>
      </c>
      <c r="E9" s="154">
        <f t="shared" si="1"/>
        <v>1238000</v>
      </c>
      <c r="F9" s="100">
        <f t="shared" si="1"/>
        <v>3504748</v>
      </c>
      <c r="G9" s="100">
        <f t="shared" si="1"/>
        <v>0</v>
      </c>
      <c r="H9" s="100">
        <f t="shared" si="1"/>
        <v>0</v>
      </c>
      <c r="I9" s="100">
        <f t="shared" si="1"/>
        <v>127992</v>
      </c>
      <c r="J9" s="100">
        <f t="shared" si="1"/>
        <v>127992</v>
      </c>
      <c r="K9" s="100">
        <f t="shared" si="1"/>
        <v>71611</v>
      </c>
      <c r="L9" s="100">
        <f t="shared" si="1"/>
        <v>138982</v>
      </c>
      <c r="M9" s="100">
        <f t="shared" si="1"/>
        <v>145118</v>
      </c>
      <c r="N9" s="100">
        <f t="shared" si="1"/>
        <v>355711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483703</v>
      </c>
      <c r="X9" s="100">
        <f t="shared" si="1"/>
        <v>1752374</v>
      </c>
      <c r="Y9" s="100">
        <f t="shared" si="1"/>
        <v>-1268671</v>
      </c>
      <c r="Z9" s="137">
        <f>+IF(X9&lt;&gt;0,+(Y9/X9)*100,0)</f>
        <v>-72.39727364135739</v>
      </c>
      <c r="AA9" s="102">
        <f>SUM(AA10:AA14)</f>
        <v>3504748</v>
      </c>
    </row>
    <row r="10" spans="1:27" ht="13.5">
      <c r="A10" s="138" t="s">
        <v>79</v>
      </c>
      <c r="B10" s="136"/>
      <c r="C10" s="155">
        <v>1031077</v>
      </c>
      <c r="D10" s="155"/>
      <c r="E10" s="156">
        <v>430000</v>
      </c>
      <c r="F10" s="60">
        <v>375744</v>
      </c>
      <c r="G10" s="60"/>
      <c r="H10" s="60"/>
      <c r="I10" s="60"/>
      <c r="J10" s="60"/>
      <c r="K10" s="60">
        <v>15359</v>
      </c>
      <c r="L10" s="60">
        <v>65092</v>
      </c>
      <c r="M10" s="60">
        <v>140268</v>
      </c>
      <c r="N10" s="60">
        <v>220719</v>
      </c>
      <c r="O10" s="60"/>
      <c r="P10" s="60"/>
      <c r="Q10" s="60"/>
      <c r="R10" s="60"/>
      <c r="S10" s="60"/>
      <c r="T10" s="60"/>
      <c r="U10" s="60"/>
      <c r="V10" s="60"/>
      <c r="W10" s="60">
        <v>220719</v>
      </c>
      <c r="X10" s="60">
        <v>187872</v>
      </c>
      <c r="Y10" s="60">
        <v>32847</v>
      </c>
      <c r="Z10" s="140">
        <v>17.48</v>
      </c>
      <c r="AA10" s="62">
        <v>375744</v>
      </c>
    </row>
    <row r="11" spans="1:27" ht="13.5">
      <c r="A11" s="138" t="s">
        <v>80</v>
      </c>
      <c r="B11" s="136"/>
      <c r="C11" s="155">
        <v>3238458</v>
      </c>
      <c r="D11" s="155"/>
      <c r="E11" s="156">
        <v>446000</v>
      </c>
      <c r="F11" s="60">
        <v>685500</v>
      </c>
      <c r="G11" s="60"/>
      <c r="H11" s="60"/>
      <c r="I11" s="60">
        <v>122492</v>
      </c>
      <c r="J11" s="60">
        <v>122492</v>
      </c>
      <c r="K11" s="60"/>
      <c r="L11" s="60">
        <v>65500</v>
      </c>
      <c r="M11" s="60"/>
      <c r="N11" s="60">
        <v>65500</v>
      </c>
      <c r="O11" s="60"/>
      <c r="P11" s="60"/>
      <c r="Q11" s="60"/>
      <c r="R11" s="60"/>
      <c r="S11" s="60"/>
      <c r="T11" s="60"/>
      <c r="U11" s="60"/>
      <c r="V11" s="60"/>
      <c r="W11" s="60">
        <v>187992</v>
      </c>
      <c r="X11" s="60">
        <v>342750</v>
      </c>
      <c r="Y11" s="60">
        <v>-154758</v>
      </c>
      <c r="Z11" s="140">
        <v>-45.15</v>
      </c>
      <c r="AA11" s="62">
        <v>685500</v>
      </c>
    </row>
    <row r="12" spans="1:27" ht="13.5">
      <c r="A12" s="138" t="s">
        <v>81</v>
      </c>
      <c r="B12" s="136"/>
      <c r="C12" s="155">
        <v>405745</v>
      </c>
      <c r="D12" s="155"/>
      <c r="E12" s="156">
        <v>362000</v>
      </c>
      <c r="F12" s="60">
        <v>2443504</v>
      </c>
      <c r="G12" s="60"/>
      <c r="H12" s="60"/>
      <c r="I12" s="60">
        <v>5500</v>
      </c>
      <c r="J12" s="60">
        <v>5500</v>
      </c>
      <c r="K12" s="60">
        <v>56252</v>
      </c>
      <c r="L12" s="60">
        <v>8390</v>
      </c>
      <c r="M12" s="60">
        <v>4850</v>
      </c>
      <c r="N12" s="60">
        <v>69492</v>
      </c>
      <c r="O12" s="60"/>
      <c r="P12" s="60"/>
      <c r="Q12" s="60"/>
      <c r="R12" s="60"/>
      <c r="S12" s="60"/>
      <c r="T12" s="60"/>
      <c r="U12" s="60"/>
      <c r="V12" s="60"/>
      <c r="W12" s="60">
        <v>74992</v>
      </c>
      <c r="X12" s="60">
        <v>1221752</v>
      </c>
      <c r="Y12" s="60">
        <v>-1146760</v>
      </c>
      <c r="Z12" s="140">
        <v>-93.86</v>
      </c>
      <c r="AA12" s="62">
        <v>2443504</v>
      </c>
    </row>
    <row r="13" spans="1:27" ht="13.5">
      <c r="A13" s="138" t="s">
        <v>82</v>
      </c>
      <c r="B13" s="136"/>
      <c r="C13" s="155">
        <v>11469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16905908</v>
      </c>
      <c r="D15" s="153">
        <f>SUM(D16:D18)</f>
        <v>0</v>
      </c>
      <c r="E15" s="154">
        <f t="shared" si="2"/>
        <v>24944850</v>
      </c>
      <c r="F15" s="100">
        <f t="shared" si="2"/>
        <v>40199328</v>
      </c>
      <c r="G15" s="100">
        <f t="shared" si="2"/>
        <v>0</v>
      </c>
      <c r="H15" s="100">
        <f t="shared" si="2"/>
        <v>12280</v>
      </c>
      <c r="I15" s="100">
        <f t="shared" si="2"/>
        <v>1124197</v>
      </c>
      <c r="J15" s="100">
        <f t="shared" si="2"/>
        <v>1136477</v>
      </c>
      <c r="K15" s="100">
        <f t="shared" si="2"/>
        <v>1240532</v>
      </c>
      <c r="L15" s="100">
        <f t="shared" si="2"/>
        <v>159689</v>
      </c>
      <c r="M15" s="100">
        <f t="shared" si="2"/>
        <v>1771213</v>
      </c>
      <c r="N15" s="100">
        <f t="shared" si="2"/>
        <v>3171434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4307911</v>
      </c>
      <c r="X15" s="100">
        <f t="shared" si="2"/>
        <v>20099665</v>
      </c>
      <c r="Y15" s="100">
        <f t="shared" si="2"/>
        <v>-15791754</v>
      </c>
      <c r="Z15" s="137">
        <f>+IF(X15&lt;&gt;0,+(Y15/X15)*100,0)</f>
        <v>-78.56724975267001</v>
      </c>
      <c r="AA15" s="102">
        <f>SUM(AA16:AA18)</f>
        <v>40199328</v>
      </c>
    </row>
    <row r="16" spans="1:27" ht="13.5">
      <c r="A16" s="138" t="s">
        <v>85</v>
      </c>
      <c r="B16" s="136"/>
      <c r="C16" s="155">
        <v>218213</v>
      </c>
      <c r="D16" s="155"/>
      <c r="E16" s="156">
        <v>243200</v>
      </c>
      <c r="F16" s="60">
        <v>228391</v>
      </c>
      <c r="G16" s="60"/>
      <c r="H16" s="60">
        <v>12280</v>
      </c>
      <c r="I16" s="60">
        <v>12280</v>
      </c>
      <c r="J16" s="60">
        <v>24560</v>
      </c>
      <c r="K16" s="60">
        <v>30452</v>
      </c>
      <c r="L16" s="60">
        <v>159689</v>
      </c>
      <c r="M16" s="60"/>
      <c r="N16" s="60">
        <v>190141</v>
      </c>
      <c r="O16" s="60"/>
      <c r="P16" s="60"/>
      <c r="Q16" s="60"/>
      <c r="R16" s="60"/>
      <c r="S16" s="60"/>
      <c r="T16" s="60"/>
      <c r="U16" s="60"/>
      <c r="V16" s="60"/>
      <c r="W16" s="60">
        <v>214701</v>
      </c>
      <c r="X16" s="60">
        <v>114196</v>
      </c>
      <c r="Y16" s="60">
        <v>100505</v>
      </c>
      <c r="Z16" s="140">
        <v>88.01</v>
      </c>
      <c r="AA16" s="62">
        <v>228391</v>
      </c>
    </row>
    <row r="17" spans="1:27" ht="13.5">
      <c r="A17" s="138" t="s">
        <v>86</v>
      </c>
      <c r="B17" s="136"/>
      <c r="C17" s="155">
        <v>16658269</v>
      </c>
      <c r="D17" s="155"/>
      <c r="E17" s="156">
        <v>24691650</v>
      </c>
      <c r="F17" s="60">
        <v>39970937</v>
      </c>
      <c r="G17" s="60"/>
      <c r="H17" s="60"/>
      <c r="I17" s="60">
        <v>1111917</v>
      </c>
      <c r="J17" s="60">
        <v>1111917</v>
      </c>
      <c r="K17" s="60">
        <v>1210080</v>
      </c>
      <c r="L17" s="60"/>
      <c r="M17" s="60">
        <v>1771213</v>
      </c>
      <c r="N17" s="60">
        <v>2981293</v>
      </c>
      <c r="O17" s="60"/>
      <c r="P17" s="60"/>
      <c r="Q17" s="60"/>
      <c r="R17" s="60"/>
      <c r="S17" s="60"/>
      <c r="T17" s="60"/>
      <c r="U17" s="60"/>
      <c r="V17" s="60"/>
      <c r="W17" s="60">
        <v>4093210</v>
      </c>
      <c r="X17" s="60">
        <v>19985469</v>
      </c>
      <c r="Y17" s="60">
        <v>-15892259</v>
      </c>
      <c r="Z17" s="140">
        <v>-79.52</v>
      </c>
      <c r="AA17" s="62">
        <v>39970937</v>
      </c>
    </row>
    <row r="18" spans="1:27" ht="13.5">
      <c r="A18" s="138" t="s">
        <v>87</v>
      </c>
      <c r="B18" s="136"/>
      <c r="C18" s="155">
        <v>29426</v>
      </c>
      <c r="D18" s="155"/>
      <c r="E18" s="156">
        <v>10000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102694</v>
      </c>
      <c r="D19" s="153">
        <f>SUM(D20:D23)</f>
        <v>0</v>
      </c>
      <c r="E19" s="154">
        <f t="shared" si="3"/>
        <v>2815000</v>
      </c>
      <c r="F19" s="100">
        <f t="shared" si="3"/>
        <v>1920675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960338</v>
      </c>
      <c r="Y19" s="100">
        <f t="shared" si="3"/>
        <v>-960338</v>
      </c>
      <c r="Z19" s="137">
        <f>+IF(X19&lt;&gt;0,+(Y19/X19)*100,0)</f>
        <v>-100</v>
      </c>
      <c r="AA19" s="102">
        <f>SUM(AA20:AA23)</f>
        <v>1920675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102694</v>
      </c>
      <c r="D23" s="155"/>
      <c r="E23" s="156">
        <v>2815000</v>
      </c>
      <c r="F23" s="60">
        <v>1920675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960338</v>
      </c>
      <c r="Y23" s="60">
        <v>-960338</v>
      </c>
      <c r="Z23" s="140">
        <v>-100</v>
      </c>
      <c r="AA23" s="62">
        <v>1920675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29895688</v>
      </c>
      <c r="D25" s="217">
        <f>+D5+D9+D15+D19+D24</f>
        <v>0</v>
      </c>
      <c r="E25" s="230">
        <f t="shared" si="4"/>
        <v>29100650</v>
      </c>
      <c r="F25" s="219">
        <f t="shared" si="4"/>
        <v>48862444</v>
      </c>
      <c r="G25" s="219">
        <f t="shared" si="4"/>
        <v>0</v>
      </c>
      <c r="H25" s="219">
        <f t="shared" si="4"/>
        <v>117780</v>
      </c>
      <c r="I25" s="219">
        <f t="shared" si="4"/>
        <v>1379679</v>
      </c>
      <c r="J25" s="219">
        <f t="shared" si="4"/>
        <v>1497459</v>
      </c>
      <c r="K25" s="219">
        <f t="shared" si="4"/>
        <v>1540984</v>
      </c>
      <c r="L25" s="219">
        <f t="shared" si="4"/>
        <v>448234</v>
      </c>
      <c r="M25" s="219">
        <f t="shared" si="4"/>
        <v>1916331</v>
      </c>
      <c r="N25" s="219">
        <f t="shared" si="4"/>
        <v>3905549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5403008</v>
      </c>
      <c r="X25" s="219">
        <f t="shared" si="4"/>
        <v>24431224</v>
      </c>
      <c r="Y25" s="219">
        <f t="shared" si="4"/>
        <v>-19028216</v>
      </c>
      <c r="Z25" s="231">
        <f>+IF(X25&lt;&gt;0,+(Y25/X25)*100,0)</f>
        <v>-77.8848247635894</v>
      </c>
      <c r="AA25" s="232">
        <f>+AA5+AA9+AA15+AA19+AA24</f>
        <v>48862444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21702733</v>
      </c>
      <c r="D28" s="155"/>
      <c r="E28" s="156">
        <v>16691650</v>
      </c>
      <c r="F28" s="60">
        <v>29718097</v>
      </c>
      <c r="G28" s="60"/>
      <c r="H28" s="60">
        <v>105500</v>
      </c>
      <c r="I28" s="60">
        <v>1345511</v>
      </c>
      <c r="J28" s="60">
        <v>1451011</v>
      </c>
      <c r="K28" s="60">
        <v>1404045</v>
      </c>
      <c r="L28" s="60">
        <v>149563</v>
      </c>
      <c r="M28" s="60">
        <v>1771213</v>
      </c>
      <c r="N28" s="60">
        <v>3324821</v>
      </c>
      <c r="O28" s="60"/>
      <c r="P28" s="60"/>
      <c r="Q28" s="60"/>
      <c r="R28" s="60"/>
      <c r="S28" s="60"/>
      <c r="T28" s="60"/>
      <c r="U28" s="60"/>
      <c r="V28" s="60"/>
      <c r="W28" s="60">
        <v>4775832</v>
      </c>
      <c r="X28" s="60">
        <v>14859049</v>
      </c>
      <c r="Y28" s="60">
        <v>-10083217</v>
      </c>
      <c r="Z28" s="140">
        <v>-67.86</v>
      </c>
      <c r="AA28" s="155">
        <v>29718097</v>
      </c>
    </row>
    <row r="29" spans="1:27" ht="13.5">
      <c r="A29" s="234" t="s">
        <v>134</v>
      </c>
      <c r="B29" s="136"/>
      <c r="C29" s="155">
        <v>1168002</v>
      </c>
      <c r="D29" s="155"/>
      <c r="E29" s="156"/>
      <c r="F29" s="60">
        <v>2066100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1033050</v>
      </c>
      <c r="Y29" s="60">
        <v>-1033050</v>
      </c>
      <c r="Z29" s="140">
        <v>-100</v>
      </c>
      <c r="AA29" s="62">
        <v>2066100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22870735</v>
      </c>
      <c r="D32" s="210">
        <f>SUM(D28:D31)</f>
        <v>0</v>
      </c>
      <c r="E32" s="211">
        <f t="shared" si="5"/>
        <v>16691650</v>
      </c>
      <c r="F32" s="77">
        <f t="shared" si="5"/>
        <v>31784197</v>
      </c>
      <c r="G32" s="77">
        <f t="shared" si="5"/>
        <v>0</v>
      </c>
      <c r="H32" s="77">
        <f t="shared" si="5"/>
        <v>105500</v>
      </c>
      <c r="I32" s="77">
        <f t="shared" si="5"/>
        <v>1345511</v>
      </c>
      <c r="J32" s="77">
        <f t="shared" si="5"/>
        <v>1451011</v>
      </c>
      <c r="K32" s="77">
        <f t="shared" si="5"/>
        <v>1404045</v>
      </c>
      <c r="L32" s="77">
        <f t="shared" si="5"/>
        <v>149563</v>
      </c>
      <c r="M32" s="77">
        <f t="shared" si="5"/>
        <v>1771213</v>
      </c>
      <c r="N32" s="77">
        <f t="shared" si="5"/>
        <v>3324821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4775832</v>
      </c>
      <c r="X32" s="77">
        <f t="shared" si="5"/>
        <v>15892099</v>
      </c>
      <c r="Y32" s="77">
        <f t="shared" si="5"/>
        <v>-11116267</v>
      </c>
      <c r="Z32" s="212">
        <f>+IF(X32&lt;&gt;0,+(Y32/X32)*100,0)</f>
        <v>-69.94838756038456</v>
      </c>
      <c r="AA32" s="79">
        <f>SUM(AA28:AA31)</f>
        <v>31784197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>
        <v>5160000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2580000</v>
      </c>
      <c r="Y34" s="60">
        <v>-2580000</v>
      </c>
      <c r="Z34" s="140">
        <v>-100</v>
      </c>
      <c r="AA34" s="62">
        <v>5160000</v>
      </c>
    </row>
    <row r="35" spans="1:27" ht="13.5">
      <c r="A35" s="237" t="s">
        <v>53</v>
      </c>
      <c r="B35" s="136"/>
      <c r="C35" s="155">
        <v>7024953</v>
      </c>
      <c r="D35" s="155"/>
      <c r="E35" s="156">
        <v>12409000</v>
      </c>
      <c r="F35" s="60">
        <v>11918247</v>
      </c>
      <c r="G35" s="60"/>
      <c r="H35" s="60">
        <v>12280</v>
      </c>
      <c r="I35" s="60">
        <v>34168</v>
      </c>
      <c r="J35" s="60">
        <v>46448</v>
      </c>
      <c r="K35" s="60">
        <v>136939</v>
      </c>
      <c r="L35" s="60">
        <v>298671</v>
      </c>
      <c r="M35" s="60">
        <v>145118</v>
      </c>
      <c r="N35" s="60">
        <v>580728</v>
      </c>
      <c r="O35" s="60"/>
      <c r="P35" s="60"/>
      <c r="Q35" s="60"/>
      <c r="R35" s="60"/>
      <c r="S35" s="60"/>
      <c r="T35" s="60"/>
      <c r="U35" s="60"/>
      <c r="V35" s="60"/>
      <c r="W35" s="60">
        <v>627176</v>
      </c>
      <c r="X35" s="60">
        <v>5959124</v>
      </c>
      <c r="Y35" s="60">
        <v>-5331948</v>
      </c>
      <c r="Z35" s="140">
        <v>-89.48</v>
      </c>
      <c r="AA35" s="62">
        <v>11918247</v>
      </c>
    </row>
    <row r="36" spans="1:27" ht="13.5">
      <c r="A36" s="238" t="s">
        <v>139</v>
      </c>
      <c r="B36" s="149"/>
      <c r="C36" s="222">
        <f aca="true" t="shared" si="6" ref="C36:Y36">SUM(C32:C35)</f>
        <v>29895688</v>
      </c>
      <c r="D36" s="222">
        <f>SUM(D32:D35)</f>
        <v>0</v>
      </c>
      <c r="E36" s="218">
        <f t="shared" si="6"/>
        <v>29100650</v>
      </c>
      <c r="F36" s="220">
        <f t="shared" si="6"/>
        <v>48862444</v>
      </c>
      <c r="G36" s="220">
        <f t="shared" si="6"/>
        <v>0</v>
      </c>
      <c r="H36" s="220">
        <f t="shared" si="6"/>
        <v>117780</v>
      </c>
      <c r="I36" s="220">
        <f t="shared" si="6"/>
        <v>1379679</v>
      </c>
      <c r="J36" s="220">
        <f t="shared" si="6"/>
        <v>1497459</v>
      </c>
      <c r="K36" s="220">
        <f t="shared" si="6"/>
        <v>1540984</v>
      </c>
      <c r="L36" s="220">
        <f t="shared" si="6"/>
        <v>448234</v>
      </c>
      <c r="M36" s="220">
        <f t="shared" si="6"/>
        <v>1916331</v>
      </c>
      <c r="N36" s="220">
        <f t="shared" si="6"/>
        <v>3905549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5403008</v>
      </c>
      <c r="X36" s="220">
        <f t="shared" si="6"/>
        <v>24431223</v>
      </c>
      <c r="Y36" s="220">
        <f t="shared" si="6"/>
        <v>-19028215</v>
      </c>
      <c r="Z36" s="221">
        <f>+IF(X36&lt;&gt;0,+(Y36/X36)*100,0)</f>
        <v>-77.8848238583881</v>
      </c>
      <c r="AA36" s="239">
        <f>SUM(AA32:AA35)</f>
        <v>48862444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86131643</v>
      </c>
      <c r="D6" s="155"/>
      <c r="E6" s="59">
        <v>82533326</v>
      </c>
      <c r="F6" s="60">
        <v>96251835</v>
      </c>
      <c r="G6" s="60">
        <v>86131643</v>
      </c>
      <c r="H6" s="60">
        <v>97599912</v>
      </c>
      <c r="I6" s="60">
        <v>113286816</v>
      </c>
      <c r="J6" s="60">
        <v>113286816</v>
      </c>
      <c r="K6" s="60">
        <v>112553222</v>
      </c>
      <c r="L6" s="60">
        <v>123903244</v>
      </c>
      <c r="M6" s="60">
        <v>108921667</v>
      </c>
      <c r="N6" s="60">
        <v>108921667</v>
      </c>
      <c r="O6" s="60"/>
      <c r="P6" s="60"/>
      <c r="Q6" s="60"/>
      <c r="R6" s="60"/>
      <c r="S6" s="60"/>
      <c r="T6" s="60"/>
      <c r="U6" s="60"/>
      <c r="V6" s="60"/>
      <c r="W6" s="60">
        <v>108921667</v>
      </c>
      <c r="X6" s="60">
        <v>48125918</v>
      </c>
      <c r="Y6" s="60">
        <v>60795749</v>
      </c>
      <c r="Z6" s="140">
        <v>126.33</v>
      </c>
      <c r="AA6" s="62">
        <v>96251835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37893690</v>
      </c>
      <c r="D8" s="155"/>
      <c r="E8" s="59">
        <v>27000000</v>
      </c>
      <c r="F8" s="60">
        <v>28294753</v>
      </c>
      <c r="G8" s="60">
        <v>38060641</v>
      </c>
      <c r="H8" s="60">
        <v>50063231</v>
      </c>
      <c r="I8" s="60">
        <v>40310894</v>
      </c>
      <c r="J8" s="60">
        <v>40310894</v>
      </c>
      <c r="K8" s="60">
        <v>42925027</v>
      </c>
      <c r="L8" s="60">
        <v>40151510</v>
      </c>
      <c r="M8" s="60">
        <v>39890573</v>
      </c>
      <c r="N8" s="60">
        <v>39890573</v>
      </c>
      <c r="O8" s="60"/>
      <c r="P8" s="60"/>
      <c r="Q8" s="60"/>
      <c r="R8" s="60"/>
      <c r="S8" s="60"/>
      <c r="T8" s="60"/>
      <c r="U8" s="60"/>
      <c r="V8" s="60"/>
      <c r="W8" s="60">
        <v>39890573</v>
      </c>
      <c r="X8" s="60">
        <v>14147377</v>
      </c>
      <c r="Y8" s="60">
        <v>25743196</v>
      </c>
      <c r="Z8" s="140">
        <v>181.96</v>
      </c>
      <c r="AA8" s="62">
        <v>28294753</v>
      </c>
    </row>
    <row r="9" spans="1:27" ht="13.5">
      <c r="A9" s="249" t="s">
        <v>146</v>
      </c>
      <c r="B9" s="182"/>
      <c r="C9" s="155">
        <v>3801315</v>
      </c>
      <c r="D9" s="155"/>
      <c r="E9" s="59">
        <v>2600000</v>
      </c>
      <c r="F9" s="60">
        <v>5075295</v>
      </c>
      <c r="G9" s="60">
        <v>3679816</v>
      </c>
      <c r="H9" s="60">
        <v>2346955</v>
      </c>
      <c r="I9" s="60">
        <v>3324132</v>
      </c>
      <c r="J9" s="60">
        <v>3324132</v>
      </c>
      <c r="K9" s="60">
        <v>2489651</v>
      </c>
      <c r="L9" s="60">
        <v>3504411</v>
      </c>
      <c r="M9" s="60">
        <v>1284362</v>
      </c>
      <c r="N9" s="60">
        <v>1284362</v>
      </c>
      <c r="O9" s="60"/>
      <c r="P9" s="60"/>
      <c r="Q9" s="60"/>
      <c r="R9" s="60"/>
      <c r="S9" s="60"/>
      <c r="T9" s="60"/>
      <c r="U9" s="60"/>
      <c r="V9" s="60"/>
      <c r="W9" s="60">
        <v>1284362</v>
      </c>
      <c r="X9" s="60">
        <v>2537648</v>
      </c>
      <c r="Y9" s="60">
        <v>-1253286</v>
      </c>
      <c r="Z9" s="140">
        <v>-49.39</v>
      </c>
      <c r="AA9" s="62">
        <v>5075295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>
        <v>125213</v>
      </c>
      <c r="H10" s="159">
        <v>125213</v>
      </c>
      <c r="I10" s="159">
        <v>125213</v>
      </c>
      <c r="J10" s="60">
        <v>125213</v>
      </c>
      <c r="K10" s="159">
        <v>125213</v>
      </c>
      <c r="L10" s="159">
        <v>125213</v>
      </c>
      <c r="M10" s="60">
        <v>125213</v>
      </c>
      <c r="N10" s="159">
        <v>125213</v>
      </c>
      <c r="O10" s="159"/>
      <c r="P10" s="159"/>
      <c r="Q10" s="60"/>
      <c r="R10" s="159"/>
      <c r="S10" s="159"/>
      <c r="T10" s="60"/>
      <c r="U10" s="159"/>
      <c r="V10" s="159"/>
      <c r="W10" s="159">
        <v>125213</v>
      </c>
      <c r="X10" s="60"/>
      <c r="Y10" s="159">
        <v>125213</v>
      </c>
      <c r="Z10" s="141"/>
      <c r="AA10" s="225"/>
    </row>
    <row r="11" spans="1:27" ht="13.5">
      <c r="A11" s="249" t="s">
        <v>148</v>
      </c>
      <c r="B11" s="182"/>
      <c r="C11" s="155">
        <v>30095</v>
      </c>
      <c r="D11" s="155"/>
      <c r="E11" s="59">
        <v>22000</v>
      </c>
      <c r="F11" s="60">
        <v>22000</v>
      </c>
      <c r="G11" s="60">
        <v>30095</v>
      </c>
      <c r="H11" s="60">
        <v>30093</v>
      </c>
      <c r="I11" s="60">
        <v>30093</v>
      </c>
      <c r="J11" s="60">
        <v>30093</v>
      </c>
      <c r="K11" s="60">
        <v>30093</v>
      </c>
      <c r="L11" s="60">
        <v>41075</v>
      </c>
      <c r="M11" s="60">
        <v>41083</v>
      </c>
      <c r="N11" s="60">
        <v>41083</v>
      </c>
      <c r="O11" s="60"/>
      <c r="P11" s="60"/>
      <c r="Q11" s="60"/>
      <c r="R11" s="60"/>
      <c r="S11" s="60"/>
      <c r="T11" s="60"/>
      <c r="U11" s="60"/>
      <c r="V11" s="60"/>
      <c r="W11" s="60">
        <v>41083</v>
      </c>
      <c r="X11" s="60">
        <v>11000</v>
      </c>
      <c r="Y11" s="60">
        <v>30083</v>
      </c>
      <c r="Z11" s="140">
        <v>273.48</v>
      </c>
      <c r="AA11" s="62">
        <v>22000</v>
      </c>
    </row>
    <row r="12" spans="1:27" ht="13.5">
      <c r="A12" s="250" t="s">
        <v>56</v>
      </c>
      <c r="B12" s="251"/>
      <c r="C12" s="168">
        <f aca="true" t="shared" si="0" ref="C12:Y12">SUM(C6:C11)</f>
        <v>127856743</v>
      </c>
      <c r="D12" s="168">
        <f>SUM(D6:D11)</f>
        <v>0</v>
      </c>
      <c r="E12" s="72">
        <f t="shared" si="0"/>
        <v>112155326</v>
      </c>
      <c r="F12" s="73">
        <f t="shared" si="0"/>
        <v>129643883</v>
      </c>
      <c r="G12" s="73">
        <f t="shared" si="0"/>
        <v>128027408</v>
      </c>
      <c r="H12" s="73">
        <f t="shared" si="0"/>
        <v>150165404</v>
      </c>
      <c r="I12" s="73">
        <f t="shared" si="0"/>
        <v>157077148</v>
      </c>
      <c r="J12" s="73">
        <f t="shared" si="0"/>
        <v>157077148</v>
      </c>
      <c r="K12" s="73">
        <f t="shared" si="0"/>
        <v>158123206</v>
      </c>
      <c r="L12" s="73">
        <f t="shared" si="0"/>
        <v>167725453</v>
      </c>
      <c r="M12" s="73">
        <f t="shared" si="0"/>
        <v>150262898</v>
      </c>
      <c r="N12" s="73">
        <f t="shared" si="0"/>
        <v>150262898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150262898</v>
      </c>
      <c r="X12" s="73">
        <f t="shared" si="0"/>
        <v>64821943</v>
      </c>
      <c r="Y12" s="73">
        <f t="shared" si="0"/>
        <v>85440955</v>
      </c>
      <c r="Z12" s="170">
        <f>+IF(X12&lt;&gt;0,+(Y12/X12)*100,0)</f>
        <v>131.80869169565003</v>
      </c>
      <c r="AA12" s="74">
        <f>SUM(AA6:AA11)</f>
        <v>129643883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16677506</v>
      </c>
      <c r="D17" s="155"/>
      <c r="E17" s="59">
        <v>22647079</v>
      </c>
      <c r="F17" s="60">
        <v>38523945</v>
      </c>
      <c r="G17" s="60">
        <v>27350655</v>
      </c>
      <c r="H17" s="60">
        <v>27350655</v>
      </c>
      <c r="I17" s="60">
        <v>27350655</v>
      </c>
      <c r="J17" s="60">
        <v>27350655</v>
      </c>
      <c r="K17" s="60">
        <v>27350655</v>
      </c>
      <c r="L17" s="60">
        <v>27350655</v>
      </c>
      <c r="M17" s="60">
        <v>27350655</v>
      </c>
      <c r="N17" s="60">
        <v>27350655</v>
      </c>
      <c r="O17" s="60"/>
      <c r="P17" s="60"/>
      <c r="Q17" s="60"/>
      <c r="R17" s="60"/>
      <c r="S17" s="60"/>
      <c r="T17" s="60"/>
      <c r="U17" s="60"/>
      <c r="V17" s="60"/>
      <c r="W17" s="60">
        <v>27350655</v>
      </c>
      <c r="X17" s="60">
        <v>19261973</v>
      </c>
      <c r="Y17" s="60">
        <v>8088682</v>
      </c>
      <c r="Z17" s="140">
        <v>41.99</v>
      </c>
      <c r="AA17" s="62">
        <v>38523945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520640280</v>
      </c>
      <c r="D19" s="155"/>
      <c r="E19" s="59">
        <v>536289326</v>
      </c>
      <c r="F19" s="60">
        <v>547301150</v>
      </c>
      <c r="G19" s="60">
        <v>509967131</v>
      </c>
      <c r="H19" s="60">
        <v>507312745</v>
      </c>
      <c r="I19" s="60">
        <v>507346811</v>
      </c>
      <c r="J19" s="60">
        <v>507346811</v>
      </c>
      <c r="K19" s="60">
        <v>508882295</v>
      </c>
      <c r="L19" s="60">
        <v>506663861</v>
      </c>
      <c r="M19" s="60">
        <v>507246860</v>
      </c>
      <c r="N19" s="60">
        <v>507246860</v>
      </c>
      <c r="O19" s="60"/>
      <c r="P19" s="60"/>
      <c r="Q19" s="60"/>
      <c r="R19" s="60"/>
      <c r="S19" s="60"/>
      <c r="T19" s="60"/>
      <c r="U19" s="60"/>
      <c r="V19" s="60"/>
      <c r="W19" s="60">
        <v>507246860</v>
      </c>
      <c r="X19" s="60">
        <v>273650575</v>
      </c>
      <c r="Y19" s="60">
        <v>233596285</v>
      </c>
      <c r="Z19" s="140">
        <v>85.36</v>
      </c>
      <c r="AA19" s="62">
        <v>547301150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117398</v>
      </c>
      <c r="D22" s="155"/>
      <c r="E22" s="59"/>
      <c r="F22" s="60">
        <v>88398</v>
      </c>
      <c r="G22" s="60">
        <v>117398</v>
      </c>
      <c r="H22" s="60">
        <v>117398</v>
      </c>
      <c r="I22" s="60">
        <v>117398</v>
      </c>
      <c r="J22" s="60">
        <v>117398</v>
      </c>
      <c r="K22" s="60">
        <v>117398</v>
      </c>
      <c r="L22" s="60">
        <v>117398</v>
      </c>
      <c r="M22" s="60">
        <v>117398</v>
      </c>
      <c r="N22" s="60">
        <v>117398</v>
      </c>
      <c r="O22" s="60"/>
      <c r="P22" s="60"/>
      <c r="Q22" s="60"/>
      <c r="R22" s="60"/>
      <c r="S22" s="60"/>
      <c r="T22" s="60"/>
      <c r="U22" s="60"/>
      <c r="V22" s="60"/>
      <c r="W22" s="60">
        <v>117398</v>
      </c>
      <c r="X22" s="60">
        <v>44199</v>
      </c>
      <c r="Y22" s="60">
        <v>73199</v>
      </c>
      <c r="Z22" s="140">
        <v>165.61</v>
      </c>
      <c r="AA22" s="62">
        <v>88398</v>
      </c>
    </row>
    <row r="23" spans="1:27" ht="13.5">
      <c r="A23" s="249" t="s">
        <v>158</v>
      </c>
      <c r="B23" s="182"/>
      <c r="C23" s="155">
        <v>261013</v>
      </c>
      <c r="D23" s="155"/>
      <c r="E23" s="59"/>
      <c r="F23" s="60"/>
      <c r="G23" s="159">
        <v>261013</v>
      </c>
      <c r="H23" s="159">
        <v>261014</v>
      </c>
      <c r="I23" s="159">
        <v>261014</v>
      </c>
      <c r="J23" s="60">
        <v>261014</v>
      </c>
      <c r="K23" s="159">
        <v>261014</v>
      </c>
      <c r="L23" s="159">
        <v>261013</v>
      </c>
      <c r="M23" s="60">
        <v>261013</v>
      </c>
      <c r="N23" s="159">
        <v>261013</v>
      </c>
      <c r="O23" s="159"/>
      <c r="P23" s="159"/>
      <c r="Q23" s="60"/>
      <c r="R23" s="159"/>
      <c r="S23" s="159"/>
      <c r="T23" s="60"/>
      <c r="U23" s="159"/>
      <c r="V23" s="159"/>
      <c r="W23" s="159">
        <v>261013</v>
      </c>
      <c r="X23" s="60"/>
      <c r="Y23" s="159">
        <v>261013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537696197</v>
      </c>
      <c r="D24" s="168">
        <f>SUM(D15:D23)</f>
        <v>0</v>
      </c>
      <c r="E24" s="76">
        <f t="shared" si="1"/>
        <v>558936405</v>
      </c>
      <c r="F24" s="77">
        <f t="shared" si="1"/>
        <v>585913493</v>
      </c>
      <c r="G24" s="77">
        <f t="shared" si="1"/>
        <v>537696197</v>
      </c>
      <c r="H24" s="77">
        <f t="shared" si="1"/>
        <v>535041812</v>
      </c>
      <c r="I24" s="77">
        <f t="shared" si="1"/>
        <v>535075878</v>
      </c>
      <c r="J24" s="77">
        <f t="shared" si="1"/>
        <v>535075878</v>
      </c>
      <c r="K24" s="77">
        <f t="shared" si="1"/>
        <v>536611362</v>
      </c>
      <c r="L24" s="77">
        <f t="shared" si="1"/>
        <v>534392927</v>
      </c>
      <c r="M24" s="77">
        <f t="shared" si="1"/>
        <v>534975926</v>
      </c>
      <c r="N24" s="77">
        <f t="shared" si="1"/>
        <v>534975926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534975926</v>
      </c>
      <c r="X24" s="77">
        <f t="shared" si="1"/>
        <v>292956747</v>
      </c>
      <c r="Y24" s="77">
        <f t="shared" si="1"/>
        <v>242019179</v>
      </c>
      <c r="Z24" s="212">
        <f>+IF(X24&lt;&gt;0,+(Y24/X24)*100,0)</f>
        <v>82.61259775662377</v>
      </c>
      <c r="AA24" s="79">
        <f>SUM(AA15:AA23)</f>
        <v>585913493</v>
      </c>
    </row>
    <row r="25" spans="1:27" ht="13.5">
      <c r="A25" s="250" t="s">
        <v>159</v>
      </c>
      <c r="B25" s="251"/>
      <c r="C25" s="168">
        <f aca="true" t="shared" si="2" ref="C25:Y25">+C12+C24</f>
        <v>665552940</v>
      </c>
      <c r="D25" s="168">
        <f>+D12+D24</f>
        <v>0</v>
      </c>
      <c r="E25" s="72">
        <f t="shared" si="2"/>
        <v>671091731</v>
      </c>
      <c r="F25" s="73">
        <f t="shared" si="2"/>
        <v>715557376</v>
      </c>
      <c r="G25" s="73">
        <f t="shared" si="2"/>
        <v>665723605</v>
      </c>
      <c r="H25" s="73">
        <f t="shared" si="2"/>
        <v>685207216</v>
      </c>
      <c r="I25" s="73">
        <f t="shared" si="2"/>
        <v>692153026</v>
      </c>
      <c r="J25" s="73">
        <f t="shared" si="2"/>
        <v>692153026</v>
      </c>
      <c r="K25" s="73">
        <f t="shared" si="2"/>
        <v>694734568</v>
      </c>
      <c r="L25" s="73">
        <f t="shared" si="2"/>
        <v>702118380</v>
      </c>
      <c r="M25" s="73">
        <f t="shared" si="2"/>
        <v>685238824</v>
      </c>
      <c r="N25" s="73">
        <f t="shared" si="2"/>
        <v>685238824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685238824</v>
      </c>
      <c r="X25" s="73">
        <f t="shared" si="2"/>
        <v>357778690</v>
      </c>
      <c r="Y25" s="73">
        <f t="shared" si="2"/>
        <v>327460134</v>
      </c>
      <c r="Z25" s="170">
        <f>+IF(X25&lt;&gt;0,+(Y25/X25)*100,0)</f>
        <v>91.5258910473399</v>
      </c>
      <c r="AA25" s="74">
        <f>+AA12+AA24</f>
        <v>715557376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155347</v>
      </c>
      <c r="D30" s="155"/>
      <c r="E30" s="59">
        <v>867839</v>
      </c>
      <c r="F30" s="60">
        <v>1030888</v>
      </c>
      <c r="G30" s="60">
        <v>155347</v>
      </c>
      <c r="H30" s="60">
        <v>155347</v>
      </c>
      <c r="I30" s="60">
        <v>116545</v>
      </c>
      <c r="J30" s="60">
        <v>116545</v>
      </c>
      <c r="K30" s="60">
        <v>103611</v>
      </c>
      <c r="L30" s="60">
        <v>90677</v>
      </c>
      <c r="M30" s="60">
        <v>77743</v>
      </c>
      <c r="N30" s="60">
        <v>77743</v>
      </c>
      <c r="O30" s="60"/>
      <c r="P30" s="60"/>
      <c r="Q30" s="60"/>
      <c r="R30" s="60"/>
      <c r="S30" s="60"/>
      <c r="T30" s="60"/>
      <c r="U30" s="60"/>
      <c r="V30" s="60"/>
      <c r="W30" s="60">
        <v>77743</v>
      </c>
      <c r="X30" s="60">
        <v>515444</v>
      </c>
      <c r="Y30" s="60">
        <v>-437701</v>
      </c>
      <c r="Z30" s="140">
        <v>-84.92</v>
      </c>
      <c r="AA30" s="62">
        <v>1030888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53125294</v>
      </c>
      <c r="D32" s="155"/>
      <c r="E32" s="59">
        <v>27000000</v>
      </c>
      <c r="F32" s="60">
        <v>38000000</v>
      </c>
      <c r="G32" s="60">
        <v>53125294</v>
      </c>
      <c r="H32" s="60">
        <v>44189427</v>
      </c>
      <c r="I32" s="60">
        <v>78034969</v>
      </c>
      <c r="J32" s="60">
        <v>78034969</v>
      </c>
      <c r="K32" s="60">
        <v>70937072</v>
      </c>
      <c r="L32" s="60">
        <v>68144634</v>
      </c>
      <c r="M32" s="60">
        <v>65829026</v>
      </c>
      <c r="N32" s="60">
        <v>65829026</v>
      </c>
      <c r="O32" s="60"/>
      <c r="P32" s="60"/>
      <c r="Q32" s="60"/>
      <c r="R32" s="60"/>
      <c r="S32" s="60"/>
      <c r="T32" s="60"/>
      <c r="U32" s="60"/>
      <c r="V32" s="60"/>
      <c r="W32" s="60">
        <v>65829026</v>
      </c>
      <c r="X32" s="60">
        <v>19000000</v>
      </c>
      <c r="Y32" s="60">
        <v>46829026</v>
      </c>
      <c r="Z32" s="140">
        <v>246.47</v>
      </c>
      <c r="AA32" s="62">
        <v>38000000</v>
      </c>
    </row>
    <row r="33" spans="1:27" ht="13.5">
      <c r="A33" s="249" t="s">
        <v>165</v>
      </c>
      <c r="B33" s="182"/>
      <c r="C33" s="155">
        <v>885135</v>
      </c>
      <c r="D33" s="155"/>
      <c r="E33" s="59"/>
      <c r="F33" s="60"/>
      <c r="G33" s="60">
        <v>885135</v>
      </c>
      <c r="H33" s="60">
        <v>885135</v>
      </c>
      <c r="I33" s="60">
        <v>885135</v>
      </c>
      <c r="J33" s="60">
        <v>885135</v>
      </c>
      <c r="K33" s="60">
        <v>885135</v>
      </c>
      <c r="L33" s="60">
        <v>885135</v>
      </c>
      <c r="M33" s="60">
        <v>885135</v>
      </c>
      <c r="N33" s="60">
        <v>885135</v>
      </c>
      <c r="O33" s="60"/>
      <c r="P33" s="60"/>
      <c r="Q33" s="60"/>
      <c r="R33" s="60"/>
      <c r="S33" s="60"/>
      <c r="T33" s="60"/>
      <c r="U33" s="60"/>
      <c r="V33" s="60"/>
      <c r="W33" s="60">
        <v>885135</v>
      </c>
      <c r="X33" s="60"/>
      <c r="Y33" s="60">
        <v>885135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54165776</v>
      </c>
      <c r="D34" s="168">
        <f>SUM(D29:D33)</f>
        <v>0</v>
      </c>
      <c r="E34" s="72">
        <f t="shared" si="3"/>
        <v>27867839</v>
      </c>
      <c r="F34" s="73">
        <f t="shared" si="3"/>
        <v>39030888</v>
      </c>
      <c r="G34" s="73">
        <f t="shared" si="3"/>
        <v>54165776</v>
      </c>
      <c r="H34" s="73">
        <f t="shared" si="3"/>
        <v>45229909</v>
      </c>
      <c r="I34" s="73">
        <f t="shared" si="3"/>
        <v>79036649</v>
      </c>
      <c r="J34" s="73">
        <f t="shared" si="3"/>
        <v>79036649</v>
      </c>
      <c r="K34" s="73">
        <f t="shared" si="3"/>
        <v>71925818</v>
      </c>
      <c r="L34" s="73">
        <f t="shared" si="3"/>
        <v>69120446</v>
      </c>
      <c r="M34" s="73">
        <f t="shared" si="3"/>
        <v>66791904</v>
      </c>
      <c r="N34" s="73">
        <f t="shared" si="3"/>
        <v>66791904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66791904</v>
      </c>
      <c r="X34" s="73">
        <f t="shared" si="3"/>
        <v>19515444</v>
      </c>
      <c r="Y34" s="73">
        <f t="shared" si="3"/>
        <v>47276460</v>
      </c>
      <c r="Z34" s="170">
        <f>+IF(X34&lt;&gt;0,+(Y34/X34)*100,0)</f>
        <v>242.25152141042753</v>
      </c>
      <c r="AA34" s="74">
        <f>SUM(AA29:AA33)</f>
        <v>39030888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294520</v>
      </c>
      <c r="D37" s="155"/>
      <c r="E37" s="59"/>
      <c r="F37" s="60">
        <v>2540989</v>
      </c>
      <c r="G37" s="60">
        <v>294520</v>
      </c>
      <c r="H37" s="60">
        <v>294520</v>
      </c>
      <c r="I37" s="60">
        <v>294520</v>
      </c>
      <c r="J37" s="60">
        <v>294520</v>
      </c>
      <c r="K37" s="60">
        <v>294520</v>
      </c>
      <c r="L37" s="60">
        <v>294520</v>
      </c>
      <c r="M37" s="60">
        <v>294520</v>
      </c>
      <c r="N37" s="60">
        <v>294520</v>
      </c>
      <c r="O37" s="60"/>
      <c r="P37" s="60"/>
      <c r="Q37" s="60"/>
      <c r="R37" s="60"/>
      <c r="S37" s="60"/>
      <c r="T37" s="60"/>
      <c r="U37" s="60"/>
      <c r="V37" s="60"/>
      <c r="W37" s="60">
        <v>294520</v>
      </c>
      <c r="X37" s="60">
        <v>1270495</v>
      </c>
      <c r="Y37" s="60">
        <v>-975975</v>
      </c>
      <c r="Z37" s="140">
        <v>-76.82</v>
      </c>
      <c r="AA37" s="62">
        <v>2540989</v>
      </c>
    </row>
    <row r="38" spans="1:27" ht="13.5">
      <c r="A38" s="249" t="s">
        <v>165</v>
      </c>
      <c r="B38" s="182"/>
      <c r="C38" s="155">
        <v>30348336</v>
      </c>
      <c r="D38" s="155"/>
      <c r="E38" s="59">
        <v>38225739</v>
      </c>
      <c r="F38" s="60">
        <v>38225739</v>
      </c>
      <c r="G38" s="60">
        <v>30348336</v>
      </c>
      <c r="H38" s="60">
        <v>30348336</v>
      </c>
      <c r="I38" s="60">
        <v>30348336</v>
      </c>
      <c r="J38" s="60">
        <v>30348336</v>
      </c>
      <c r="K38" s="60">
        <v>30348336</v>
      </c>
      <c r="L38" s="60">
        <v>30348336</v>
      </c>
      <c r="M38" s="60">
        <v>30348336</v>
      </c>
      <c r="N38" s="60">
        <v>30348336</v>
      </c>
      <c r="O38" s="60"/>
      <c r="P38" s="60"/>
      <c r="Q38" s="60"/>
      <c r="R38" s="60"/>
      <c r="S38" s="60"/>
      <c r="T38" s="60"/>
      <c r="U38" s="60"/>
      <c r="V38" s="60"/>
      <c r="W38" s="60">
        <v>30348336</v>
      </c>
      <c r="X38" s="60">
        <v>19112870</v>
      </c>
      <c r="Y38" s="60">
        <v>11235466</v>
      </c>
      <c r="Z38" s="140">
        <v>58.78</v>
      </c>
      <c r="AA38" s="62">
        <v>38225739</v>
      </c>
    </row>
    <row r="39" spans="1:27" ht="13.5">
      <c r="A39" s="250" t="s">
        <v>59</v>
      </c>
      <c r="B39" s="253"/>
      <c r="C39" s="168">
        <f aca="true" t="shared" si="4" ref="C39:Y39">SUM(C37:C38)</f>
        <v>30642856</v>
      </c>
      <c r="D39" s="168">
        <f>SUM(D37:D38)</f>
        <v>0</v>
      </c>
      <c r="E39" s="76">
        <f t="shared" si="4"/>
        <v>38225739</v>
      </c>
      <c r="F39" s="77">
        <f t="shared" si="4"/>
        <v>40766728</v>
      </c>
      <c r="G39" s="77">
        <f t="shared" si="4"/>
        <v>30642856</v>
      </c>
      <c r="H39" s="77">
        <f t="shared" si="4"/>
        <v>30642856</v>
      </c>
      <c r="I39" s="77">
        <f t="shared" si="4"/>
        <v>30642856</v>
      </c>
      <c r="J39" s="77">
        <f t="shared" si="4"/>
        <v>30642856</v>
      </c>
      <c r="K39" s="77">
        <f t="shared" si="4"/>
        <v>30642856</v>
      </c>
      <c r="L39" s="77">
        <f t="shared" si="4"/>
        <v>30642856</v>
      </c>
      <c r="M39" s="77">
        <f t="shared" si="4"/>
        <v>30642856</v>
      </c>
      <c r="N39" s="77">
        <f t="shared" si="4"/>
        <v>30642856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30642856</v>
      </c>
      <c r="X39" s="77">
        <f t="shared" si="4"/>
        <v>20383365</v>
      </c>
      <c r="Y39" s="77">
        <f t="shared" si="4"/>
        <v>10259491</v>
      </c>
      <c r="Z39" s="212">
        <f>+IF(X39&lt;&gt;0,+(Y39/X39)*100,0)</f>
        <v>50.33266587729749</v>
      </c>
      <c r="AA39" s="79">
        <f>SUM(AA37:AA38)</f>
        <v>40766728</v>
      </c>
    </row>
    <row r="40" spans="1:27" ht="13.5">
      <c r="A40" s="250" t="s">
        <v>167</v>
      </c>
      <c r="B40" s="251"/>
      <c r="C40" s="168">
        <f aca="true" t="shared" si="5" ref="C40:Y40">+C34+C39</f>
        <v>84808632</v>
      </c>
      <c r="D40" s="168">
        <f>+D34+D39</f>
        <v>0</v>
      </c>
      <c r="E40" s="72">
        <f t="shared" si="5"/>
        <v>66093578</v>
      </c>
      <c r="F40" s="73">
        <f t="shared" si="5"/>
        <v>79797616</v>
      </c>
      <c r="G40" s="73">
        <f t="shared" si="5"/>
        <v>84808632</v>
      </c>
      <c r="H40" s="73">
        <f t="shared" si="5"/>
        <v>75872765</v>
      </c>
      <c r="I40" s="73">
        <f t="shared" si="5"/>
        <v>109679505</v>
      </c>
      <c r="J40" s="73">
        <f t="shared" si="5"/>
        <v>109679505</v>
      </c>
      <c r="K40" s="73">
        <f t="shared" si="5"/>
        <v>102568674</v>
      </c>
      <c r="L40" s="73">
        <f t="shared" si="5"/>
        <v>99763302</v>
      </c>
      <c r="M40" s="73">
        <f t="shared" si="5"/>
        <v>97434760</v>
      </c>
      <c r="N40" s="73">
        <f t="shared" si="5"/>
        <v>97434760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97434760</v>
      </c>
      <c r="X40" s="73">
        <f t="shared" si="5"/>
        <v>39898809</v>
      </c>
      <c r="Y40" s="73">
        <f t="shared" si="5"/>
        <v>57535951</v>
      </c>
      <c r="Z40" s="170">
        <f>+IF(X40&lt;&gt;0,+(Y40/X40)*100,0)</f>
        <v>144.20468290168762</v>
      </c>
      <c r="AA40" s="74">
        <f>+AA34+AA39</f>
        <v>79797616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580744308</v>
      </c>
      <c r="D42" s="257">
        <f>+D25-D40</f>
        <v>0</v>
      </c>
      <c r="E42" s="258">
        <f t="shared" si="6"/>
        <v>604998153</v>
      </c>
      <c r="F42" s="259">
        <f t="shared" si="6"/>
        <v>635759760</v>
      </c>
      <c r="G42" s="259">
        <f t="shared" si="6"/>
        <v>580914973</v>
      </c>
      <c r="H42" s="259">
        <f t="shared" si="6"/>
        <v>609334451</v>
      </c>
      <c r="I42" s="259">
        <f t="shared" si="6"/>
        <v>582473521</v>
      </c>
      <c r="J42" s="259">
        <f t="shared" si="6"/>
        <v>582473521</v>
      </c>
      <c r="K42" s="259">
        <f t="shared" si="6"/>
        <v>592165894</v>
      </c>
      <c r="L42" s="259">
        <f t="shared" si="6"/>
        <v>602355078</v>
      </c>
      <c r="M42" s="259">
        <f t="shared" si="6"/>
        <v>587804064</v>
      </c>
      <c r="N42" s="259">
        <f t="shared" si="6"/>
        <v>587804064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587804064</v>
      </c>
      <c r="X42" s="259">
        <f t="shared" si="6"/>
        <v>317879881</v>
      </c>
      <c r="Y42" s="259">
        <f t="shared" si="6"/>
        <v>269924183</v>
      </c>
      <c r="Z42" s="260">
        <f>+IF(X42&lt;&gt;0,+(Y42/X42)*100,0)</f>
        <v>84.91389330801971</v>
      </c>
      <c r="AA42" s="261">
        <f>+AA25-AA40</f>
        <v>635759760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580744308</v>
      </c>
      <c r="D45" s="155"/>
      <c r="E45" s="59">
        <v>583498153</v>
      </c>
      <c r="F45" s="60">
        <v>616759760</v>
      </c>
      <c r="G45" s="60">
        <v>580914973</v>
      </c>
      <c r="H45" s="60">
        <v>609334451</v>
      </c>
      <c r="I45" s="60">
        <v>582473521</v>
      </c>
      <c r="J45" s="60">
        <v>582473521</v>
      </c>
      <c r="K45" s="60">
        <v>592165894</v>
      </c>
      <c r="L45" s="60">
        <v>602355078</v>
      </c>
      <c r="M45" s="60">
        <v>587804064</v>
      </c>
      <c r="N45" s="60">
        <v>587804064</v>
      </c>
      <c r="O45" s="60"/>
      <c r="P45" s="60"/>
      <c r="Q45" s="60"/>
      <c r="R45" s="60"/>
      <c r="S45" s="60"/>
      <c r="T45" s="60"/>
      <c r="U45" s="60"/>
      <c r="V45" s="60"/>
      <c r="W45" s="60">
        <v>587804064</v>
      </c>
      <c r="X45" s="60">
        <v>308379880</v>
      </c>
      <c r="Y45" s="60">
        <v>279424184</v>
      </c>
      <c r="Z45" s="139">
        <v>90.61</v>
      </c>
      <c r="AA45" s="62">
        <v>616759760</v>
      </c>
    </row>
    <row r="46" spans="1:27" ht="13.5">
      <c r="A46" s="249" t="s">
        <v>171</v>
      </c>
      <c r="B46" s="182"/>
      <c r="C46" s="155"/>
      <c r="D46" s="155"/>
      <c r="E46" s="59">
        <v>21500000</v>
      </c>
      <c r="F46" s="60">
        <v>19000000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9500000</v>
      </c>
      <c r="Y46" s="60">
        <v>-9500000</v>
      </c>
      <c r="Z46" s="139">
        <v>-100</v>
      </c>
      <c r="AA46" s="62">
        <v>19000000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580744308</v>
      </c>
      <c r="D48" s="217">
        <f>SUM(D45:D47)</f>
        <v>0</v>
      </c>
      <c r="E48" s="264">
        <f t="shared" si="7"/>
        <v>604998153</v>
      </c>
      <c r="F48" s="219">
        <f t="shared" si="7"/>
        <v>635759760</v>
      </c>
      <c r="G48" s="219">
        <f t="shared" si="7"/>
        <v>580914973</v>
      </c>
      <c r="H48" s="219">
        <f t="shared" si="7"/>
        <v>609334451</v>
      </c>
      <c r="I48" s="219">
        <f t="shared" si="7"/>
        <v>582473521</v>
      </c>
      <c r="J48" s="219">
        <f t="shared" si="7"/>
        <v>582473521</v>
      </c>
      <c r="K48" s="219">
        <f t="shared" si="7"/>
        <v>592165894</v>
      </c>
      <c r="L48" s="219">
        <f t="shared" si="7"/>
        <v>602355078</v>
      </c>
      <c r="M48" s="219">
        <f t="shared" si="7"/>
        <v>587804064</v>
      </c>
      <c r="N48" s="219">
        <f t="shared" si="7"/>
        <v>587804064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587804064</v>
      </c>
      <c r="X48" s="219">
        <f t="shared" si="7"/>
        <v>317879880</v>
      </c>
      <c r="Y48" s="219">
        <f t="shared" si="7"/>
        <v>269924184</v>
      </c>
      <c r="Z48" s="265">
        <f>+IF(X48&lt;&gt;0,+(Y48/X48)*100,0)</f>
        <v>84.91389388972966</v>
      </c>
      <c r="AA48" s="232">
        <f>SUM(AA45:AA47)</f>
        <v>635759760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102418755</v>
      </c>
      <c r="D6" s="155"/>
      <c r="E6" s="59">
        <v>83064744</v>
      </c>
      <c r="F6" s="60">
        <v>83064752</v>
      </c>
      <c r="G6" s="60">
        <v>3268162</v>
      </c>
      <c r="H6" s="60">
        <v>6029582</v>
      </c>
      <c r="I6" s="60">
        <v>18676296</v>
      </c>
      <c r="J6" s="60">
        <v>27974040</v>
      </c>
      <c r="K6" s="60">
        <v>8898268</v>
      </c>
      <c r="L6" s="60">
        <v>9466350</v>
      </c>
      <c r="M6" s="60">
        <v>4854584</v>
      </c>
      <c r="N6" s="60">
        <v>23219202</v>
      </c>
      <c r="O6" s="60"/>
      <c r="P6" s="60"/>
      <c r="Q6" s="60"/>
      <c r="R6" s="60"/>
      <c r="S6" s="60"/>
      <c r="T6" s="60"/>
      <c r="U6" s="60"/>
      <c r="V6" s="60"/>
      <c r="W6" s="60">
        <v>51193242</v>
      </c>
      <c r="X6" s="60">
        <v>51209336</v>
      </c>
      <c r="Y6" s="60">
        <v>-16094</v>
      </c>
      <c r="Z6" s="140">
        <v>-0.03</v>
      </c>
      <c r="AA6" s="62">
        <v>83064752</v>
      </c>
    </row>
    <row r="7" spans="1:27" ht="13.5">
      <c r="A7" s="249" t="s">
        <v>178</v>
      </c>
      <c r="B7" s="182"/>
      <c r="C7" s="155">
        <v>37009340</v>
      </c>
      <c r="D7" s="155"/>
      <c r="E7" s="59">
        <v>41403000</v>
      </c>
      <c r="F7" s="60">
        <v>42403000</v>
      </c>
      <c r="G7" s="60">
        <v>15137000</v>
      </c>
      <c r="H7" s="60">
        <v>1290000</v>
      </c>
      <c r="I7" s="60">
        <v>4386000</v>
      </c>
      <c r="J7" s="60">
        <v>20813000</v>
      </c>
      <c r="K7" s="60">
        <v>120000</v>
      </c>
      <c r="L7" s="60">
        <v>11129000</v>
      </c>
      <c r="M7" s="60">
        <v>768067</v>
      </c>
      <c r="N7" s="60">
        <v>12017067</v>
      </c>
      <c r="O7" s="60"/>
      <c r="P7" s="60"/>
      <c r="Q7" s="60"/>
      <c r="R7" s="60"/>
      <c r="S7" s="60"/>
      <c r="T7" s="60"/>
      <c r="U7" s="60"/>
      <c r="V7" s="60"/>
      <c r="W7" s="60">
        <v>32830067</v>
      </c>
      <c r="X7" s="60">
        <v>32813973</v>
      </c>
      <c r="Y7" s="60">
        <v>16094</v>
      </c>
      <c r="Z7" s="140">
        <v>0.05</v>
      </c>
      <c r="AA7" s="62">
        <v>42403000</v>
      </c>
    </row>
    <row r="8" spans="1:27" ht="13.5">
      <c r="A8" s="249" t="s">
        <v>179</v>
      </c>
      <c r="B8" s="182"/>
      <c r="C8" s="155">
        <v>15803000</v>
      </c>
      <c r="D8" s="155"/>
      <c r="E8" s="59">
        <v>17547000</v>
      </c>
      <c r="F8" s="60">
        <v>17547000</v>
      </c>
      <c r="G8" s="60">
        <v>9880000</v>
      </c>
      <c r="H8" s="60"/>
      <c r="I8" s="60"/>
      <c r="J8" s="60">
        <v>9880000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9880000</v>
      </c>
      <c r="X8" s="60">
        <v>9880000</v>
      </c>
      <c r="Y8" s="60"/>
      <c r="Z8" s="140"/>
      <c r="AA8" s="62">
        <v>17547000</v>
      </c>
    </row>
    <row r="9" spans="1:27" ht="13.5">
      <c r="A9" s="249" t="s">
        <v>180</v>
      </c>
      <c r="B9" s="182"/>
      <c r="C9" s="155"/>
      <c r="D9" s="155"/>
      <c r="E9" s="59">
        <v>3000000</v>
      </c>
      <c r="F9" s="60">
        <v>3000000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>
        <v>3000000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-149285152</v>
      </c>
      <c r="D12" s="155"/>
      <c r="E12" s="59">
        <v>-129059808</v>
      </c>
      <c r="F12" s="60">
        <v>-111429949</v>
      </c>
      <c r="G12" s="60">
        <v>-25280656</v>
      </c>
      <c r="H12" s="60">
        <v>-10734356</v>
      </c>
      <c r="I12" s="60">
        <v>-15214059</v>
      </c>
      <c r="J12" s="60">
        <v>-51229071</v>
      </c>
      <c r="K12" s="60">
        <v>-14468110</v>
      </c>
      <c r="L12" s="60">
        <v>-13256968</v>
      </c>
      <c r="M12" s="60">
        <v>-14901822</v>
      </c>
      <c r="N12" s="60">
        <v>-42626900</v>
      </c>
      <c r="O12" s="60"/>
      <c r="P12" s="60"/>
      <c r="Q12" s="60"/>
      <c r="R12" s="60"/>
      <c r="S12" s="60"/>
      <c r="T12" s="60"/>
      <c r="U12" s="60"/>
      <c r="V12" s="60"/>
      <c r="W12" s="60">
        <v>-93855971</v>
      </c>
      <c r="X12" s="60">
        <v>-93855971</v>
      </c>
      <c r="Y12" s="60"/>
      <c r="Z12" s="140"/>
      <c r="AA12" s="62">
        <v>-111429949</v>
      </c>
    </row>
    <row r="13" spans="1:27" ht="13.5">
      <c r="A13" s="249" t="s">
        <v>40</v>
      </c>
      <c r="B13" s="182"/>
      <c r="C13" s="155"/>
      <c r="D13" s="155"/>
      <c r="E13" s="59">
        <v>-19188</v>
      </c>
      <c r="F13" s="60">
        <v>-19187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>
        <v>-19187</v>
      </c>
    </row>
    <row r="14" spans="1:27" ht="13.5">
      <c r="A14" s="249" t="s">
        <v>42</v>
      </c>
      <c r="B14" s="182"/>
      <c r="C14" s="155"/>
      <c r="D14" s="155"/>
      <c r="E14" s="59"/>
      <c r="F14" s="60">
        <v>-4630000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>
        <v>-4630000</v>
      </c>
    </row>
    <row r="15" spans="1:27" ht="13.5">
      <c r="A15" s="250" t="s">
        <v>184</v>
      </c>
      <c r="B15" s="251"/>
      <c r="C15" s="168">
        <f aca="true" t="shared" si="0" ref="C15:Y15">SUM(C6:C14)</f>
        <v>5945943</v>
      </c>
      <c r="D15" s="168">
        <f>SUM(D6:D14)</f>
        <v>0</v>
      </c>
      <c r="E15" s="72">
        <f t="shared" si="0"/>
        <v>15935748</v>
      </c>
      <c r="F15" s="73">
        <f t="shared" si="0"/>
        <v>29935616</v>
      </c>
      <c r="G15" s="73">
        <f t="shared" si="0"/>
        <v>3004506</v>
      </c>
      <c r="H15" s="73">
        <f t="shared" si="0"/>
        <v>-3414774</v>
      </c>
      <c r="I15" s="73">
        <f t="shared" si="0"/>
        <v>7848237</v>
      </c>
      <c r="J15" s="73">
        <f t="shared" si="0"/>
        <v>7437969</v>
      </c>
      <c r="K15" s="73">
        <f t="shared" si="0"/>
        <v>-5449842</v>
      </c>
      <c r="L15" s="73">
        <f t="shared" si="0"/>
        <v>7338382</v>
      </c>
      <c r="M15" s="73">
        <f t="shared" si="0"/>
        <v>-9279171</v>
      </c>
      <c r="N15" s="73">
        <f t="shared" si="0"/>
        <v>-7390631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47338</v>
      </c>
      <c r="X15" s="73">
        <f t="shared" si="0"/>
        <v>47338</v>
      </c>
      <c r="Y15" s="73">
        <f t="shared" si="0"/>
        <v>0</v>
      </c>
      <c r="Z15" s="170">
        <f>+IF(X15&lt;&gt;0,+(Y15/X15)*100,0)</f>
        <v>0</v>
      </c>
      <c r="AA15" s="74">
        <f>SUM(AA6:AA14)</f>
        <v>29935616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>
        <v>640118</v>
      </c>
      <c r="I21" s="159">
        <v>451302</v>
      </c>
      <c r="J21" s="60">
        <v>1091420</v>
      </c>
      <c r="K21" s="159">
        <v>747269</v>
      </c>
      <c r="L21" s="159">
        <v>473493</v>
      </c>
      <c r="M21" s="60"/>
      <c r="N21" s="159">
        <v>1220762</v>
      </c>
      <c r="O21" s="159"/>
      <c r="P21" s="159"/>
      <c r="Q21" s="60"/>
      <c r="R21" s="159"/>
      <c r="S21" s="159"/>
      <c r="T21" s="60"/>
      <c r="U21" s="159"/>
      <c r="V21" s="159"/>
      <c r="W21" s="159">
        <v>2312182</v>
      </c>
      <c r="X21" s="60">
        <v>2312182</v>
      </c>
      <c r="Y21" s="159"/>
      <c r="Z21" s="141"/>
      <c r="AA21" s="225"/>
    </row>
    <row r="22" spans="1:27" ht="13.5">
      <c r="A22" s="249" t="s">
        <v>189</v>
      </c>
      <c r="B22" s="182"/>
      <c r="C22" s="155">
        <v>55500000</v>
      </c>
      <c r="D22" s="155"/>
      <c r="E22" s="59"/>
      <c r="F22" s="60"/>
      <c r="G22" s="60">
        <v>1000000</v>
      </c>
      <c r="H22" s="60">
        <v>2000000</v>
      </c>
      <c r="I22" s="60"/>
      <c r="J22" s="60">
        <v>3000000</v>
      </c>
      <c r="K22" s="60"/>
      <c r="L22" s="60">
        <v>7500000</v>
      </c>
      <c r="M22" s="60">
        <v>2000000</v>
      </c>
      <c r="N22" s="60">
        <v>9500000</v>
      </c>
      <c r="O22" s="60"/>
      <c r="P22" s="60"/>
      <c r="Q22" s="60"/>
      <c r="R22" s="60"/>
      <c r="S22" s="60"/>
      <c r="T22" s="60"/>
      <c r="U22" s="60"/>
      <c r="V22" s="60"/>
      <c r="W22" s="60">
        <v>12500000</v>
      </c>
      <c r="X22" s="60">
        <v>12500000</v>
      </c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-53961348</v>
      </c>
      <c r="D24" s="155"/>
      <c r="E24" s="59">
        <v>-29100650</v>
      </c>
      <c r="F24" s="60">
        <v>-28920650</v>
      </c>
      <c r="G24" s="60">
        <v>-1136284</v>
      </c>
      <c r="H24" s="60">
        <v>-678290</v>
      </c>
      <c r="I24" s="60">
        <v>-1617464</v>
      </c>
      <c r="J24" s="60">
        <v>-3432038</v>
      </c>
      <c r="K24" s="60">
        <v>-1949499</v>
      </c>
      <c r="L24" s="60">
        <v>-3537080</v>
      </c>
      <c r="M24" s="60">
        <v>-3813437</v>
      </c>
      <c r="N24" s="60">
        <v>-9300016</v>
      </c>
      <c r="O24" s="60"/>
      <c r="P24" s="60"/>
      <c r="Q24" s="60"/>
      <c r="R24" s="60"/>
      <c r="S24" s="60"/>
      <c r="T24" s="60"/>
      <c r="U24" s="60"/>
      <c r="V24" s="60"/>
      <c r="W24" s="60">
        <v>-12732054</v>
      </c>
      <c r="X24" s="60">
        <v>-12732054</v>
      </c>
      <c r="Y24" s="60"/>
      <c r="Z24" s="140"/>
      <c r="AA24" s="62">
        <v>-28920650</v>
      </c>
    </row>
    <row r="25" spans="1:27" ht="13.5">
      <c r="A25" s="250" t="s">
        <v>191</v>
      </c>
      <c r="B25" s="251"/>
      <c r="C25" s="168">
        <f aca="true" t="shared" si="1" ref="C25:Y25">SUM(C19:C24)</f>
        <v>1538652</v>
      </c>
      <c r="D25" s="168">
        <f>SUM(D19:D24)</f>
        <v>0</v>
      </c>
      <c r="E25" s="72">
        <f t="shared" si="1"/>
        <v>-29100650</v>
      </c>
      <c r="F25" s="73">
        <f t="shared" si="1"/>
        <v>-28920650</v>
      </c>
      <c r="G25" s="73">
        <f t="shared" si="1"/>
        <v>-136284</v>
      </c>
      <c r="H25" s="73">
        <f t="shared" si="1"/>
        <v>1961828</v>
      </c>
      <c r="I25" s="73">
        <f t="shared" si="1"/>
        <v>-1166162</v>
      </c>
      <c r="J25" s="73">
        <f t="shared" si="1"/>
        <v>659382</v>
      </c>
      <c r="K25" s="73">
        <f t="shared" si="1"/>
        <v>-1202230</v>
      </c>
      <c r="L25" s="73">
        <f t="shared" si="1"/>
        <v>4436413</v>
      </c>
      <c r="M25" s="73">
        <f t="shared" si="1"/>
        <v>-1813437</v>
      </c>
      <c r="N25" s="73">
        <f t="shared" si="1"/>
        <v>1420746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2080128</v>
      </c>
      <c r="X25" s="73">
        <f t="shared" si="1"/>
        <v>2080128</v>
      </c>
      <c r="Y25" s="73">
        <f t="shared" si="1"/>
        <v>0</v>
      </c>
      <c r="Z25" s="170">
        <f>+IF(X25&lt;&gt;0,+(Y25/X25)*100,0)</f>
        <v>0</v>
      </c>
      <c r="AA25" s="74">
        <f>SUM(AA19:AA24)</f>
        <v>-28920650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-4536000</v>
      </c>
      <c r="D33" s="155"/>
      <c r="E33" s="59"/>
      <c r="F33" s="60">
        <v>-800000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-800000</v>
      </c>
    </row>
    <row r="34" spans="1:27" ht="13.5">
      <c r="A34" s="250" t="s">
        <v>197</v>
      </c>
      <c r="B34" s="251"/>
      <c r="C34" s="168">
        <f aca="true" t="shared" si="2" ref="C34:Y34">SUM(C29:C33)</f>
        <v>-4536000</v>
      </c>
      <c r="D34" s="168">
        <f>SUM(D29:D33)</f>
        <v>0</v>
      </c>
      <c r="E34" s="72">
        <f t="shared" si="2"/>
        <v>0</v>
      </c>
      <c r="F34" s="73">
        <f t="shared" si="2"/>
        <v>-800000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-800000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2948595</v>
      </c>
      <c r="D36" s="153">
        <f>+D15+D25+D34</f>
        <v>0</v>
      </c>
      <c r="E36" s="99">
        <f t="shared" si="3"/>
        <v>-13164902</v>
      </c>
      <c r="F36" s="100">
        <f t="shared" si="3"/>
        <v>214966</v>
      </c>
      <c r="G36" s="100">
        <f t="shared" si="3"/>
        <v>2868222</v>
      </c>
      <c r="H36" s="100">
        <f t="shared" si="3"/>
        <v>-1452946</v>
      </c>
      <c r="I36" s="100">
        <f t="shared" si="3"/>
        <v>6682075</v>
      </c>
      <c r="J36" s="100">
        <f t="shared" si="3"/>
        <v>8097351</v>
      </c>
      <c r="K36" s="100">
        <f t="shared" si="3"/>
        <v>-6652072</v>
      </c>
      <c r="L36" s="100">
        <f t="shared" si="3"/>
        <v>11774795</v>
      </c>
      <c r="M36" s="100">
        <f t="shared" si="3"/>
        <v>-11092608</v>
      </c>
      <c r="N36" s="100">
        <f t="shared" si="3"/>
        <v>-5969885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2127466</v>
      </c>
      <c r="X36" s="100">
        <f t="shared" si="3"/>
        <v>2127466</v>
      </c>
      <c r="Y36" s="100">
        <f t="shared" si="3"/>
        <v>0</v>
      </c>
      <c r="Z36" s="137">
        <f>+IF(X36&lt;&gt;0,+(Y36/X36)*100,0)</f>
        <v>0</v>
      </c>
      <c r="AA36" s="102">
        <f>+AA15+AA25+AA34</f>
        <v>214966</v>
      </c>
    </row>
    <row r="37" spans="1:27" ht="13.5">
      <c r="A37" s="249" t="s">
        <v>199</v>
      </c>
      <c r="B37" s="182"/>
      <c r="C37" s="153">
        <v>-819783</v>
      </c>
      <c r="D37" s="153"/>
      <c r="E37" s="99">
        <v>95698189</v>
      </c>
      <c r="F37" s="100">
        <v>2128812</v>
      </c>
      <c r="G37" s="100">
        <v>2128812</v>
      </c>
      <c r="H37" s="100">
        <v>4997034</v>
      </c>
      <c r="I37" s="100">
        <v>3544088</v>
      </c>
      <c r="J37" s="100">
        <v>2128812</v>
      </c>
      <c r="K37" s="100">
        <v>10226163</v>
      </c>
      <c r="L37" s="100">
        <v>3574091</v>
      </c>
      <c r="M37" s="100">
        <v>15348886</v>
      </c>
      <c r="N37" s="100">
        <v>10226163</v>
      </c>
      <c r="O37" s="100"/>
      <c r="P37" s="100"/>
      <c r="Q37" s="100"/>
      <c r="R37" s="100"/>
      <c r="S37" s="100"/>
      <c r="T37" s="100"/>
      <c r="U37" s="100"/>
      <c r="V37" s="100"/>
      <c r="W37" s="100">
        <v>2128812</v>
      </c>
      <c r="X37" s="100">
        <v>2128812</v>
      </c>
      <c r="Y37" s="100"/>
      <c r="Z37" s="137"/>
      <c r="AA37" s="102">
        <v>2128812</v>
      </c>
    </row>
    <row r="38" spans="1:27" ht="13.5">
      <c r="A38" s="269" t="s">
        <v>200</v>
      </c>
      <c r="B38" s="256"/>
      <c r="C38" s="257">
        <v>2128812</v>
      </c>
      <c r="D38" s="257"/>
      <c r="E38" s="258">
        <v>82533288</v>
      </c>
      <c r="F38" s="259">
        <v>2343778</v>
      </c>
      <c r="G38" s="259">
        <v>4997034</v>
      </c>
      <c r="H38" s="259">
        <v>3544088</v>
      </c>
      <c r="I38" s="259">
        <v>10226163</v>
      </c>
      <c r="J38" s="259">
        <v>10226163</v>
      </c>
      <c r="K38" s="259">
        <v>3574091</v>
      </c>
      <c r="L38" s="259">
        <v>15348886</v>
      </c>
      <c r="M38" s="259">
        <v>4256278</v>
      </c>
      <c r="N38" s="259">
        <v>4256278</v>
      </c>
      <c r="O38" s="259"/>
      <c r="P38" s="259"/>
      <c r="Q38" s="259"/>
      <c r="R38" s="259"/>
      <c r="S38" s="259"/>
      <c r="T38" s="259"/>
      <c r="U38" s="259"/>
      <c r="V38" s="259"/>
      <c r="W38" s="259">
        <v>4256278</v>
      </c>
      <c r="X38" s="259">
        <v>4256278</v>
      </c>
      <c r="Y38" s="259"/>
      <c r="Z38" s="260"/>
      <c r="AA38" s="261">
        <v>2343778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29895688</v>
      </c>
      <c r="D5" s="200">
        <f t="shared" si="0"/>
        <v>0</v>
      </c>
      <c r="E5" s="106">
        <f t="shared" si="0"/>
        <v>29100650</v>
      </c>
      <c r="F5" s="106">
        <f t="shared" si="0"/>
        <v>48862444</v>
      </c>
      <c r="G5" s="106">
        <f t="shared" si="0"/>
        <v>0</v>
      </c>
      <c r="H5" s="106">
        <f t="shared" si="0"/>
        <v>117780</v>
      </c>
      <c r="I5" s="106">
        <f t="shared" si="0"/>
        <v>1379679</v>
      </c>
      <c r="J5" s="106">
        <f t="shared" si="0"/>
        <v>1497459</v>
      </c>
      <c r="K5" s="106">
        <f t="shared" si="0"/>
        <v>1540984</v>
      </c>
      <c r="L5" s="106">
        <f t="shared" si="0"/>
        <v>448234</v>
      </c>
      <c r="M5" s="106">
        <f t="shared" si="0"/>
        <v>1916331</v>
      </c>
      <c r="N5" s="106">
        <f t="shared" si="0"/>
        <v>3905549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5403008</v>
      </c>
      <c r="X5" s="106">
        <f t="shared" si="0"/>
        <v>24431223</v>
      </c>
      <c r="Y5" s="106">
        <f t="shared" si="0"/>
        <v>-19028215</v>
      </c>
      <c r="Z5" s="201">
        <f>+IF(X5&lt;&gt;0,+(Y5/X5)*100,0)</f>
        <v>-77.8848238583881</v>
      </c>
      <c r="AA5" s="199">
        <f>SUM(AA11:AA18)</f>
        <v>48862444</v>
      </c>
    </row>
    <row r="6" spans="1:27" ht="13.5">
      <c r="A6" s="291" t="s">
        <v>204</v>
      </c>
      <c r="B6" s="142"/>
      <c r="C6" s="62">
        <v>19865222</v>
      </c>
      <c r="D6" s="156"/>
      <c r="E6" s="60">
        <v>24669650</v>
      </c>
      <c r="F6" s="60">
        <v>37818097</v>
      </c>
      <c r="G6" s="60"/>
      <c r="H6" s="60">
        <v>105500</v>
      </c>
      <c r="I6" s="60">
        <v>1223019</v>
      </c>
      <c r="J6" s="60">
        <v>1328519</v>
      </c>
      <c r="K6" s="60">
        <v>1404045</v>
      </c>
      <c r="L6" s="60">
        <v>149563</v>
      </c>
      <c r="M6" s="60">
        <v>1771213</v>
      </c>
      <c r="N6" s="60">
        <v>3324821</v>
      </c>
      <c r="O6" s="60"/>
      <c r="P6" s="60"/>
      <c r="Q6" s="60"/>
      <c r="R6" s="60"/>
      <c r="S6" s="60"/>
      <c r="T6" s="60"/>
      <c r="U6" s="60"/>
      <c r="V6" s="60"/>
      <c r="W6" s="60">
        <v>4653340</v>
      </c>
      <c r="X6" s="60">
        <v>18909049</v>
      </c>
      <c r="Y6" s="60">
        <v>-14255709</v>
      </c>
      <c r="Z6" s="140">
        <v>-75.39</v>
      </c>
      <c r="AA6" s="155">
        <v>37818097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3540842</v>
      </c>
      <c r="D10" s="156"/>
      <c r="E10" s="60"/>
      <c r="F10" s="60">
        <v>2160000</v>
      </c>
      <c r="G10" s="60"/>
      <c r="H10" s="60"/>
      <c r="I10" s="60"/>
      <c r="J10" s="60"/>
      <c r="K10" s="60"/>
      <c r="L10" s="60">
        <v>159689</v>
      </c>
      <c r="M10" s="60"/>
      <c r="N10" s="60">
        <v>159689</v>
      </c>
      <c r="O10" s="60"/>
      <c r="P10" s="60"/>
      <c r="Q10" s="60"/>
      <c r="R10" s="60"/>
      <c r="S10" s="60"/>
      <c r="T10" s="60"/>
      <c r="U10" s="60"/>
      <c r="V10" s="60"/>
      <c r="W10" s="60">
        <v>159689</v>
      </c>
      <c r="X10" s="60">
        <v>1080000</v>
      </c>
      <c r="Y10" s="60">
        <v>-920311</v>
      </c>
      <c r="Z10" s="140">
        <v>-85.21</v>
      </c>
      <c r="AA10" s="155">
        <v>2160000</v>
      </c>
    </row>
    <row r="11" spans="1:27" ht="13.5">
      <c r="A11" s="292" t="s">
        <v>209</v>
      </c>
      <c r="B11" s="142"/>
      <c r="C11" s="293">
        <f aca="true" t="shared" si="1" ref="C11:Y11">SUM(C6:C10)</f>
        <v>23406064</v>
      </c>
      <c r="D11" s="294">
        <f t="shared" si="1"/>
        <v>0</v>
      </c>
      <c r="E11" s="295">
        <f t="shared" si="1"/>
        <v>24669650</v>
      </c>
      <c r="F11" s="295">
        <f t="shared" si="1"/>
        <v>39978097</v>
      </c>
      <c r="G11" s="295">
        <f t="shared" si="1"/>
        <v>0</v>
      </c>
      <c r="H11" s="295">
        <f t="shared" si="1"/>
        <v>105500</v>
      </c>
      <c r="I11" s="295">
        <f t="shared" si="1"/>
        <v>1223019</v>
      </c>
      <c r="J11" s="295">
        <f t="shared" si="1"/>
        <v>1328519</v>
      </c>
      <c r="K11" s="295">
        <f t="shared" si="1"/>
        <v>1404045</v>
      </c>
      <c r="L11" s="295">
        <f t="shared" si="1"/>
        <v>309252</v>
      </c>
      <c r="M11" s="295">
        <f t="shared" si="1"/>
        <v>1771213</v>
      </c>
      <c r="N11" s="295">
        <f t="shared" si="1"/>
        <v>3484510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4813029</v>
      </c>
      <c r="X11" s="295">
        <f t="shared" si="1"/>
        <v>19989049</v>
      </c>
      <c r="Y11" s="295">
        <f t="shared" si="1"/>
        <v>-15176020</v>
      </c>
      <c r="Z11" s="296">
        <f>+IF(X11&lt;&gt;0,+(Y11/X11)*100,0)</f>
        <v>-75.92167091090727</v>
      </c>
      <c r="AA11" s="297">
        <f>SUM(AA6:AA10)</f>
        <v>39978097</v>
      </c>
    </row>
    <row r="12" spans="1:27" ht="13.5">
      <c r="A12" s="298" t="s">
        <v>210</v>
      </c>
      <c r="B12" s="136"/>
      <c r="C12" s="62">
        <v>3346439</v>
      </c>
      <c r="D12" s="156"/>
      <c r="E12" s="60">
        <v>392000</v>
      </c>
      <c r="F12" s="60">
        <v>1620406</v>
      </c>
      <c r="G12" s="60"/>
      <c r="H12" s="60"/>
      <c r="I12" s="60">
        <v>122492</v>
      </c>
      <c r="J12" s="60">
        <v>122492</v>
      </c>
      <c r="K12" s="60">
        <v>8984</v>
      </c>
      <c r="L12" s="60">
        <v>130592</v>
      </c>
      <c r="M12" s="60">
        <v>114020</v>
      </c>
      <c r="N12" s="60">
        <v>253596</v>
      </c>
      <c r="O12" s="60"/>
      <c r="P12" s="60"/>
      <c r="Q12" s="60"/>
      <c r="R12" s="60"/>
      <c r="S12" s="60"/>
      <c r="T12" s="60"/>
      <c r="U12" s="60"/>
      <c r="V12" s="60"/>
      <c r="W12" s="60">
        <v>376088</v>
      </c>
      <c r="X12" s="60">
        <v>810203</v>
      </c>
      <c r="Y12" s="60">
        <v>-434115</v>
      </c>
      <c r="Z12" s="140">
        <v>-53.58</v>
      </c>
      <c r="AA12" s="155">
        <v>1620406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3143185</v>
      </c>
      <c r="D15" s="156"/>
      <c r="E15" s="60">
        <v>4039000</v>
      </c>
      <c r="F15" s="60">
        <v>7263941</v>
      </c>
      <c r="G15" s="60"/>
      <c r="H15" s="60">
        <v>12280</v>
      </c>
      <c r="I15" s="60">
        <v>34168</v>
      </c>
      <c r="J15" s="60">
        <v>46448</v>
      </c>
      <c r="K15" s="60">
        <v>127955</v>
      </c>
      <c r="L15" s="60">
        <v>8390</v>
      </c>
      <c r="M15" s="60">
        <v>31098</v>
      </c>
      <c r="N15" s="60">
        <v>167443</v>
      </c>
      <c r="O15" s="60"/>
      <c r="P15" s="60"/>
      <c r="Q15" s="60"/>
      <c r="R15" s="60"/>
      <c r="S15" s="60"/>
      <c r="T15" s="60"/>
      <c r="U15" s="60"/>
      <c r="V15" s="60"/>
      <c r="W15" s="60">
        <v>213891</v>
      </c>
      <c r="X15" s="60">
        <v>3631971</v>
      </c>
      <c r="Y15" s="60">
        <v>-3418080</v>
      </c>
      <c r="Z15" s="140">
        <v>-94.11</v>
      </c>
      <c r="AA15" s="155">
        <v>7263941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19865222</v>
      </c>
      <c r="D36" s="156">
        <f t="shared" si="4"/>
        <v>0</v>
      </c>
      <c r="E36" s="60">
        <f t="shared" si="4"/>
        <v>24669650</v>
      </c>
      <c r="F36" s="60">
        <f t="shared" si="4"/>
        <v>37818097</v>
      </c>
      <c r="G36" s="60">
        <f t="shared" si="4"/>
        <v>0</v>
      </c>
      <c r="H36" s="60">
        <f t="shared" si="4"/>
        <v>105500</v>
      </c>
      <c r="I36" s="60">
        <f t="shared" si="4"/>
        <v>1223019</v>
      </c>
      <c r="J36" s="60">
        <f t="shared" si="4"/>
        <v>1328519</v>
      </c>
      <c r="K36" s="60">
        <f t="shared" si="4"/>
        <v>1404045</v>
      </c>
      <c r="L36" s="60">
        <f t="shared" si="4"/>
        <v>149563</v>
      </c>
      <c r="M36" s="60">
        <f t="shared" si="4"/>
        <v>1771213</v>
      </c>
      <c r="N36" s="60">
        <f t="shared" si="4"/>
        <v>3324821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4653340</v>
      </c>
      <c r="X36" s="60">
        <f t="shared" si="4"/>
        <v>18909049</v>
      </c>
      <c r="Y36" s="60">
        <f t="shared" si="4"/>
        <v>-14255709</v>
      </c>
      <c r="Z36" s="140">
        <f aca="true" t="shared" si="5" ref="Z36:Z49">+IF(X36&lt;&gt;0,+(Y36/X36)*100,0)</f>
        <v>-75.39093584241068</v>
      </c>
      <c r="AA36" s="155">
        <f>AA6+AA21</f>
        <v>37818097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3540842</v>
      </c>
      <c r="D40" s="156">
        <f t="shared" si="4"/>
        <v>0</v>
      </c>
      <c r="E40" s="60">
        <f t="shared" si="4"/>
        <v>0</v>
      </c>
      <c r="F40" s="60">
        <f t="shared" si="4"/>
        <v>2160000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159689</v>
      </c>
      <c r="M40" s="60">
        <f t="shared" si="4"/>
        <v>0</v>
      </c>
      <c r="N40" s="60">
        <f t="shared" si="4"/>
        <v>159689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159689</v>
      </c>
      <c r="X40" s="60">
        <f t="shared" si="4"/>
        <v>1080000</v>
      </c>
      <c r="Y40" s="60">
        <f t="shared" si="4"/>
        <v>-920311</v>
      </c>
      <c r="Z40" s="140">
        <f t="shared" si="5"/>
        <v>-85.21398148148148</v>
      </c>
      <c r="AA40" s="155">
        <f>AA10+AA25</f>
        <v>2160000</v>
      </c>
    </row>
    <row r="41" spans="1:27" ht="13.5">
      <c r="A41" s="292" t="s">
        <v>209</v>
      </c>
      <c r="B41" s="142"/>
      <c r="C41" s="293">
        <f aca="true" t="shared" si="6" ref="C41:Y41">SUM(C36:C40)</f>
        <v>23406064</v>
      </c>
      <c r="D41" s="294">
        <f t="shared" si="6"/>
        <v>0</v>
      </c>
      <c r="E41" s="295">
        <f t="shared" si="6"/>
        <v>24669650</v>
      </c>
      <c r="F41" s="295">
        <f t="shared" si="6"/>
        <v>39978097</v>
      </c>
      <c r="G41" s="295">
        <f t="shared" si="6"/>
        <v>0</v>
      </c>
      <c r="H41" s="295">
        <f t="shared" si="6"/>
        <v>105500</v>
      </c>
      <c r="I41" s="295">
        <f t="shared" si="6"/>
        <v>1223019</v>
      </c>
      <c r="J41" s="295">
        <f t="shared" si="6"/>
        <v>1328519</v>
      </c>
      <c r="K41" s="295">
        <f t="shared" si="6"/>
        <v>1404045</v>
      </c>
      <c r="L41" s="295">
        <f t="shared" si="6"/>
        <v>309252</v>
      </c>
      <c r="M41" s="295">
        <f t="shared" si="6"/>
        <v>1771213</v>
      </c>
      <c r="N41" s="295">
        <f t="shared" si="6"/>
        <v>3484510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4813029</v>
      </c>
      <c r="X41" s="295">
        <f t="shared" si="6"/>
        <v>19989049</v>
      </c>
      <c r="Y41" s="295">
        <f t="shared" si="6"/>
        <v>-15176020</v>
      </c>
      <c r="Z41" s="296">
        <f t="shared" si="5"/>
        <v>-75.92167091090727</v>
      </c>
      <c r="AA41" s="297">
        <f>SUM(AA36:AA40)</f>
        <v>39978097</v>
      </c>
    </row>
    <row r="42" spans="1:27" ht="13.5">
      <c r="A42" s="298" t="s">
        <v>210</v>
      </c>
      <c r="B42" s="136"/>
      <c r="C42" s="95">
        <f aca="true" t="shared" si="7" ref="C42:Y48">C12+C27</f>
        <v>3346439</v>
      </c>
      <c r="D42" s="129">
        <f t="shared" si="7"/>
        <v>0</v>
      </c>
      <c r="E42" s="54">
        <f t="shared" si="7"/>
        <v>392000</v>
      </c>
      <c r="F42" s="54">
        <f t="shared" si="7"/>
        <v>1620406</v>
      </c>
      <c r="G42" s="54">
        <f t="shared" si="7"/>
        <v>0</v>
      </c>
      <c r="H42" s="54">
        <f t="shared" si="7"/>
        <v>0</v>
      </c>
      <c r="I42" s="54">
        <f t="shared" si="7"/>
        <v>122492</v>
      </c>
      <c r="J42" s="54">
        <f t="shared" si="7"/>
        <v>122492</v>
      </c>
      <c r="K42" s="54">
        <f t="shared" si="7"/>
        <v>8984</v>
      </c>
      <c r="L42" s="54">
        <f t="shared" si="7"/>
        <v>130592</v>
      </c>
      <c r="M42" s="54">
        <f t="shared" si="7"/>
        <v>114020</v>
      </c>
      <c r="N42" s="54">
        <f t="shared" si="7"/>
        <v>253596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376088</v>
      </c>
      <c r="X42" s="54">
        <f t="shared" si="7"/>
        <v>810203</v>
      </c>
      <c r="Y42" s="54">
        <f t="shared" si="7"/>
        <v>-434115</v>
      </c>
      <c r="Z42" s="184">
        <f t="shared" si="5"/>
        <v>-53.581016115714206</v>
      </c>
      <c r="AA42" s="130">
        <f aca="true" t="shared" si="8" ref="AA42:AA48">AA12+AA27</f>
        <v>1620406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3143185</v>
      </c>
      <c r="D45" s="129">
        <f t="shared" si="7"/>
        <v>0</v>
      </c>
      <c r="E45" s="54">
        <f t="shared" si="7"/>
        <v>4039000</v>
      </c>
      <c r="F45" s="54">
        <f t="shared" si="7"/>
        <v>7263941</v>
      </c>
      <c r="G45" s="54">
        <f t="shared" si="7"/>
        <v>0</v>
      </c>
      <c r="H45" s="54">
        <f t="shared" si="7"/>
        <v>12280</v>
      </c>
      <c r="I45" s="54">
        <f t="shared" si="7"/>
        <v>34168</v>
      </c>
      <c r="J45" s="54">
        <f t="shared" si="7"/>
        <v>46448</v>
      </c>
      <c r="K45" s="54">
        <f t="shared" si="7"/>
        <v>127955</v>
      </c>
      <c r="L45" s="54">
        <f t="shared" si="7"/>
        <v>8390</v>
      </c>
      <c r="M45" s="54">
        <f t="shared" si="7"/>
        <v>31098</v>
      </c>
      <c r="N45" s="54">
        <f t="shared" si="7"/>
        <v>167443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213891</v>
      </c>
      <c r="X45" s="54">
        <f t="shared" si="7"/>
        <v>3631971</v>
      </c>
      <c r="Y45" s="54">
        <f t="shared" si="7"/>
        <v>-3418080</v>
      </c>
      <c r="Z45" s="184">
        <f t="shared" si="5"/>
        <v>-94.1108835946102</v>
      </c>
      <c r="AA45" s="130">
        <f t="shared" si="8"/>
        <v>7263941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29895688</v>
      </c>
      <c r="D49" s="218">
        <f t="shared" si="9"/>
        <v>0</v>
      </c>
      <c r="E49" s="220">
        <f t="shared" si="9"/>
        <v>29100650</v>
      </c>
      <c r="F49" s="220">
        <f t="shared" si="9"/>
        <v>48862444</v>
      </c>
      <c r="G49" s="220">
        <f t="shared" si="9"/>
        <v>0</v>
      </c>
      <c r="H49" s="220">
        <f t="shared" si="9"/>
        <v>117780</v>
      </c>
      <c r="I49" s="220">
        <f t="shared" si="9"/>
        <v>1379679</v>
      </c>
      <c r="J49" s="220">
        <f t="shared" si="9"/>
        <v>1497459</v>
      </c>
      <c r="K49" s="220">
        <f t="shared" si="9"/>
        <v>1540984</v>
      </c>
      <c r="L49" s="220">
        <f t="shared" si="9"/>
        <v>448234</v>
      </c>
      <c r="M49" s="220">
        <f t="shared" si="9"/>
        <v>1916331</v>
      </c>
      <c r="N49" s="220">
        <f t="shared" si="9"/>
        <v>3905549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5403008</v>
      </c>
      <c r="X49" s="220">
        <f t="shared" si="9"/>
        <v>24431223</v>
      </c>
      <c r="Y49" s="220">
        <f t="shared" si="9"/>
        <v>-19028215</v>
      </c>
      <c r="Z49" s="221">
        <f t="shared" si="5"/>
        <v>-77.8848238583881</v>
      </c>
      <c r="AA49" s="222">
        <f>SUM(AA41:AA48)</f>
        <v>48862444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6232500</v>
      </c>
      <c r="F68" s="60"/>
      <c r="G68" s="60">
        <v>134</v>
      </c>
      <c r="H68" s="60">
        <v>196539</v>
      </c>
      <c r="I68" s="60">
        <v>184736</v>
      </c>
      <c r="J68" s="60">
        <v>381409</v>
      </c>
      <c r="K68" s="60">
        <v>139348</v>
      </c>
      <c r="L68" s="60">
        <v>447713</v>
      </c>
      <c r="M68" s="60">
        <v>514763</v>
      </c>
      <c r="N68" s="60">
        <v>1101824</v>
      </c>
      <c r="O68" s="60"/>
      <c r="P68" s="60"/>
      <c r="Q68" s="60"/>
      <c r="R68" s="60"/>
      <c r="S68" s="60"/>
      <c r="T68" s="60"/>
      <c r="U68" s="60"/>
      <c r="V68" s="60"/>
      <c r="W68" s="60">
        <v>1483233</v>
      </c>
      <c r="X68" s="60"/>
      <c r="Y68" s="60">
        <v>1483233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6232500</v>
      </c>
      <c r="F69" s="220">
        <f t="shared" si="12"/>
        <v>0</v>
      </c>
      <c r="G69" s="220">
        <f t="shared" si="12"/>
        <v>134</v>
      </c>
      <c r="H69" s="220">
        <f t="shared" si="12"/>
        <v>196539</v>
      </c>
      <c r="I69" s="220">
        <f t="shared" si="12"/>
        <v>184736</v>
      </c>
      <c r="J69" s="220">
        <f t="shared" si="12"/>
        <v>381409</v>
      </c>
      <c r="K69" s="220">
        <f t="shared" si="12"/>
        <v>139348</v>
      </c>
      <c r="L69" s="220">
        <f t="shared" si="12"/>
        <v>447713</v>
      </c>
      <c r="M69" s="220">
        <f t="shared" si="12"/>
        <v>514763</v>
      </c>
      <c r="N69" s="220">
        <f t="shared" si="12"/>
        <v>1101824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1483233</v>
      </c>
      <c r="X69" s="220">
        <f t="shared" si="12"/>
        <v>0</v>
      </c>
      <c r="Y69" s="220">
        <f t="shared" si="12"/>
        <v>1483233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23406064</v>
      </c>
      <c r="D5" s="357">
        <f t="shared" si="0"/>
        <v>0</v>
      </c>
      <c r="E5" s="356">
        <f t="shared" si="0"/>
        <v>24669650</v>
      </c>
      <c r="F5" s="358">
        <f t="shared" si="0"/>
        <v>39978097</v>
      </c>
      <c r="G5" s="358">
        <f t="shared" si="0"/>
        <v>0</v>
      </c>
      <c r="H5" s="356">
        <f t="shared" si="0"/>
        <v>105500</v>
      </c>
      <c r="I5" s="356">
        <f t="shared" si="0"/>
        <v>1223019</v>
      </c>
      <c r="J5" s="358">
        <f t="shared" si="0"/>
        <v>1328519</v>
      </c>
      <c r="K5" s="358">
        <f t="shared" si="0"/>
        <v>1404045</v>
      </c>
      <c r="L5" s="356">
        <f t="shared" si="0"/>
        <v>309252</v>
      </c>
      <c r="M5" s="356">
        <f t="shared" si="0"/>
        <v>1771213</v>
      </c>
      <c r="N5" s="358">
        <f t="shared" si="0"/>
        <v>3484510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4813029</v>
      </c>
      <c r="X5" s="356">
        <f t="shared" si="0"/>
        <v>19989049</v>
      </c>
      <c r="Y5" s="358">
        <f t="shared" si="0"/>
        <v>-15176020</v>
      </c>
      <c r="Z5" s="359">
        <f>+IF(X5&lt;&gt;0,+(Y5/X5)*100,0)</f>
        <v>-75.92167091090727</v>
      </c>
      <c r="AA5" s="360">
        <f>+AA6+AA8+AA11+AA13+AA15</f>
        <v>39978097</v>
      </c>
    </row>
    <row r="6" spans="1:27" ht="13.5">
      <c r="A6" s="361" t="s">
        <v>204</v>
      </c>
      <c r="B6" s="142"/>
      <c r="C6" s="60">
        <f>+C7</f>
        <v>19865222</v>
      </c>
      <c r="D6" s="340">
        <f aca="true" t="shared" si="1" ref="D6:AA6">+D7</f>
        <v>0</v>
      </c>
      <c r="E6" s="60">
        <f t="shared" si="1"/>
        <v>24669650</v>
      </c>
      <c r="F6" s="59">
        <f t="shared" si="1"/>
        <v>37818097</v>
      </c>
      <c r="G6" s="59">
        <f t="shared" si="1"/>
        <v>0</v>
      </c>
      <c r="H6" s="60">
        <f t="shared" si="1"/>
        <v>105500</v>
      </c>
      <c r="I6" s="60">
        <f t="shared" si="1"/>
        <v>1223019</v>
      </c>
      <c r="J6" s="59">
        <f t="shared" si="1"/>
        <v>1328519</v>
      </c>
      <c r="K6" s="59">
        <f t="shared" si="1"/>
        <v>1404045</v>
      </c>
      <c r="L6" s="60">
        <f t="shared" si="1"/>
        <v>149563</v>
      </c>
      <c r="M6" s="60">
        <f t="shared" si="1"/>
        <v>1771213</v>
      </c>
      <c r="N6" s="59">
        <f t="shared" si="1"/>
        <v>3324821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4653340</v>
      </c>
      <c r="X6" s="60">
        <f t="shared" si="1"/>
        <v>18909049</v>
      </c>
      <c r="Y6" s="59">
        <f t="shared" si="1"/>
        <v>-14255709</v>
      </c>
      <c r="Z6" s="61">
        <f>+IF(X6&lt;&gt;0,+(Y6/X6)*100,0)</f>
        <v>-75.39093584241068</v>
      </c>
      <c r="AA6" s="62">
        <f t="shared" si="1"/>
        <v>37818097</v>
      </c>
    </row>
    <row r="7" spans="1:27" ht="13.5">
      <c r="A7" s="291" t="s">
        <v>228</v>
      </c>
      <c r="B7" s="142"/>
      <c r="C7" s="60">
        <v>19865222</v>
      </c>
      <c r="D7" s="340"/>
      <c r="E7" s="60">
        <v>24669650</v>
      </c>
      <c r="F7" s="59">
        <v>37818097</v>
      </c>
      <c r="G7" s="59"/>
      <c r="H7" s="60">
        <v>105500</v>
      </c>
      <c r="I7" s="60">
        <v>1223019</v>
      </c>
      <c r="J7" s="59">
        <v>1328519</v>
      </c>
      <c r="K7" s="59">
        <v>1404045</v>
      </c>
      <c r="L7" s="60">
        <v>149563</v>
      </c>
      <c r="M7" s="60">
        <v>1771213</v>
      </c>
      <c r="N7" s="59">
        <v>3324821</v>
      </c>
      <c r="O7" s="59"/>
      <c r="P7" s="60"/>
      <c r="Q7" s="60"/>
      <c r="R7" s="59"/>
      <c r="S7" s="59"/>
      <c r="T7" s="60"/>
      <c r="U7" s="60"/>
      <c r="V7" s="59"/>
      <c r="W7" s="59">
        <v>4653340</v>
      </c>
      <c r="X7" s="60">
        <v>18909049</v>
      </c>
      <c r="Y7" s="59">
        <v>-14255709</v>
      </c>
      <c r="Z7" s="61">
        <v>-75.39</v>
      </c>
      <c r="AA7" s="62">
        <v>37818097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3540842</v>
      </c>
      <c r="D15" s="340">
        <f t="shared" si="5"/>
        <v>0</v>
      </c>
      <c r="E15" s="60">
        <f t="shared" si="5"/>
        <v>0</v>
      </c>
      <c r="F15" s="59">
        <f t="shared" si="5"/>
        <v>2160000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159689</v>
      </c>
      <c r="M15" s="60">
        <f t="shared" si="5"/>
        <v>0</v>
      </c>
      <c r="N15" s="59">
        <f t="shared" si="5"/>
        <v>159689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159689</v>
      </c>
      <c r="X15" s="60">
        <f t="shared" si="5"/>
        <v>1080000</v>
      </c>
      <c r="Y15" s="59">
        <f t="shared" si="5"/>
        <v>-920311</v>
      </c>
      <c r="Z15" s="61">
        <f>+IF(X15&lt;&gt;0,+(Y15/X15)*100,0)</f>
        <v>-85.21398148148148</v>
      </c>
      <c r="AA15" s="62">
        <f>SUM(AA16:AA20)</f>
        <v>2160000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>
        <v>276502</v>
      </c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81584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3182756</v>
      </c>
      <c r="D20" s="340"/>
      <c r="E20" s="60"/>
      <c r="F20" s="59">
        <v>2160000</v>
      </c>
      <c r="G20" s="59"/>
      <c r="H20" s="60"/>
      <c r="I20" s="60"/>
      <c r="J20" s="59"/>
      <c r="K20" s="59"/>
      <c r="L20" s="60">
        <v>159689</v>
      </c>
      <c r="M20" s="60"/>
      <c r="N20" s="59">
        <v>159689</v>
      </c>
      <c r="O20" s="59"/>
      <c r="P20" s="60"/>
      <c r="Q20" s="60"/>
      <c r="R20" s="59"/>
      <c r="S20" s="59"/>
      <c r="T20" s="60"/>
      <c r="U20" s="60"/>
      <c r="V20" s="59"/>
      <c r="W20" s="59">
        <v>159689</v>
      </c>
      <c r="X20" s="60">
        <v>1080000</v>
      </c>
      <c r="Y20" s="59">
        <v>-920311</v>
      </c>
      <c r="Z20" s="61">
        <v>-85.21</v>
      </c>
      <c r="AA20" s="62">
        <v>2160000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3346439</v>
      </c>
      <c r="D22" s="344">
        <f t="shared" si="6"/>
        <v>0</v>
      </c>
      <c r="E22" s="343">
        <f t="shared" si="6"/>
        <v>392000</v>
      </c>
      <c r="F22" s="345">
        <f t="shared" si="6"/>
        <v>1620406</v>
      </c>
      <c r="G22" s="345">
        <f t="shared" si="6"/>
        <v>0</v>
      </c>
      <c r="H22" s="343">
        <f t="shared" si="6"/>
        <v>0</v>
      </c>
      <c r="I22" s="343">
        <f t="shared" si="6"/>
        <v>122492</v>
      </c>
      <c r="J22" s="345">
        <f t="shared" si="6"/>
        <v>122492</v>
      </c>
      <c r="K22" s="345">
        <f t="shared" si="6"/>
        <v>8984</v>
      </c>
      <c r="L22" s="343">
        <f t="shared" si="6"/>
        <v>130592</v>
      </c>
      <c r="M22" s="343">
        <f t="shared" si="6"/>
        <v>114020</v>
      </c>
      <c r="N22" s="345">
        <f t="shared" si="6"/>
        <v>253596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376088</v>
      </c>
      <c r="X22" s="343">
        <f t="shared" si="6"/>
        <v>810204</v>
      </c>
      <c r="Y22" s="345">
        <f t="shared" si="6"/>
        <v>-434116</v>
      </c>
      <c r="Z22" s="336">
        <f>+IF(X22&lt;&gt;0,+(Y22/X22)*100,0)</f>
        <v>-53.58107340867239</v>
      </c>
      <c r="AA22" s="350">
        <f>SUM(AA23:AA32)</f>
        <v>1620406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2756465</v>
      </c>
      <c r="D24" s="340"/>
      <c r="E24" s="60"/>
      <c r="F24" s="59">
        <v>400000</v>
      </c>
      <c r="G24" s="59"/>
      <c r="H24" s="60"/>
      <c r="I24" s="60">
        <v>122492</v>
      </c>
      <c r="J24" s="59">
        <v>122492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122492</v>
      </c>
      <c r="X24" s="60">
        <v>200000</v>
      </c>
      <c r="Y24" s="59">
        <v>-77508</v>
      </c>
      <c r="Z24" s="61">
        <v>-38.75</v>
      </c>
      <c r="AA24" s="62">
        <v>400000</v>
      </c>
    </row>
    <row r="25" spans="1:27" ht="13.5">
      <c r="A25" s="361" t="s">
        <v>238</v>
      </c>
      <c r="B25" s="142"/>
      <c r="C25" s="60">
        <v>73815</v>
      </c>
      <c r="D25" s="340"/>
      <c r="E25" s="60">
        <v>60000</v>
      </c>
      <c r="F25" s="59">
        <v>93495</v>
      </c>
      <c r="G25" s="59"/>
      <c r="H25" s="60"/>
      <c r="I25" s="60"/>
      <c r="J25" s="59"/>
      <c r="K25" s="59"/>
      <c r="L25" s="60">
        <v>58820</v>
      </c>
      <c r="M25" s="60">
        <v>19850</v>
      </c>
      <c r="N25" s="59">
        <v>78670</v>
      </c>
      <c r="O25" s="59"/>
      <c r="P25" s="60"/>
      <c r="Q25" s="60"/>
      <c r="R25" s="59"/>
      <c r="S25" s="59"/>
      <c r="T25" s="60"/>
      <c r="U25" s="60"/>
      <c r="V25" s="59"/>
      <c r="W25" s="59">
        <v>78670</v>
      </c>
      <c r="X25" s="60">
        <v>46748</v>
      </c>
      <c r="Y25" s="59">
        <v>31922</v>
      </c>
      <c r="Z25" s="61">
        <v>68.29</v>
      </c>
      <c r="AA25" s="62">
        <v>93495</v>
      </c>
    </row>
    <row r="26" spans="1:27" ht="13.5">
      <c r="A26" s="361" t="s">
        <v>239</v>
      </c>
      <c r="B26" s="302"/>
      <c r="C26" s="362"/>
      <c r="D26" s="363"/>
      <c r="E26" s="362">
        <v>80000</v>
      </c>
      <c r="F26" s="364">
        <v>79820</v>
      </c>
      <c r="G26" s="364"/>
      <c r="H26" s="362"/>
      <c r="I26" s="362"/>
      <c r="J26" s="364"/>
      <c r="K26" s="364"/>
      <c r="L26" s="362"/>
      <c r="M26" s="362">
        <v>79820</v>
      </c>
      <c r="N26" s="364">
        <v>79820</v>
      </c>
      <c r="O26" s="364"/>
      <c r="P26" s="362"/>
      <c r="Q26" s="362"/>
      <c r="R26" s="364"/>
      <c r="S26" s="364"/>
      <c r="T26" s="362"/>
      <c r="U26" s="362"/>
      <c r="V26" s="364"/>
      <c r="W26" s="364">
        <v>79820</v>
      </c>
      <c r="X26" s="362">
        <v>39910</v>
      </c>
      <c r="Y26" s="364">
        <v>39910</v>
      </c>
      <c r="Z26" s="365">
        <v>100</v>
      </c>
      <c r="AA26" s="366">
        <v>79820</v>
      </c>
    </row>
    <row r="27" spans="1:27" ht="13.5">
      <c r="A27" s="361" t="s">
        <v>240</v>
      </c>
      <c r="B27" s="147"/>
      <c r="C27" s="60">
        <v>230200</v>
      </c>
      <c r="D27" s="340"/>
      <c r="E27" s="60"/>
      <c r="F27" s="59">
        <v>750500</v>
      </c>
      <c r="G27" s="59"/>
      <c r="H27" s="60"/>
      <c r="I27" s="60"/>
      <c r="J27" s="59"/>
      <c r="K27" s="59"/>
      <c r="L27" s="60">
        <v>65500</v>
      </c>
      <c r="M27" s="60">
        <v>9500</v>
      </c>
      <c r="N27" s="59">
        <v>75000</v>
      </c>
      <c r="O27" s="59"/>
      <c r="P27" s="60"/>
      <c r="Q27" s="60"/>
      <c r="R27" s="59"/>
      <c r="S27" s="59"/>
      <c r="T27" s="60"/>
      <c r="U27" s="60"/>
      <c r="V27" s="59"/>
      <c r="W27" s="59">
        <v>75000</v>
      </c>
      <c r="X27" s="60">
        <v>375250</v>
      </c>
      <c r="Y27" s="59">
        <v>-300250</v>
      </c>
      <c r="Z27" s="61">
        <v>-80.01</v>
      </c>
      <c r="AA27" s="62">
        <v>750500</v>
      </c>
    </row>
    <row r="28" spans="1:27" ht="13.5">
      <c r="A28" s="361" t="s">
        <v>241</v>
      </c>
      <c r="B28" s="147"/>
      <c r="C28" s="275">
        <v>148005</v>
      </c>
      <c r="D28" s="341"/>
      <c r="E28" s="275">
        <v>252000</v>
      </c>
      <c r="F28" s="342">
        <v>296591</v>
      </c>
      <c r="G28" s="342"/>
      <c r="H28" s="275"/>
      <c r="I28" s="275"/>
      <c r="J28" s="342"/>
      <c r="K28" s="342">
        <v>8984</v>
      </c>
      <c r="L28" s="275">
        <v>6272</v>
      </c>
      <c r="M28" s="275">
        <v>4850</v>
      </c>
      <c r="N28" s="342">
        <v>20106</v>
      </c>
      <c r="O28" s="342"/>
      <c r="P28" s="275"/>
      <c r="Q28" s="275"/>
      <c r="R28" s="342"/>
      <c r="S28" s="342"/>
      <c r="T28" s="275"/>
      <c r="U28" s="275"/>
      <c r="V28" s="342"/>
      <c r="W28" s="342">
        <v>20106</v>
      </c>
      <c r="X28" s="275">
        <v>148296</v>
      </c>
      <c r="Y28" s="342">
        <v>-128190</v>
      </c>
      <c r="Z28" s="335">
        <v>-86.44</v>
      </c>
      <c r="AA28" s="273">
        <v>296591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137954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3143185</v>
      </c>
      <c r="D40" s="344">
        <f t="shared" si="9"/>
        <v>0</v>
      </c>
      <c r="E40" s="343">
        <f t="shared" si="9"/>
        <v>4039000</v>
      </c>
      <c r="F40" s="345">
        <f t="shared" si="9"/>
        <v>7263941</v>
      </c>
      <c r="G40" s="345">
        <f t="shared" si="9"/>
        <v>0</v>
      </c>
      <c r="H40" s="343">
        <f t="shared" si="9"/>
        <v>12280</v>
      </c>
      <c r="I40" s="343">
        <f t="shared" si="9"/>
        <v>34168</v>
      </c>
      <c r="J40" s="345">
        <f t="shared" si="9"/>
        <v>46448</v>
      </c>
      <c r="K40" s="345">
        <f t="shared" si="9"/>
        <v>127955</v>
      </c>
      <c r="L40" s="343">
        <f t="shared" si="9"/>
        <v>8390</v>
      </c>
      <c r="M40" s="343">
        <f t="shared" si="9"/>
        <v>31098</v>
      </c>
      <c r="N40" s="345">
        <f t="shared" si="9"/>
        <v>167443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213891</v>
      </c>
      <c r="X40" s="343">
        <f t="shared" si="9"/>
        <v>3631971</v>
      </c>
      <c r="Y40" s="345">
        <f t="shared" si="9"/>
        <v>-3418080</v>
      </c>
      <c r="Z40" s="336">
        <f>+IF(X40&lt;&gt;0,+(Y40/X40)*100,0)</f>
        <v>-94.1108835946102</v>
      </c>
      <c r="AA40" s="350">
        <f>SUM(AA41:AA49)</f>
        <v>7263941</v>
      </c>
    </row>
    <row r="41" spans="1:27" ht="13.5">
      <c r="A41" s="361" t="s">
        <v>247</v>
      </c>
      <c r="B41" s="142"/>
      <c r="C41" s="362">
        <v>1073836</v>
      </c>
      <c r="D41" s="363"/>
      <c r="E41" s="362">
        <v>384500</v>
      </c>
      <c r="F41" s="364">
        <v>4858408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2429204</v>
      </c>
      <c r="Y41" s="364">
        <v>-2429204</v>
      </c>
      <c r="Z41" s="365">
        <v>-100</v>
      </c>
      <c r="AA41" s="366">
        <v>4858408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551908</v>
      </c>
      <c r="D43" s="369"/>
      <c r="E43" s="305">
        <v>3033300</v>
      </c>
      <c r="F43" s="370">
        <v>2000011</v>
      </c>
      <c r="G43" s="370"/>
      <c r="H43" s="305"/>
      <c r="I43" s="305">
        <v>5500</v>
      </c>
      <c r="J43" s="370">
        <v>5500</v>
      </c>
      <c r="K43" s="370">
        <v>33606</v>
      </c>
      <c r="L43" s="305"/>
      <c r="M43" s="305"/>
      <c r="N43" s="370">
        <v>33606</v>
      </c>
      <c r="O43" s="370"/>
      <c r="P43" s="305"/>
      <c r="Q43" s="305"/>
      <c r="R43" s="370"/>
      <c r="S43" s="370"/>
      <c r="T43" s="305"/>
      <c r="U43" s="305"/>
      <c r="V43" s="370"/>
      <c r="W43" s="370">
        <v>39106</v>
      </c>
      <c r="X43" s="305">
        <v>1000006</v>
      </c>
      <c r="Y43" s="370">
        <v>-960900</v>
      </c>
      <c r="Z43" s="371">
        <v>-96.09</v>
      </c>
      <c r="AA43" s="303">
        <v>2000011</v>
      </c>
    </row>
    <row r="44" spans="1:27" ht="13.5">
      <c r="A44" s="361" t="s">
        <v>250</v>
      </c>
      <c r="B44" s="136"/>
      <c r="C44" s="60">
        <v>683932</v>
      </c>
      <c r="D44" s="368"/>
      <c r="E44" s="54">
        <v>380200</v>
      </c>
      <c r="F44" s="53">
        <v>380522</v>
      </c>
      <c r="G44" s="53"/>
      <c r="H44" s="54">
        <v>12280</v>
      </c>
      <c r="I44" s="54">
        <v>26368</v>
      </c>
      <c r="J44" s="53">
        <v>38648</v>
      </c>
      <c r="K44" s="53">
        <v>94349</v>
      </c>
      <c r="L44" s="54">
        <v>8390</v>
      </c>
      <c r="M44" s="54">
        <v>26123</v>
      </c>
      <c r="N44" s="53">
        <v>128862</v>
      </c>
      <c r="O44" s="53"/>
      <c r="P44" s="54"/>
      <c r="Q44" s="54"/>
      <c r="R44" s="53"/>
      <c r="S44" s="53"/>
      <c r="T44" s="54"/>
      <c r="U44" s="54"/>
      <c r="V44" s="53"/>
      <c r="W44" s="53">
        <v>167510</v>
      </c>
      <c r="X44" s="54">
        <v>190261</v>
      </c>
      <c r="Y44" s="53">
        <v>-22751</v>
      </c>
      <c r="Z44" s="94">
        <v>-11.96</v>
      </c>
      <c r="AA44" s="95">
        <v>380522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70000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795035</v>
      </c>
      <c r="D48" s="368"/>
      <c r="E48" s="54">
        <v>156000</v>
      </c>
      <c r="F48" s="53">
        <v>25000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12500</v>
      </c>
      <c r="Y48" s="53">
        <v>-12500</v>
      </c>
      <c r="Z48" s="94">
        <v>-100</v>
      </c>
      <c r="AA48" s="95">
        <v>25000</v>
      </c>
    </row>
    <row r="49" spans="1:27" ht="13.5">
      <c r="A49" s="361" t="s">
        <v>93</v>
      </c>
      <c r="B49" s="136"/>
      <c r="C49" s="54">
        <v>38474</v>
      </c>
      <c r="D49" s="368"/>
      <c r="E49" s="54">
        <v>15000</v>
      </c>
      <c r="F49" s="53"/>
      <c r="G49" s="53"/>
      <c r="H49" s="54"/>
      <c r="I49" s="54">
        <v>2300</v>
      </c>
      <c r="J49" s="53">
        <v>2300</v>
      </c>
      <c r="K49" s="53"/>
      <c r="L49" s="54"/>
      <c r="M49" s="54">
        <v>4975</v>
      </c>
      <c r="N49" s="53">
        <v>4975</v>
      </c>
      <c r="O49" s="53"/>
      <c r="P49" s="54"/>
      <c r="Q49" s="54"/>
      <c r="R49" s="53"/>
      <c r="S49" s="53"/>
      <c r="T49" s="54"/>
      <c r="U49" s="54"/>
      <c r="V49" s="53"/>
      <c r="W49" s="53">
        <v>7275</v>
      </c>
      <c r="X49" s="54"/>
      <c r="Y49" s="53">
        <v>7275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29895688</v>
      </c>
      <c r="D60" s="346">
        <f t="shared" si="14"/>
        <v>0</v>
      </c>
      <c r="E60" s="219">
        <f t="shared" si="14"/>
        <v>29100650</v>
      </c>
      <c r="F60" s="264">
        <f t="shared" si="14"/>
        <v>48862444</v>
      </c>
      <c r="G60" s="264">
        <f t="shared" si="14"/>
        <v>0</v>
      </c>
      <c r="H60" s="219">
        <f t="shared" si="14"/>
        <v>117780</v>
      </c>
      <c r="I60" s="219">
        <f t="shared" si="14"/>
        <v>1379679</v>
      </c>
      <c r="J60" s="264">
        <f t="shared" si="14"/>
        <v>1497459</v>
      </c>
      <c r="K60" s="264">
        <f t="shared" si="14"/>
        <v>1540984</v>
      </c>
      <c r="L60" s="219">
        <f t="shared" si="14"/>
        <v>448234</v>
      </c>
      <c r="M60" s="219">
        <f t="shared" si="14"/>
        <v>1916331</v>
      </c>
      <c r="N60" s="264">
        <f t="shared" si="14"/>
        <v>3905549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5403008</v>
      </c>
      <c r="X60" s="219">
        <f t="shared" si="14"/>
        <v>24431224</v>
      </c>
      <c r="Y60" s="264">
        <f t="shared" si="14"/>
        <v>-19028216</v>
      </c>
      <c r="Z60" s="337">
        <f>+IF(X60&lt;&gt;0,+(Y60/X60)*100,0)</f>
        <v>-77.8848247635894</v>
      </c>
      <c r="AA60" s="232">
        <f>+AA57+AA54+AA51+AA40+AA37+AA34+AA22+AA5</f>
        <v>48862444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2014-02-05T07:06:30Z</dcterms:created>
  <dcterms:modified xsi:type="dcterms:W3CDTF">2014-02-05T07:06:34Z</dcterms:modified>
  <cp:category/>
  <cp:version/>
  <cp:contentType/>
  <cp:contentStatus/>
</cp:coreProperties>
</file>