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<sst xmlns="http://schemas.openxmlformats.org/spreadsheetml/2006/main" count="855" uniqueCount="302">
  <si>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uMuziwabantu(KZN214)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</si>
  <si>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</si>
  <si>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</si>
  <si>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</si>
  <si>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</si>
  <si>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</si>
  <si>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</si>
  <si>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</si>
  <si>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</si>
  <si>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</si>
  <si>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</si>
  <si>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</si>
  <si>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</si>
  <si>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</si>
  <si>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</si>
  <si>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</si>
  <si>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</si>
  <si>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</si>
  <si>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</si>
  <si>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</si>
  <si>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</si>
  <si>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</si>
  <si>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</si>
  <si>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</si>
  <si>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</si>
  <si>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</si>
  <si>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</si>
  <si>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</si>
  <si>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</si>
  <si>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</si>
  <si>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</si>
  <si>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</si>
  <si>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</si>
  <si>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</si>
  <si>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</si>
  <si>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</si>
  <si>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</si>
  <si>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</si>
  <si>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</si>
  <si>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</si>
  <si>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</si>
  <si>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</si>
  <si>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</si>
  <si>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</si>
  <si>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</si>
  <si>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</si>
  <si>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</si>
  <si>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</si>
  <si>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</si>
  <si>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</si>
  <si>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</si>
  <si>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</si>
  <si>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</si>
  <si>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</si>
  <si>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</si>
  <si>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</si>
  <si>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</si>
  <si>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</si>
  <si>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</si>
  <si>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</si>
  <si>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</si>
  <si>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</si>
  <si>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</si>
  <si>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</si>
  <si>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</si>
  <si>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</si>
  <si>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</si>
  <si>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</si>
  <si>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</si>
  <si>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</si>
  <si>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uMuziwabantu(KZN214)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</si>
  <si>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</si>
  <si>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</si>
  <si>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</si>
  <si>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</si>
  <si>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</si>
  <si>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</si>
  <si>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</si>
  <si>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</si>
  <si>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</si>
  <si>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</si>
  <si>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</si>
  <si>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</si>
  <si>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</si>
  <si>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</si>
  <si>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</si>
  <si>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</si>
  <si>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</si>
  <si>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</si>
  <si>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</si>
  <si>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</si>
  <si>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</si>
  <si>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</si>
  <si>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</si>
  <si>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</si>
  <si>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</si>
  <si>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</si>
  <si>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</si>
  <si>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</si>
  <si>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</si>
  <si>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uMuziwabantu(KZN214)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</si>
  <si>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</si>
  <si>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</si>
  <si>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</si>
  <si>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</si>
  <si>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</si>
  <si>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</si>
  <si>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</si>
  <si>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</si>
  <si>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</si>
  <si>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</si>
  <si>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</si>
  <si>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</si>
  <si>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</si>
  <si>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</si>
  <si>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</si>
  <si>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</si>
  <si>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</si>
  <si>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</si>
  <si>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</si>
  <si>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</si>
  <si>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</si>
  <si>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</si>
  <si>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</si>
  <si>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</si>
  <si>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</si>
  <si>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</si>
  <si>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</si>
  <si>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</si>
  <si>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uMuziwabantu(KZN214)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</si>
  <si>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</si>
  <si>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</si>
  <si>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</si>
  <si>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</si>
  <si>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</si>
  <si>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</si>
  <si>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</si>
  <si>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</si>
  <si>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</si>
  <si>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</si>
  <si>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uMuziwabantu(KZN214)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</si>
  <si>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</si>
  <si>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</si>
  <si>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</si>
  <si>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</si>
  <si>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</si>
  <si>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</si>
  <si>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</si>
  <si>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</si>
  <si>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</si>
  <si>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</si>
  <si>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</si>
  <si>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</si>
  <si>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</si>
  <si>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</si>
  <si>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</si>
  <si>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</si>
  <si>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</si>
  <si>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</si>
  <si>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</si>
  <si>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</si>
  <si>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</si>
  <si>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</si>
  <si>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</si>
  <si>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</si>
  <si>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</si>
  <si>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</si>
  <si>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</si>
  <si>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</si>
  <si>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</si>
  <si>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</si>
  <si>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</si>
  <si>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</si>
  <si>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</si>
  <si>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uMuziwabantu(KZN214)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</si>
  <si>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</si>
  <si>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</si>
  <si>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</si>
  <si>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</si>
  <si>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</si>
  <si>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</si>
  <si>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</si>
  <si>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</si>
  <si>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</si>
  <si>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</si>
  <si>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</si>
  <si>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</si>
  <si>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</si>
  <si>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</si>
  <si>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</si>
  <si>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</si>
  <si>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</si>
  <si>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</si>
  <si>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</si>
  <si>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</si>
  <si>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</si>
  <si>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</si>
  <si>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</si>
  <si>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</si>
  <si>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</si>
  <si>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</si>
  <si>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uMuziwabantu(KZN214)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</si>
  <si>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</si>
  <si>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</si>
  <si>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</si>
  <si>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</si>
  <si>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</si>
  <si>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</si>
  <si>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</si>
  <si>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</si>
  <si>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</si>
  <si>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</si>
  <si>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</si>
  <si>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</si>
  <si>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</si>
  <si>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</si>
  <si>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</si>
  <si>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</si>
  <si>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</si>
  <si>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</si>
  <si>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</si>
  <si>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</si>
  <si>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</si>
  <si>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</si>
  <si>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</si>
  <si>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</si>
  <si>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uMuziwabantu(KZN214)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</si>
  <si>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</si>
  <si>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</si>
  <si>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</si>
  <si>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</si>
  <si>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</si>
  <si>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</si>
  <si>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</si>
  <si>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</si>
  <si>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</si>
  <si>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</si>
  <si>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</si>
  <si>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</si>
  <si>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</si>
  <si>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</si>
  <si>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</si>
  <si>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</si>
  <si>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</si>
  <si>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</si>
  <si>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</si>
  <si>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</si>
  <si>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</si>
  <si>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</si>
  <si>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</si>
  <si>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</si>
  <si>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</si>
  <si>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</si>
  <si>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</si>
  <si>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</si>
  <si>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</si>
  <si>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</si>
  <si>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</si>
  <si>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</si>
  <si>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</si>
  <si>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</si>
  <si>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</si>
  <si>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uMuziwabantu(KZN214)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</si>
  <si>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</si>
  <si>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</si>
  <si>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uMuziwabantu(KZN214)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</si>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</sst>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11041030</v>
      </c>
      <c r="C5" s="19">
        <v>0</v>
      </c>
      <c r="D5" s="59">
        <v>9465727</v>
      </c>
      <c r="E5" s="60">
        <v>9465727</v>
      </c>
      <c r="F5" s="60">
        <v>4382685</v>
      </c>
      <c r="G5" s="60">
        <v>850235</v>
      </c>
      <c r="H5" s="60">
        <v>768322</v>
      </c>
      <c r="I5" s="60">
        <v>6001242</v>
      </c>
      <c r="J5" s="60">
        <v>834852</v>
      </c>
      <c r="K5" s="60">
        <v>821492</v>
      </c>
      <c r="L5" s="60">
        <v>-75367</v>
      </c>
      <c r="M5" s="60">
        <v>1580977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7582219</v>
      </c>
      <c r="W5" s="60">
        <v>4732864</v>
      </c>
      <c r="X5" s="60">
        <v>2849355</v>
      </c>
      <c r="Y5" s="61">
        <v>60.2</v>
      </c>
      <c r="Z5" s="62">
        <v>9465727</v>
      </c>
    </row>
    <row r="6" spans="1:26" ht="13.5">
      <c r="A6" s="58" t="s">
        <v>32</v>
      </c>
      <c r="B6" s="19">
        <v>21014983</v>
      </c>
      <c r="C6" s="19">
        <v>0</v>
      </c>
      <c r="D6" s="59">
        <v>30050030</v>
      </c>
      <c r="E6" s="60">
        <v>30050030</v>
      </c>
      <c r="F6" s="60">
        <v>2271641</v>
      </c>
      <c r="G6" s="60">
        <v>1704533</v>
      </c>
      <c r="H6" s="60">
        <v>2171752</v>
      </c>
      <c r="I6" s="60">
        <v>6147926</v>
      </c>
      <c r="J6" s="60">
        <v>1953866</v>
      </c>
      <c r="K6" s="60">
        <v>1885514</v>
      </c>
      <c r="L6" s="60">
        <v>1958225</v>
      </c>
      <c r="M6" s="60">
        <v>5797605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11945531</v>
      </c>
      <c r="W6" s="60">
        <v>15025015</v>
      </c>
      <c r="X6" s="60">
        <v>-3079484</v>
      </c>
      <c r="Y6" s="61">
        <v>-20.5</v>
      </c>
      <c r="Z6" s="62">
        <v>30050030</v>
      </c>
    </row>
    <row r="7" spans="1:26" ht="13.5">
      <c r="A7" s="58" t="s">
        <v>33</v>
      </c>
      <c r="B7" s="19">
        <v>1592461</v>
      </c>
      <c r="C7" s="19">
        <v>0</v>
      </c>
      <c r="D7" s="59">
        <v>2729205</v>
      </c>
      <c r="E7" s="60">
        <v>2729205</v>
      </c>
      <c r="F7" s="60">
        <v>78898</v>
      </c>
      <c r="G7" s="60">
        <v>238996</v>
      </c>
      <c r="H7" s="60">
        <v>194037</v>
      </c>
      <c r="I7" s="60">
        <v>511931</v>
      </c>
      <c r="J7" s="60">
        <v>185527</v>
      </c>
      <c r="K7" s="60">
        <v>204792</v>
      </c>
      <c r="L7" s="60">
        <v>167199</v>
      </c>
      <c r="M7" s="60">
        <v>557518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1069449</v>
      </c>
      <c r="W7" s="60">
        <v>1364603</v>
      </c>
      <c r="X7" s="60">
        <v>-295154</v>
      </c>
      <c r="Y7" s="61">
        <v>-21.63</v>
      </c>
      <c r="Z7" s="62">
        <v>2729205</v>
      </c>
    </row>
    <row r="8" spans="1:26" ht="13.5">
      <c r="A8" s="58" t="s">
        <v>34</v>
      </c>
      <c r="B8" s="19">
        <v>40217308</v>
      </c>
      <c r="C8" s="19">
        <v>0</v>
      </c>
      <c r="D8" s="59">
        <v>54742713</v>
      </c>
      <c r="E8" s="60">
        <v>54742713</v>
      </c>
      <c r="F8" s="60">
        <v>0</v>
      </c>
      <c r="G8" s="60">
        <v>20411000</v>
      </c>
      <c r="H8" s="60">
        <v>634000</v>
      </c>
      <c r="I8" s="60">
        <v>21045000</v>
      </c>
      <c r="J8" s="60">
        <v>0</v>
      </c>
      <c r="K8" s="60">
        <v>8884497</v>
      </c>
      <c r="L8" s="60">
        <v>2205392</v>
      </c>
      <c r="M8" s="60">
        <v>11089889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32134889</v>
      </c>
      <c r="W8" s="60">
        <v>27371357</v>
      </c>
      <c r="X8" s="60">
        <v>4763532</v>
      </c>
      <c r="Y8" s="61">
        <v>17.4</v>
      </c>
      <c r="Z8" s="62">
        <v>54742713</v>
      </c>
    </row>
    <row r="9" spans="1:26" ht="13.5">
      <c r="A9" s="58" t="s">
        <v>35</v>
      </c>
      <c r="B9" s="19">
        <v>40522288</v>
      </c>
      <c r="C9" s="19">
        <v>0</v>
      </c>
      <c r="D9" s="59">
        <v>4237200</v>
      </c>
      <c r="E9" s="60">
        <v>4237200</v>
      </c>
      <c r="F9" s="60">
        <v>275722</v>
      </c>
      <c r="G9" s="60">
        <v>58088</v>
      </c>
      <c r="H9" s="60">
        <v>176358</v>
      </c>
      <c r="I9" s="60">
        <v>510168</v>
      </c>
      <c r="J9" s="60">
        <v>178196</v>
      </c>
      <c r="K9" s="60">
        <v>196257</v>
      </c>
      <c r="L9" s="60">
        <v>6489757</v>
      </c>
      <c r="M9" s="60">
        <v>6864210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7374378</v>
      </c>
      <c r="W9" s="60">
        <v>2118600</v>
      </c>
      <c r="X9" s="60">
        <v>5255778</v>
      </c>
      <c r="Y9" s="61">
        <v>248.08</v>
      </c>
      <c r="Z9" s="62">
        <v>4237200</v>
      </c>
    </row>
    <row r="10" spans="1:26" ht="25.5">
      <c r="A10" s="63" t="s">
        <v>277</v>
      </c>
      <c r="B10" s="64">
        <f>SUM(B5:B9)</f>
        <v>114388070</v>
      </c>
      <c r="C10" s="64">
        <f>SUM(C5:C9)</f>
        <v>0</v>
      </c>
      <c r="D10" s="65">
        <f aca="true" t="shared" si="0" ref="D10:Z10">SUM(D5:D9)</f>
        <v>101224875</v>
      </c>
      <c r="E10" s="66">
        <f t="shared" si="0"/>
        <v>101224875</v>
      </c>
      <c r="F10" s="66">
        <f t="shared" si="0"/>
        <v>7008946</v>
      </c>
      <c r="G10" s="66">
        <f t="shared" si="0"/>
        <v>23262852</v>
      </c>
      <c r="H10" s="66">
        <f t="shared" si="0"/>
        <v>3944469</v>
      </c>
      <c r="I10" s="66">
        <f t="shared" si="0"/>
        <v>34216267</v>
      </c>
      <c r="J10" s="66">
        <f t="shared" si="0"/>
        <v>3152441</v>
      </c>
      <c r="K10" s="66">
        <f t="shared" si="0"/>
        <v>11992552</v>
      </c>
      <c r="L10" s="66">
        <f t="shared" si="0"/>
        <v>10745206</v>
      </c>
      <c r="M10" s="66">
        <f t="shared" si="0"/>
        <v>25890199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60106466</v>
      </c>
      <c r="W10" s="66">
        <f t="shared" si="0"/>
        <v>50612439</v>
      </c>
      <c r="X10" s="66">
        <f t="shared" si="0"/>
        <v>9494027</v>
      </c>
      <c r="Y10" s="67">
        <f>+IF(W10&lt;&gt;0,(X10/W10)*100,0)</f>
        <v>18.75828785884039</v>
      </c>
      <c r="Z10" s="68">
        <f t="shared" si="0"/>
        <v>101224875</v>
      </c>
    </row>
    <row r="11" spans="1:26" ht="13.5">
      <c r="A11" s="58" t="s">
        <v>37</v>
      </c>
      <c r="B11" s="19">
        <v>32859926</v>
      </c>
      <c r="C11" s="19">
        <v>0</v>
      </c>
      <c r="D11" s="59">
        <v>32406837</v>
      </c>
      <c r="E11" s="60">
        <v>32406837</v>
      </c>
      <c r="F11" s="60">
        <v>2297677</v>
      </c>
      <c r="G11" s="60">
        <v>2208583</v>
      </c>
      <c r="H11" s="60">
        <v>2209199</v>
      </c>
      <c r="I11" s="60">
        <v>6715459</v>
      </c>
      <c r="J11" s="60">
        <v>2046021</v>
      </c>
      <c r="K11" s="60">
        <v>3483200</v>
      </c>
      <c r="L11" s="60">
        <v>459066</v>
      </c>
      <c r="M11" s="60">
        <v>5988287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12703746</v>
      </c>
      <c r="W11" s="60">
        <v>16203419</v>
      </c>
      <c r="X11" s="60">
        <v>-3499673</v>
      </c>
      <c r="Y11" s="61">
        <v>-21.6</v>
      </c>
      <c r="Z11" s="62">
        <v>32406837</v>
      </c>
    </row>
    <row r="12" spans="1:26" ht="13.5">
      <c r="A12" s="58" t="s">
        <v>38</v>
      </c>
      <c r="B12" s="19">
        <v>0</v>
      </c>
      <c r="C12" s="19">
        <v>0</v>
      </c>
      <c r="D12" s="59">
        <v>5700793</v>
      </c>
      <c r="E12" s="60">
        <v>5700793</v>
      </c>
      <c r="F12" s="60">
        <v>434381</v>
      </c>
      <c r="G12" s="60">
        <v>434381</v>
      </c>
      <c r="H12" s="60">
        <v>434381</v>
      </c>
      <c r="I12" s="60">
        <v>1303143</v>
      </c>
      <c r="J12" s="60">
        <v>434381</v>
      </c>
      <c r="K12" s="60">
        <v>436502</v>
      </c>
      <c r="L12" s="60">
        <v>438748</v>
      </c>
      <c r="M12" s="60">
        <v>1309631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2612774</v>
      </c>
      <c r="W12" s="60">
        <v>2850397</v>
      </c>
      <c r="X12" s="60">
        <v>-237623</v>
      </c>
      <c r="Y12" s="61">
        <v>-8.34</v>
      </c>
      <c r="Z12" s="62">
        <v>5700793</v>
      </c>
    </row>
    <row r="13" spans="1:26" ht="13.5">
      <c r="A13" s="58" t="s">
        <v>278</v>
      </c>
      <c r="B13" s="19">
        <v>4852231</v>
      </c>
      <c r="C13" s="19">
        <v>0</v>
      </c>
      <c r="D13" s="59">
        <v>5559212</v>
      </c>
      <c r="E13" s="60">
        <v>5559212</v>
      </c>
      <c r="F13" s="60">
        <v>0</v>
      </c>
      <c r="G13" s="60">
        <v>0</v>
      </c>
      <c r="H13" s="60">
        <v>0</v>
      </c>
      <c r="I13" s="60">
        <v>0</v>
      </c>
      <c r="J13" s="60">
        <v>1076925</v>
      </c>
      <c r="K13" s="60">
        <v>358426</v>
      </c>
      <c r="L13" s="60">
        <v>0</v>
      </c>
      <c r="M13" s="60">
        <v>1435351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1435351</v>
      </c>
      <c r="W13" s="60">
        <v>2779606</v>
      </c>
      <c r="X13" s="60">
        <v>-1344255</v>
      </c>
      <c r="Y13" s="61">
        <v>-48.36</v>
      </c>
      <c r="Z13" s="62">
        <v>5559212</v>
      </c>
    </row>
    <row r="14" spans="1:26" ht="13.5">
      <c r="A14" s="58" t="s">
        <v>40</v>
      </c>
      <c r="B14" s="19">
        <v>103583</v>
      </c>
      <c r="C14" s="19">
        <v>0</v>
      </c>
      <c r="D14" s="59">
        <v>127484</v>
      </c>
      <c r="E14" s="60">
        <v>127484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63742</v>
      </c>
      <c r="X14" s="60">
        <v>-63742</v>
      </c>
      <c r="Y14" s="61">
        <v>-100</v>
      </c>
      <c r="Z14" s="62">
        <v>127484</v>
      </c>
    </row>
    <row r="15" spans="1:26" ht="13.5">
      <c r="A15" s="58" t="s">
        <v>41</v>
      </c>
      <c r="B15" s="19">
        <v>18107683</v>
      </c>
      <c r="C15" s="19">
        <v>0</v>
      </c>
      <c r="D15" s="59">
        <v>25759000</v>
      </c>
      <c r="E15" s="60">
        <v>25759000</v>
      </c>
      <c r="F15" s="60">
        <v>2247226</v>
      </c>
      <c r="G15" s="60">
        <v>2588742</v>
      </c>
      <c r="H15" s="60">
        <v>2260992</v>
      </c>
      <c r="I15" s="60">
        <v>7096960</v>
      </c>
      <c r="J15" s="60">
        <v>1308016</v>
      </c>
      <c r="K15" s="60">
        <v>1584055</v>
      </c>
      <c r="L15" s="60">
        <v>1286253</v>
      </c>
      <c r="M15" s="60">
        <v>4178324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11275284</v>
      </c>
      <c r="W15" s="60">
        <v>12879500</v>
      </c>
      <c r="X15" s="60">
        <v>-1604216</v>
      </c>
      <c r="Y15" s="61">
        <v>-12.46</v>
      </c>
      <c r="Z15" s="62">
        <v>25759000</v>
      </c>
    </row>
    <row r="16" spans="1:26" ht="13.5">
      <c r="A16" s="69" t="s">
        <v>42</v>
      </c>
      <c r="B16" s="19">
        <v>2449368</v>
      </c>
      <c r="C16" s="19">
        <v>0</v>
      </c>
      <c r="D16" s="59">
        <v>211000</v>
      </c>
      <c r="E16" s="60">
        <v>211000</v>
      </c>
      <c r="F16" s="60">
        <v>69311</v>
      </c>
      <c r="G16" s="60">
        <v>472851</v>
      </c>
      <c r="H16" s="60">
        <v>65602</v>
      </c>
      <c r="I16" s="60">
        <v>607764</v>
      </c>
      <c r="J16" s="60">
        <v>639387</v>
      </c>
      <c r="K16" s="60">
        <v>267878</v>
      </c>
      <c r="L16" s="60">
        <v>684190</v>
      </c>
      <c r="M16" s="60">
        <v>1591455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2199219</v>
      </c>
      <c r="W16" s="60">
        <v>105500</v>
      </c>
      <c r="X16" s="60">
        <v>2093719</v>
      </c>
      <c r="Y16" s="61">
        <v>1984.57</v>
      </c>
      <c r="Z16" s="62">
        <v>211000</v>
      </c>
    </row>
    <row r="17" spans="1:26" ht="13.5">
      <c r="A17" s="58" t="s">
        <v>43</v>
      </c>
      <c r="B17" s="19">
        <v>27929651</v>
      </c>
      <c r="C17" s="19">
        <v>0</v>
      </c>
      <c r="D17" s="59">
        <v>31460804</v>
      </c>
      <c r="E17" s="60">
        <v>31460804</v>
      </c>
      <c r="F17" s="60">
        <v>1221539</v>
      </c>
      <c r="G17" s="60">
        <v>1144383</v>
      </c>
      <c r="H17" s="60">
        <v>1183923</v>
      </c>
      <c r="I17" s="60">
        <v>3549845</v>
      </c>
      <c r="J17" s="60">
        <v>2056248</v>
      </c>
      <c r="K17" s="60">
        <v>1497029</v>
      </c>
      <c r="L17" s="60">
        <v>-863750</v>
      </c>
      <c r="M17" s="60">
        <v>2689527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6239372</v>
      </c>
      <c r="W17" s="60">
        <v>15730402</v>
      </c>
      <c r="X17" s="60">
        <v>-9491030</v>
      </c>
      <c r="Y17" s="61">
        <v>-60.34</v>
      </c>
      <c r="Z17" s="62">
        <v>31460804</v>
      </c>
    </row>
    <row r="18" spans="1:26" ht="13.5">
      <c r="A18" s="70" t="s">
        <v>44</v>
      </c>
      <c r="B18" s="71">
        <f>SUM(B11:B17)</f>
        <v>86302442</v>
      </c>
      <c r="C18" s="71">
        <f>SUM(C11:C17)</f>
        <v>0</v>
      </c>
      <c r="D18" s="72">
        <f aca="true" t="shared" si="1" ref="D18:Z18">SUM(D11:D17)</f>
        <v>101225130</v>
      </c>
      <c r="E18" s="73">
        <f t="shared" si="1"/>
        <v>101225130</v>
      </c>
      <c r="F18" s="73">
        <f t="shared" si="1"/>
        <v>6270134</v>
      </c>
      <c r="G18" s="73">
        <f t="shared" si="1"/>
        <v>6848940</v>
      </c>
      <c r="H18" s="73">
        <f t="shared" si="1"/>
        <v>6154097</v>
      </c>
      <c r="I18" s="73">
        <f t="shared" si="1"/>
        <v>19273171</v>
      </c>
      <c r="J18" s="73">
        <f t="shared" si="1"/>
        <v>7560978</v>
      </c>
      <c r="K18" s="73">
        <f t="shared" si="1"/>
        <v>7627090</v>
      </c>
      <c r="L18" s="73">
        <f t="shared" si="1"/>
        <v>2004507</v>
      </c>
      <c r="M18" s="73">
        <f t="shared" si="1"/>
        <v>17192575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36465746</v>
      </c>
      <c r="W18" s="73">
        <f t="shared" si="1"/>
        <v>50612566</v>
      </c>
      <c r="X18" s="73">
        <f t="shared" si="1"/>
        <v>-14146820</v>
      </c>
      <c r="Y18" s="67">
        <f>+IF(W18&lt;&gt;0,(X18/W18)*100,0)</f>
        <v>-27.951200893469814</v>
      </c>
      <c r="Z18" s="74">
        <f t="shared" si="1"/>
        <v>101225130</v>
      </c>
    </row>
    <row r="19" spans="1:26" ht="13.5">
      <c r="A19" s="70" t="s">
        <v>45</v>
      </c>
      <c r="B19" s="75">
        <f>+B10-B18</f>
        <v>28085628</v>
      </c>
      <c r="C19" s="75">
        <f>+C10-C18</f>
        <v>0</v>
      </c>
      <c r="D19" s="76">
        <f aca="true" t="shared" si="2" ref="D19:Z19">+D10-D18</f>
        <v>-255</v>
      </c>
      <c r="E19" s="77">
        <f t="shared" si="2"/>
        <v>-255</v>
      </c>
      <c r="F19" s="77">
        <f t="shared" si="2"/>
        <v>738812</v>
      </c>
      <c r="G19" s="77">
        <f t="shared" si="2"/>
        <v>16413912</v>
      </c>
      <c r="H19" s="77">
        <f t="shared" si="2"/>
        <v>-2209628</v>
      </c>
      <c r="I19" s="77">
        <f t="shared" si="2"/>
        <v>14943096</v>
      </c>
      <c r="J19" s="77">
        <f t="shared" si="2"/>
        <v>-4408537</v>
      </c>
      <c r="K19" s="77">
        <f t="shared" si="2"/>
        <v>4365462</v>
      </c>
      <c r="L19" s="77">
        <f t="shared" si="2"/>
        <v>8740699</v>
      </c>
      <c r="M19" s="77">
        <f t="shared" si="2"/>
        <v>8697624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23640720</v>
      </c>
      <c r="W19" s="77">
        <f>IF(E10=E18,0,W10-W18)</f>
        <v>-127</v>
      </c>
      <c r="X19" s="77">
        <f t="shared" si="2"/>
        <v>23640847</v>
      </c>
      <c r="Y19" s="78">
        <f>+IF(W19&lt;&gt;0,(X19/W19)*100,0)</f>
        <v>-18614840.157480314</v>
      </c>
      <c r="Z19" s="79">
        <f t="shared" si="2"/>
        <v>-255</v>
      </c>
    </row>
    <row r="20" spans="1:26" ht="13.5">
      <c r="A20" s="58" t="s">
        <v>46</v>
      </c>
      <c r="B20" s="19">
        <v>0</v>
      </c>
      <c r="C20" s="19">
        <v>0</v>
      </c>
      <c r="D20" s="59">
        <v>39853603</v>
      </c>
      <c r="E20" s="60">
        <v>39853603</v>
      </c>
      <c r="F20" s="60">
        <v>34337</v>
      </c>
      <c r="G20" s="60">
        <v>0</v>
      </c>
      <c r="H20" s="60">
        <v>0</v>
      </c>
      <c r="I20" s="60">
        <v>34337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34337</v>
      </c>
      <c r="W20" s="60">
        <v>19926802</v>
      </c>
      <c r="X20" s="60">
        <v>-19892465</v>
      </c>
      <c r="Y20" s="61">
        <v>-99.83</v>
      </c>
      <c r="Z20" s="62">
        <v>39853603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28085628</v>
      </c>
      <c r="C22" s="86">
        <f>SUM(C19:C21)</f>
        <v>0</v>
      </c>
      <c r="D22" s="87">
        <f aca="true" t="shared" si="3" ref="D22:Z22">SUM(D19:D21)</f>
        <v>39853348</v>
      </c>
      <c r="E22" s="88">
        <f t="shared" si="3"/>
        <v>39853348</v>
      </c>
      <c r="F22" s="88">
        <f t="shared" si="3"/>
        <v>773149</v>
      </c>
      <c r="G22" s="88">
        <f t="shared" si="3"/>
        <v>16413912</v>
      </c>
      <c r="H22" s="88">
        <f t="shared" si="3"/>
        <v>-2209628</v>
      </c>
      <c r="I22" s="88">
        <f t="shared" si="3"/>
        <v>14977433</v>
      </c>
      <c r="J22" s="88">
        <f t="shared" si="3"/>
        <v>-4408537</v>
      </c>
      <c r="K22" s="88">
        <f t="shared" si="3"/>
        <v>4365462</v>
      </c>
      <c r="L22" s="88">
        <f t="shared" si="3"/>
        <v>8740699</v>
      </c>
      <c r="M22" s="88">
        <f t="shared" si="3"/>
        <v>8697624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23675057</v>
      </c>
      <c r="W22" s="88">
        <f t="shared" si="3"/>
        <v>19926675</v>
      </c>
      <c r="X22" s="88">
        <f t="shared" si="3"/>
        <v>3748382</v>
      </c>
      <c r="Y22" s="89">
        <f>+IF(W22&lt;&gt;0,(X22/W22)*100,0)</f>
        <v>18.81087537183198</v>
      </c>
      <c r="Z22" s="90">
        <f t="shared" si="3"/>
        <v>39853348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28085628</v>
      </c>
      <c r="C24" s="75">
        <f>SUM(C22:C23)</f>
        <v>0</v>
      </c>
      <c r="D24" s="76">
        <f aca="true" t="shared" si="4" ref="D24:Z24">SUM(D22:D23)</f>
        <v>39853348</v>
      </c>
      <c r="E24" s="77">
        <f t="shared" si="4"/>
        <v>39853348</v>
      </c>
      <c r="F24" s="77">
        <f t="shared" si="4"/>
        <v>773149</v>
      </c>
      <c r="G24" s="77">
        <f t="shared" si="4"/>
        <v>16413912</v>
      </c>
      <c r="H24" s="77">
        <f t="shared" si="4"/>
        <v>-2209628</v>
      </c>
      <c r="I24" s="77">
        <f t="shared" si="4"/>
        <v>14977433</v>
      </c>
      <c r="J24" s="77">
        <f t="shared" si="4"/>
        <v>-4408537</v>
      </c>
      <c r="K24" s="77">
        <f t="shared" si="4"/>
        <v>4365462</v>
      </c>
      <c r="L24" s="77">
        <f t="shared" si="4"/>
        <v>8740699</v>
      </c>
      <c r="M24" s="77">
        <f t="shared" si="4"/>
        <v>8697624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23675057</v>
      </c>
      <c r="W24" s="77">
        <f t="shared" si="4"/>
        <v>19926675</v>
      </c>
      <c r="X24" s="77">
        <f t="shared" si="4"/>
        <v>3748382</v>
      </c>
      <c r="Y24" s="78">
        <f>+IF(W24&lt;&gt;0,(X24/W24)*100,0)</f>
        <v>18.81087537183198</v>
      </c>
      <c r="Z24" s="79">
        <f t="shared" si="4"/>
        <v>39853348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21563074</v>
      </c>
      <c r="C27" s="22">
        <v>0</v>
      </c>
      <c r="D27" s="99">
        <v>39853603</v>
      </c>
      <c r="E27" s="100">
        <v>39853603</v>
      </c>
      <c r="F27" s="100">
        <v>2381494</v>
      </c>
      <c r="G27" s="100">
        <v>2143620</v>
      </c>
      <c r="H27" s="100">
        <v>1884439</v>
      </c>
      <c r="I27" s="100">
        <v>6409553</v>
      </c>
      <c r="J27" s="100">
        <v>2605207</v>
      </c>
      <c r="K27" s="100">
        <v>122591</v>
      </c>
      <c r="L27" s="100">
        <v>2478962</v>
      </c>
      <c r="M27" s="100">
        <v>5206760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11616313</v>
      </c>
      <c r="W27" s="100">
        <v>19926802</v>
      </c>
      <c r="X27" s="100">
        <v>-8310489</v>
      </c>
      <c r="Y27" s="101">
        <v>-41.71</v>
      </c>
      <c r="Z27" s="102">
        <v>39853603</v>
      </c>
    </row>
    <row r="28" spans="1:26" ht="13.5">
      <c r="A28" s="103" t="s">
        <v>46</v>
      </c>
      <c r="B28" s="19">
        <v>19773445</v>
      </c>
      <c r="C28" s="19">
        <v>0</v>
      </c>
      <c r="D28" s="59">
        <v>35038603</v>
      </c>
      <c r="E28" s="60">
        <v>35038603</v>
      </c>
      <c r="F28" s="60">
        <v>2381494</v>
      </c>
      <c r="G28" s="60">
        <v>2143620</v>
      </c>
      <c r="H28" s="60">
        <v>1884439</v>
      </c>
      <c r="I28" s="60">
        <v>6409553</v>
      </c>
      <c r="J28" s="60">
        <v>2605207</v>
      </c>
      <c r="K28" s="60">
        <v>122591</v>
      </c>
      <c r="L28" s="60">
        <v>2478962</v>
      </c>
      <c r="M28" s="60">
        <v>5206760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11616313</v>
      </c>
      <c r="W28" s="60">
        <v>17519302</v>
      </c>
      <c r="X28" s="60">
        <v>-5902989</v>
      </c>
      <c r="Y28" s="61">
        <v>-33.69</v>
      </c>
      <c r="Z28" s="62">
        <v>35038603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1789629</v>
      </c>
      <c r="C31" s="19">
        <v>0</v>
      </c>
      <c r="D31" s="59">
        <v>4815000</v>
      </c>
      <c r="E31" s="60">
        <v>4815000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2407500</v>
      </c>
      <c r="X31" s="60">
        <v>-2407500</v>
      </c>
      <c r="Y31" s="61">
        <v>-100</v>
      </c>
      <c r="Z31" s="62">
        <v>4815000</v>
      </c>
    </row>
    <row r="32" spans="1:26" ht="13.5">
      <c r="A32" s="70" t="s">
        <v>54</v>
      </c>
      <c r="B32" s="22">
        <f>SUM(B28:B31)</f>
        <v>21563074</v>
      </c>
      <c r="C32" s="22">
        <f>SUM(C28:C31)</f>
        <v>0</v>
      </c>
      <c r="D32" s="99">
        <f aca="true" t="shared" si="5" ref="D32:Z32">SUM(D28:D31)</f>
        <v>39853603</v>
      </c>
      <c r="E32" s="100">
        <f t="shared" si="5"/>
        <v>39853603</v>
      </c>
      <c r="F32" s="100">
        <f t="shared" si="5"/>
        <v>2381494</v>
      </c>
      <c r="G32" s="100">
        <f t="shared" si="5"/>
        <v>2143620</v>
      </c>
      <c r="H32" s="100">
        <f t="shared" si="5"/>
        <v>1884439</v>
      </c>
      <c r="I32" s="100">
        <f t="shared" si="5"/>
        <v>6409553</v>
      </c>
      <c r="J32" s="100">
        <f t="shared" si="5"/>
        <v>2605207</v>
      </c>
      <c r="K32" s="100">
        <f t="shared" si="5"/>
        <v>122591</v>
      </c>
      <c r="L32" s="100">
        <f t="shared" si="5"/>
        <v>2478962</v>
      </c>
      <c r="M32" s="100">
        <f t="shared" si="5"/>
        <v>5206760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11616313</v>
      </c>
      <c r="W32" s="100">
        <f t="shared" si="5"/>
        <v>19926802</v>
      </c>
      <c r="X32" s="100">
        <f t="shared" si="5"/>
        <v>-8310489</v>
      </c>
      <c r="Y32" s="101">
        <f>+IF(W32&lt;&gt;0,(X32/W32)*100,0)</f>
        <v>-41.70508142751657</v>
      </c>
      <c r="Z32" s="102">
        <f t="shared" si="5"/>
        <v>39853603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46052646</v>
      </c>
      <c r="C35" s="19">
        <v>0</v>
      </c>
      <c r="D35" s="59">
        <v>55744000</v>
      </c>
      <c r="E35" s="60">
        <v>55744000</v>
      </c>
      <c r="F35" s="60">
        <v>29069994</v>
      </c>
      <c r="G35" s="60">
        <v>17023890</v>
      </c>
      <c r="H35" s="60">
        <v>19124966</v>
      </c>
      <c r="I35" s="60">
        <v>19124966</v>
      </c>
      <c r="J35" s="60">
        <v>14580270</v>
      </c>
      <c r="K35" s="60">
        <v>21106082</v>
      </c>
      <c r="L35" s="60">
        <v>10165933</v>
      </c>
      <c r="M35" s="60">
        <v>10165933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10165933</v>
      </c>
      <c r="W35" s="60">
        <v>27872000</v>
      </c>
      <c r="X35" s="60">
        <v>-17706067</v>
      </c>
      <c r="Y35" s="61">
        <v>-63.53</v>
      </c>
      <c r="Z35" s="62">
        <v>55744000</v>
      </c>
    </row>
    <row r="36" spans="1:26" ht="13.5">
      <c r="A36" s="58" t="s">
        <v>57</v>
      </c>
      <c r="B36" s="19">
        <v>163652379</v>
      </c>
      <c r="C36" s="19">
        <v>0</v>
      </c>
      <c r="D36" s="59">
        <v>171498000</v>
      </c>
      <c r="E36" s="60">
        <v>171498000</v>
      </c>
      <c r="F36" s="60">
        <v>166964840</v>
      </c>
      <c r="G36" s="60">
        <v>191491480</v>
      </c>
      <c r="H36" s="60">
        <v>181049910</v>
      </c>
      <c r="I36" s="60">
        <v>181049910</v>
      </c>
      <c r="J36" s="60">
        <v>204031738</v>
      </c>
      <c r="K36" s="60">
        <v>199833876</v>
      </c>
      <c r="L36" s="60">
        <v>215001074</v>
      </c>
      <c r="M36" s="60">
        <v>215001074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215001074</v>
      </c>
      <c r="W36" s="60">
        <v>85749000</v>
      </c>
      <c r="X36" s="60">
        <v>129252074</v>
      </c>
      <c r="Y36" s="61">
        <v>150.73</v>
      </c>
      <c r="Z36" s="62">
        <v>171498000</v>
      </c>
    </row>
    <row r="37" spans="1:26" ht="13.5">
      <c r="A37" s="58" t="s">
        <v>58</v>
      </c>
      <c r="B37" s="19">
        <v>28940060</v>
      </c>
      <c r="C37" s="19">
        <v>0</v>
      </c>
      <c r="D37" s="59">
        <v>30087000</v>
      </c>
      <c r="E37" s="60">
        <v>30087000</v>
      </c>
      <c r="F37" s="60">
        <v>41538509</v>
      </c>
      <c r="G37" s="60">
        <v>11641753</v>
      </c>
      <c r="H37" s="60">
        <v>7395326</v>
      </c>
      <c r="I37" s="60">
        <v>7395326</v>
      </c>
      <c r="J37" s="60">
        <v>32846779</v>
      </c>
      <c r="K37" s="60">
        <v>25332268</v>
      </c>
      <c r="L37" s="60">
        <v>23279630</v>
      </c>
      <c r="M37" s="60">
        <v>23279630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23279630</v>
      </c>
      <c r="W37" s="60">
        <v>15043500</v>
      </c>
      <c r="X37" s="60">
        <v>8236130</v>
      </c>
      <c r="Y37" s="61">
        <v>54.75</v>
      </c>
      <c r="Z37" s="62">
        <v>30087000</v>
      </c>
    </row>
    <row r="38" spans="1:26" ht="13.5">
      <c r="A38" s="58" t="s">
        <v>59</v>
      </c>
      <c r="B38" s="19">
        <v>443393</v>
      </c>
      <c r="C38" s="19">
        <v>0</v>
      </c>
      <c r="D38" s="59">
        <v>433000</v>
      </c>
      <c r="E38" s="60">
        <v>433000</v>
      </c>
      <c r="F38" s="60">
        <v>80217</v>
      </c>
      <c r="G38" s="60">
        <v>80217</v>
      </c>
      <c r="H38" s="60">
        <v>80217</v>
      </c>
      <c r="I38" s="60">
        <v>80217</v>
      </c>
      <c r="J38" s="60">
        <v>80217</v>
      </c>
      <c r="K38" s="60">
        <v>80217</v>
      </c>
      <c r="L38" s="60">
        <v>80217</v>
      </c>
      <c r="M38" s="60">
        <v>80217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80217</v>
      </c>
      <c r="W38" s="60">
        <v>216500</v>
      </c>
      <c r="X38" s="60">
        <v>-136283</v>
      </c>
      <c r="Y38" s="61">
        <v>-62.95</v>
      </c>
      <c r="Z38" s="62">
        <v>433000</v>
      </c>
    </row>
    <row r="39" spans="1:26" ht="13.5">
      <c r="A39" s="58" t="s">
        <v>60</v>
      </c>
      <c r="B39" s="19">
        <v>180321572</v>
      </c>
      <c r="C39" s="19">
        <v>0</v>
      </c>
      <c r="D39" s="59">
        <v>196722000</v>
      </c>
      <c r="E39" s="60">
        <v>196722000</v>
      </c>
      <c r="F39" s="60">
        <v>154416108</v>
      </c>
      <c r="G39" s="60">
        <v>196793400</v>
      </c>
      <c r="H39" s="60">
        <v>192699333</v>
      </c>
      <c r="I39" s="60">
        <v>192699333</v>
      </c>
      <c r="J39" s="60">
        <v>185685012</v>
      </c>
      <c r="K39" s="60">
        <v>195527473</v>
      </c>
      <c r="L39" s="60">
        <v>201807160</v>
      </c>
      <c r="M39" s="60">
        <v>201807160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201807160</v>
      </c>
      <c r="W39" s="60">
        <v>98361000</v>
      </c>
      <c r="X39" s="60">
        <v>103446160</v>
      </c>
      <c r="Y39" s="61">
        <v>105.17</v>
      </c>
      <c r="Z39" s="62">
        <v>196722000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19496726</v>
      </c>
      <c r="C42" s="19">
        <v>0</v>
      </c>
      <c r="D42" s="59">
        <v>50350694</v>
      </c>
      <c r="E42" s="60">
        <v>50350694</v>
      </c>
      <c r="F42" s="60">
        <v>14385765</v>
      </c>
      <c r="G42" s="60">
        <v>-718907</v>
      </c>
      <c r="H42" s="60">
        <v>6722756</v>
      </c>
      <c r="I42" s="60">
        <v>20389614</v>
      </c>
      <c r="J42" s="60">
        <v>-312864</v>
      </c>
      <c r="K42" s="60">
        <v>6920846</v>
      </c>
      <c r="L42" s="60">
        <v>-5871366</v>
      </c>
      <c r="M42" s="60">
        <v>736616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21126230</v>
      </c>
      <c r="W42" s="60">
        <v>51985581</v>
      </c>
      <c r="X42" s="60">
        <v>-30859351</v>
      </c>
      <c r="Y42" s="61">
        <v>-59.36</v>
      </c>
      <c r="Z42" s="62">
        <v>50350694</v>
      </c>
    </row>
    <row r="43" spans="1:26" ht="13.5">
      <c r="A43" s="58" t="s">
        <v>63</v>
      </c>
      <c r="B43" s="19">
        <v>-15722015</v>
      </c>
      <c r="C43" s="19">
        <v>0</v>
      </c>
      <c r="D43" s="59">
        <v>-39854000</v>
      </c>
      <c r="E43" s="60">
        <v>-39854000</v>
      </c>
      <c r="F43" s="60">
        <v>-2737140</v>
      </c>
      <c r="G43" s="60">
        <v>-10251518</v>
      </c>
      <c r="H43" s="60">
        <v>-2148261</v>
      </c>
      <c r="I43" s="60">
        <v>-15136919</v>
      </c>
      <c r="J43" s="60">
        <v>-2969935</v>
      </c>
      <c r="K43" s="60">
        <v>-139754</v>
      </c>
      <c r="L43" s="60">
        <v>-2803780</v>
      </c>
      <c r="M43" s="60">
        <v>-5913469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-21050388</v>
      </c>
      <c r="W43" s="60">
        <v>-19927002</v>
      </c>
      <c r="X43" s="60">
        <v>-1123386</v>
      </c>
      <c r="Y43" s="61">
        <v>5.64</v>
      </c>
      <c r="Z43" s="62">
        <v>-39854000</v>
      </c>
    </row>
    <row r="44" spans="1:26" ht="13.5">
      <c r="A44" s="58" t="s">
        <v>64</v>
      </c>
      <c r="B44" s="19">
        <v>-2142549</v>
      </c>
      <c r="C44" s="19">
        <v>0</v>
      </c>
      <c r="D44" s="59">
        <v>15700</v>
      </c>
      <c r="E44" s="60">
        <v>15700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15700</v>
      </c>
    </row>
    <row r="45" spans="1:26" ht="13.5">
      <c r="A45" s="70" t="s">
        <v>65</v>
      </c>
      <c r="B45" s="22">
        <v>33134892</v>
      </c>
      <c r="C45" s="22">
        <v>0</v>
      </c>
      <c r="D45" s="99">
        <v>14488394</v>
      </c>
      <c r="E45" s="100">
        <v>14488394</v>
      </c>
      <c r="F45" s="100">
        <v>12584194</v>
      </c>
      <c r="G45" s="100">
        <v>1613769</v>
      </c>
      <c r="H45" s="100">
        <v>6188264</v>
      </c>
      <c r="I45" s="100">
        <v>6188264</v>
      </c>
      <c r="J45" s="100">
        <v>2905465</v>
      </c>
      <c r="K45" s="100">
        <v>9686557</v>
      </c>
      <c r="L45" s="100">
        <v>1011411</v>
      </c>
      <c r="M45" s="100">
        <v>1011411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1011411</v>
      </c>
      <c r="W45" s="100">
        <v>36034579</v>
      </c>
      <c r="X45" s="100">
        <v>-35023168</v>
      </c>
      <c r="Y45" s="101">
        <v>-97.19</v>
      </c>
      <c r="Z45" s="102">
        <v>14488394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2357942</v>
      </c>
      <c r="C49" s="52">
        <v>0</v>
      </c>
      <c r="D49" s="129">
        <v>565537</v>
      </c>
      <c r="E49" s="54">
        <v>308478</v>
      </c>
      <c r="F49" s="54">
        <v>0</v>
      </c>
      <c r="G49" s="54">
        <v>0</v>
      </c>
      <c r="H49" s="54">
        <v>0</v>
      </c>
      <c r="I49" s="54">
        <v>271559</v>
      </c>
      <c r="J49" s="54">
        <v>0</v>
      </c>
      <c r="K49" s="54">
        <v>0</v>
      </c>
      <c r="L49" s="54">
        <v>0</v>
      </c>
      <c r="M49" s="54">
        <v>1344630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3181308</v>
      </c>
      <c r="W49" s="54">
        <v>0</v>
      </c>
      <c r="X49" s="54">
        <v>352871</v>
      </c>
      <c r="Y49" s="54">
        <v>8382325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48535693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48535693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99.29676193206126</v>
      </c>
      <c r="C58" s="5">
        <f>IF(C67=0,0,+(C76/C67)*100)</f>
        <v>0</v>
      </c>
      <c r="D58" s="6">
        <f aca="true" t="shared" si="6" ref="D58:Z58">IF(D67=0,0,+(D76/D67)*100)</f>
        <v>100.03136976472449</v>
      </c>
      <c r="E58" s="7">
        <f t="shared" si="6"/>
        <v>100.03136976472449</v>
      </c>
      <c r="F58" s="7">
        <f t="shared" si="6"/>
        <v>51.46121485481775</v>
      </c>
      <c r="G58" s="7">
        <f t="shared" si="6"/>
        <v>133.98488182209888</v>
      </c>
      <c r="H58" s="7">
        <f t="shared" si="6"/>
        <v>192.6297093202416</v>
      </c>
      <c r="I58" s="7">
        <f t="shared" si="6"/>
        <v>102.79955731850376</v>
      </c>
      <c r="J58" s="7">
        <f t="shared" si="6"/>
        <v>154.03190691242884</v>
      </c>
      <c r="K58" s="7">
        <f t="shared" si="6"/>
        <v>122.54404761003383</v>
      </c>
      <c r="L58" s="7">
        <f t="shared" si="6"/>
        <v>142.61770209628835</v>
      </c>
      <c r="M58" s="7">
        <f t="shared" si="6"/>
        <v>139.8998637416087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117.67988805438469</v>
      </c>
      <c r="W58" s="7">
        <f t="shared" si="6"/>
        <v>80.58357883455001</v>
      </c>
      <c r="X58" s="7">
        <f t="shared" si="6"/>
        <v>0</v>
      </c>
      <c r="Y58" s="7">
        <f t="shared" si="6"/>
        <v>0</v>
      </c>
      <c r="Z58" s="8">
        <f t="shared" si="6"/>
        <v>100.03136976472449</v>
      </c>
    </row>
    <row r="59" spans="1:26" ht="13.5">
      <c r="A59" s="37" t="s">
        <v>31</v>
      </c>
      <c r="B59" s="9">
        <f aca="true" t="shared" si="7" ref="B59:Z66">IF(B68=0,0,+(B77/B68)*100)</f>
        <v>97.8997005284686</v>
      </c>
      <c r="C59" s="9">
        <f t="shared" si="7"/>
        <v>0</v>
      </c>
      <c r="D59" s="2">
        <f t="shared" si="7"/>
        <v>100.00005282214457</v>
      </c>
      <c r="E59" s="10">
        <f t="shared" si="7"/>
        <v>100.00005282214457</v>
      </c>
      <c r="F59" s="10">
        <f t="shared" si="7"/>
        <v>14.089604888327589</v>
      </c>
      <c r="G59" s="10">
        <f t="shared" si="7"/>
        <v>105.17972458788043</v>
      </c>
      <c r="H59" s="10">
        <f t="shared" si="7"/>
        <v>433.5688682609635</v>
      </c>
      <c r="I59" s="10">
        <f t="shared" si="7"/>
        <v>80.4143092208127</v>
      </c>
      <c r="J59" s="10">
        <f t="shared" si="7"/>
        <v>277.2676905868856</v>
      </c>
      <c r="K59" s="10">
        <f t="shared" si="7"/>
        <v>86.39254655755835</v>
      </c>
      <c r="L59" s="10">
        <f t="shared" si="7"/>
        <v>233.61035733372074</v>
      </c>
      <c r="M59" s="10">
        <f t="shared" si="7"/>
        <v>199.6347132763161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113.64204914166778</v>
      </c>
      <c r="W59" s="10">
        <f t="shared" si="7"/>
        <v>100.0000422577112</v>
      </c>
      <c r="X59" s="10">
        <f t="shared" si="7"/>
        <v>0</v>
      </c>
      <c r="Y59" s="10">
        <f t="shared" si="7"/>
        <v>0</v>
      </c>
      <c r="Z59" s="11">
        <f t="shared" si="7"/>
        <v>100.00005282214457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100.04123456781906</v>
      </c>
      <c r="E60" s="13">
        <f t="shared" si="7"/>
        <v>100.04123456781906</v>
      </c>
      <c r="F60" s="13">
        <f t="shared" si="7"/>
        <v>123.56239388177974</v>
      </c>
      <c r="G60" s="13">
        <f t="shared" si="7"/>
        <v>147.18453676168193</v>
      </c>
      <c r="H60" s="13">
        <f t="shared" si="7"/>
        <v>107.39030054997072</v>
      </c>
      <c r="I60" s="13">
        <f t="shared" si="7"/>
        <v>124.39892737811094</v>
      </c>
      <c r="J60" s="13">
        <f t="shared" si="7"/>
        <v>105.76267768618727</v>
      </c>
      <c r="K60" s="13">
        <f t="shared" si="7"/>
        <v>137.0380172197077</v>
      </c>
      <c r="L60" s="13">
        <f t="shared" si="7"/>
        <v>106.79487801452848</v>
      </c>
      <c r="M60" s="13">
        <f t="shared" si="7"/>
        <v>116.28277538742292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120.4598606792783</v>
      </c>
      <c r="W60" s="13">
        <f t="shared" si="7"/>
        <v>74.46741317729135</v>
      </c>
      <c r="X60" s="13">
        <f t="shared" si="7"/>
        <v>0</v>
      </c>
      <c r="Y60" s="13">
        <f t="shared" si="7"/>
        <v>0</v>
      </c>
      <c r="Z60" s="14">
        <f t="shared" si="7"/>
        <v>100.04123456781906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100.0013828294795</v>
      </c>
      <c r="E61" s="13">
        <f t="shared" si="7"/>
        <v>100.0013828294795</v>
      </c>
      <c r="F61" s="13">
        <f t="shared" si="7"/>
        <v>118.29062733184095</v>
      </c>
      <c r="G61" s="13">
        <f t="shared" si="7"/>
        <v>163.9680343848152</v>
      </c>
      <c r="H61" s="13">
        <f t="shared" si="7"/>
        <v>106.55967101540588</v>
      </c>
      <c r="I61" s="13">
        <f t="shared" si="7"/>
        <v>125.53063198457555</v>
      </c>
      <c r="J61" s="13">
        <f t="shared" si="7"/>
        <v>100.73552170143614</v>
      </c>
      <c r="K61" s="13">
        <f t="shared" si="7"/>
        <v>132.01741431261982</v>
      </c>
      <c r="L61" s="13">
        <f t="shared" si="7"/>
        <v>105.52543409770993</v>
      </c>
      <c r="M61" s="13">
        <f t="shared" si="7"/>
        <v>112.62129259722225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118.99543535922147</v>
      </c>
      <c r="W61" s="13">
        <f t="shared" si="7"/>
        <v>73.23321415688572</v>
      </c>
      <c r="X61" s="13">
        <f t="shared" si="7"/>
        <v>0</v>
      </c>
      <c r="Y61" s="13">
        <f t="shared" si="7"/>
        <v>0</v>
      </c>
      <c r="Z61" s="14">
        <f t="shared" si="7"/>
        <v>100.0013828294795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100.89455525075739</v>
      </c>
      <c r="E64" s="13">
        <f t="shared" si="7"/>
        <v>100.89455525075739</v>
      </c>
      <c r="F64" s="13">
        <f t="shared" si="7"/>
        <v>85.56539624552948</v>
      </c>
      <c r="G64" s="13">
        <f t="shared" si="7"/>
        <v>94.27883144692566</v>
      </c>
      <c r="H64" s="13">
        <f t="shared" si="7"/>
        <v>146.48453783328958</v>
      </c>
      <c r="I64" s="13">
        <f t="shared" si="7"/>
        <v>108.68612391193035</v>
      </c>
      <c r="J64" s="13">
        <f t="shared" si="7"/>
        <v>173.55599214145383</v>
      </c>
      <c r="K64" s="13">
        <f t="shared" si="7"/>
        <v>222.44936950706915</v>
      </c>
      <c r="L64" s="13">
        <f t="shared" si="7"/>
        <v>123.63547616272292</v>
      </c>
      <c r="M64" s="13">
        <f t="shared" si="7"/>
        <v>168.95408792847684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138.27937177250274</v>
      </c>
      <c r="W64" s="13">
        <f t="shared" si="7"/>
        <v>100.89455525075739</v>
      </c>
      <c r="X64" s="13">
        <f t="shared" si="7"/>
        <v>0</v>
      </c>
      <c r="Y64" s="13">
        <f t="shared" si="7"/>
        <v>0</v>
      </c>
      <c r="Z64" s="14">
        <f t="shared" si="7"/>
        <v>100.89455525075739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524.2906072651816</v>
      </c>
      <c r="G65" s="13">
        <f t="shared" si="7"/>
        <v>87.80851778640685</v>
      </c>
      <c r="H65" s="13">
        <f t="shared" si="7"/>
        <v>87.22087288052872</v>
      </c>
      <c r="I65" s="13">
        <f t="shared" si="7"/>
        <v>124.72625175479644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124.72625175479644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31593284</v>
      </c>
      <c r="C67" s="24"/>
      <c r="D67" s="25">
        <v>39515757</v>
      </c>
      <c r="E67" s="26">
        <v>39515757</v>
      </c>
      <c r="F67" s="26">
        <v>6654326</v>
      </c>
      <c r="G67" s="26">
        <v>2485617</v>
      </c>
      <c r="H67" s="26">
        <v>2940074</v>
      </c>
      <c r="I67" s="26">
        <v>12080017</v>
      </c>
      <c r="J67" s="26">
        <v>2719160</v>
      </c>
      <c r="K67" s="26">
        <v>2641460</v>
      </c>
      <c r="L67" s="26">
        <v>2729157</v>
      </c>
      <c r="M67" s="26">
        <v>8089777</v>
      </c>
      <c r="N67" s="26"/>
      <c r="O67" s="26"/>
      <c r="P67" s="26"/>
      <c r="Q67" s="26"/>
      <c r="R67" s="26"/>
      <c r="S67" s="26"/>
      <c r="T67" s="26"/>
      <c r="U67" s="26"/>
      <c r="V67" s="26">
        <v>20169794</v>
      </c>
      <c r="W67" s="26">
        <v>19757879</v>
      </c>
      <c r="X67" s="26"/>
      <c r="Y67" s="25"/>
      <c r="Z67" s="27">
        <v>39515757</v>
      </c>
    </row>
    <row r="68" spans="1:26" ht="13.5" hidden="1">
      <c r="A68" s="37" t="s">
        <v>31</v>
      </c>
      <c r="B68" s="19">
        <v>10578301</v>
      </c>
      <c r="C68" s="19"/>
      <c r="D68" s="20">
        <v>9465727</v>
      </c>
      <c r="E68" s="21">
        <v>9465727</v>
      </c>
      <c r="F68" s="21">
        <v>4382685</v>
      </c>
      <c r="G68" s="21">
        <v>781084</v>
      </c>
      <c r="H68" s="21">
        <v>768322</v>
      </c>
      <c r="I68" s="21">
        <v>5932091</v>
      </c>
      <c r="J68" s="21">
        <v>765294</v>
      </c>
      <c r="K68" s="21">
        <v>755946</v>
      </c>
      <c r="L68" s="21">
        <v>770932</v>
      </c>
      <c r="M68" s="21">
        <v>2292172</v>
      </c>
      <c r="N68" s="21"/>
      <c r="O68" s="21"/>
      <c r="P68" s="21"/>
      <c r="Q68" s="21"/>
      <c r="R68" s="21"/>
      <c r="S68" s="21"/>
      <c r="T68" s="21"/>
      <c r="U68" s="21"/>
      <c r="V68" s="21">
        <v>8224263</v>
      </c>
      <c r="W68" s="21">
        <v>4732864</v>
      </c>
      <c r="X68" s="21"/>
      <c r="Y68" s="20"/>
      <c r="Z68" s="23">
        <v>9465727</v>
      </c>
    </row>
    <row r="69" spans="1:26" ht="13.5" hidden="1">
      <c r="A69" s="38" t="s">
        <v>32</v>
      </c>
      <c r="B69" s="19">
        <v>21014983</v>
      </c>
      <c r="C69" s="19"/>
      <c r="D69" s="20">
        <v>30050030</v>
      </c>
      <c r="E69" s="21">
        <v>30050030</v>
      </c>
      <c r="F69" s="21">
        <v>2271641</v>
      </c>
      <c r="G69" s="21">
        <v>1704533</v>
      </c>
      <c r="H69" s="21">
        <v>2171752</v>
      </c>
      <c r="I69" s="21">
        <v>6147926</v>
      </c>
      <c r="J69" s="21">
        <v>1953866</v>
      </c>
      <c r="K69" s="21">
        <v>1885514</v>
      </c>
      <c r="L69" s="21">
        <v>1958225</v>
      </c>
      <c r="M69" s="21">
        <v>5797605</v>
      </c>
      <c r="N69" s="21"/>
      <c r="O69" s="21"/>
      <c r="P69" s="21"/>
      <c r="Q69" s="21"/>
      <c r="R69" s="21"/>
      <c r="S69" s="21"/>
      <c r="T69" s="21"/>
      <c r="U69" s="21"/>
      <c r="V69" s="21">
        <v>11945531</v>
      </c>
      <c r="W69" s="21">
        <v>15025015</v>
      </c>
      <c r="X69" s="21"/>
      <c r="Y69" s="20"/>
      <c r="Z69" s="23">
        <v>30050030</v>
      </c>
    </row>
    <row r="70" spans="1:26" ht="13.5" hidden="1">
      <c r="A70" s="39" t="s">
        <v>103</v>
      </c>
      <c r="B70" s="19">
        <v>19608129</v>
      </c>
      <c r="C70" s="19"/>
      <c r="D70" s="20">
        <v>28709252</v>
      </c>
      <c r="E70" s="21">
        <v>28709252</v>
      </c>
      <c r="F70" s="21">
        <v>2101344</v>
      </c>
      <c r="G70" s="21">
        <v>1317791</v>
      </c>
      <c r="H70" s="21">
        <v>1868051</v>
      </c>
      <c r="I70" s="21">
        <v>5287186</v>
      </c>
      <c r="J70" s="21">
        <v>1818981</v>
      </c>
      <c r="K70" s="21">
        <v>1780834</v>
      </c>
      <c r="L70" s="21">
        <v>1820961</v>
      </c>
      <c r="M70" s="21">
        <v>5420776</v>
      </c>
      <c r="N70" s="21"/>
      <c r="O70" s="21"/>
      <c r="P70" s="21"/>
      <c r="Q70" s="21"/>
      <c r="R70" s="21"/>
      <c r="S70" s="21"/>
      <c r="T70" s="21"/>
      <c r="U70" s="21"/>
      <c r="V70" s="21">
        <v>10707962</v>
      </c>
      <c r="W70" s="21">
        <v>14354626</v>
      </c>
      <c r="X70" s="21"/>
      <c r="Y70" s="20"/>
      <c r="Z70" s="23">
        <v>28709252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1406854</v>
      </c>
      <c r="C73" s="19"/>
      <c r="D73" s="20">
        <v>1340778</v>
      </c>
      <c r="E73" s="21">
        <v>1340778</v>
      </c>
      <c r="F73" s="21">
        <v>130298</v>
      </c>
      <c r="G73" s="21">
        <v>130760</v>
      </c>
      <c r="H73" s="21">
        <v>129542</v>
      </c>
      <c r="I73" s="21">
        <v>390600</v>
      </c>
      <c r="J73" s="21">
        <v>134885</v>
      </c>
      <c r="K73" s="21">
        <v>104680</v>
      </c>
      <c r="L73" s="21">
        <v>137264</v>
      </c>
      <c r="M73" s="21">
        <v>376829</v>
      </c>
      <c r="N73" s="21"/>
      <c r="O73" s="21"/>
      <c r="P73" s="21"/>
      <c r="Q73" s="21"/>
      <c r="R73" s="21"/>
      <c r="S73" s="21"/>
      <c r="T73" s="21"/>
      <c r="U73" s="21"/>
      <c r="V73" s="21">
        <v>767429</v>
      </c>
      <c r="W73" s="21">
        <v>670389</v>
      </c>
      <c r="X73" s="21"/>
      <c r="Y73" s="20"/>
      <c r="Z73" s="23">
        <v>1340778</v>
      </c>
    </row>
    <row r="74" spans="1:26" ht="13.5" hidden="1">
      <c r="A74" s="39" t="s">
        <v>107</v>
      </c>
      <c r="B74" s="19"/>
      <c r="C74" s="19"/>
      <c r="D74" s="20"/>
      <c r="E74" s="21"/>
      <c r="F74" s="21">
        <v>39999</v>
      </c>
      <c r="G74" s="21">
        <v>255982</v>
      </c>
      <c r="H74" s="21">
        <v>174159</v>
      </c>
      <c r="I74" s="21">
        <v>470140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470140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31371108</v>
      </c>
      <c r="C76" s="32"/>
      <c r="D76" s="33">
        <v>39528153</v>
      </c>
      <c r="E76" s="34">
        <v>39528153</v>
      </c>
      <c r="F76" s="34">
        <v>3424397</v>
      </c>
      <c r="G76" s="34">
        <v>3330351</v>
      </c>
      <c r="H76" s="34">
        <v>5663456</v>
      </c>
      <c r="I76" s="34">
        <v>12418204</v>
      </c>
      <c r="J76" s="34">
        <v>4188374</v>
      </c>
      <c r="K76" s="34">
        <v>3236952</v>
      </c>
      <c r="L76" s="34">
        <v>3892261</v>
      </c>
      <c r="M76" s="34">
        <v>11317587</v>
      </c>
      <c r="N76" s="34"/>
      <c r="O76" s="34"/>
      <c r="P76" s="34"/>
      <c r="Q76" s="34"/>
      <c r="R76" s="34"/>
      <c r="S76" s="34"/>
      <c r="T76" s="34"/>
      <c r="U76" s="34"/>
      <c r="V76" s="34">
        <v>23735791</v>
      </c>
      <c r="W76" s="34">
        <v>15921606</v>
      </c>
      <c r="X76" s="34"/>
      <c r="Y76" s="33"/>
      <c r="Z76" s="35">
        <v>39528153</v>
      </c>
    </row>
    <row r="77" spans="1:26" ht="13.5" hidden="1">
      <c r="A77" s="37" t="s">
        <v>31</v>
      </c>
      <c r="B77" s="19">
        <v>10356125</v>
      </c>
      <c r="C77" s="19"/>
      <c r="D77" s="20">
        <v>9465732</v>
      </c>
      <c r="E77" s="21">
        <v>9465732</v>
      </c>
      <c r="F77" s="21">
        <v>617503</v>
      </c>
      <c r="G77" s="21">
        <v>821542</v>
      </c>
      <c r="H77" s="21">
        <v>3331205</v>
      </c>
      <c r="I77" s="21">
        <v>4770250</v>
      </c>
      <c r="J77" s="21">
        <v>2121913</v>
      </c>
      <c r="K77" s="21">
        <v>653081</v>
      </c>
      <c r="L77" s="21">
        <v>1800977</v>
      </c>
      <c r="M77" s="21">
        <v>4575971</v>
      </c>
      <c r="N77" s="21"/>
      <c r="O77" s="21"/>
      <c r="P77" s="21"/>
      <c r="Q77" s="21"/>
      <c r="R77" s="21"/>
      <c r="S77" s="21"/>
      <c r="T77" s="21"/>
      <c r="U77" s="21"/>
      <c r="V77" s="21">
        <v>9346221</v>
      </c>
      <c r="W77" s="21">
        <v>4732866</v>
      </c>
      <c r="X77" s="21"/>
      <c r="Y77" s="20"/>
      <c r="Z77" s="23">
        <v>9465732</v>
      </c>
    </row>
    <row r="78" spans="1:26" ht="13.5" hidden="1">
      <c r="A78" s="38" t="s">
        <v>32</v>
      </c>
      <c r="B78" s="19">
        <v>21014983</v>
      </c>
      <c r="C78" s="19"/>
      <c r="D78" s="20">
        <v>30062421</v>
      </c>
      <c r="E78" s="21">
        <v>30062421</v>
      </c>
      <c r="F78" s="21">
        <v>2806894</v>
      </c>
      <c r="G78" s="21">
        <v>2508809</v>
      </c>
      <c r="H78" s="21">
        <v>2332251</v>
      </c>
      <c r="I78" s="21">
        <v>7647954</v>
      </c>
      <c r="J78" s="21">
        <v>2066461</v>
      </c>
      <c r="K78" s="21">
        <v>2583871</v>
      </c>
      <c r="L78" s="21">
        <v>2091284</v>
      </c>
      <c r="M78" s="21">
        <v>6741616</v>
      </c>
      <c r="N78" s="21"/>
      <c r="O78" s="21"/>
      <c r="P78" s="21"/>
      <c r="Q78" s="21"/>
      <c r="R78" s="21"/>
      <c r="S78" s="21"/>
      <c r="T78" s="21"/>
      <c r="U78" s="21"/>
      <c r="V78" s="21">
        <v>14389570</v>
      </c>
      <c r="W78" s="21">
        <v>11188740</v>
      </c>
      <c r="X78" s="21"/>
      <c r="Y78" s="20"/>
      <c r="Z78" s="23">
        <v>30062421</v>
      </c>
    </row>
    <row r="79" spans="1:26" ht="13.5" hidden="1">
      <c r="A79" s="39" t="s">
        <v>103</v>
      </c>
      <c r="B79" s="19">
        <v>19608129</v>
      </c>
      <c r="C79" s="19"/>
      <c r="D79" s="20">
        <v>28709649</v>
      </c>
      <c r="E79" s="21">
        <v>28709649</v>
      </c>
      <c r="F79" s="21">
        <v>2485693</v>
      </c>
      <c r="G79" s="21">
        <v>2160756</v>
      </c>
      <c r="H79" s="21">
        <v>1990589</v>
      </c>
      <c r="I79" s="21">
        <v>6637038</v>
      </c>
      <c r="J79" s="21">
        <v>1832360</v>
      </c>
      <c r="K79" s="21">
        <v>2351011</v>
      </c>
      <c r="L79" s="21">
        <v>1921577</v>
      </c>
      <c r="M79" s="21">
        <v>6104948</v>
      </c>
      <c r="N79" s="21"/>
      <c r="O79" s="21"/>
      <c r="P79" s="21"/>
      <c r="Q79" s="21"/>
      <c r="R79" s="21"/>
      <c r="S79" s="21"/>
      <c r="T79" s="21"/>
      <c r="U79" s="21"/>
      <c r="V79" s="21">
        <v>12741986</v>
      </c>
      <c r="W79" s="21">
        <v>10512354</v>
      </c>
      <c r="X79" s="21"/>
      <c r="Y79" s="20"/>
      <c r="Z79" s="23">
        <v>28709649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1406854</v>
      </c>
      <c r="C82" s="19"/>
      <c r="D82" s="20">
        <v>1352772</v>
      </c>
      <c r="E82" s="21">
        <v>1352772</v>
      </c>
      <c r="F82" s="21">
        <v>111490</v>
      </c>
      <c r="G82" s="21">
        <v>123279</v>
      </c>
      <c r="H82" s="21">
        <v>189759</v>
      </c>
      <c r="I82" s="21">
        <v>424528</v>
      </c>
      <c r="J82" s="21">
        <v>234101</v>
      </c>
      <c r="K82" s="21">
        <v>232860</v>
      </c>
      <c r="L82" s="21">
        <v>169707</v>
      </c>
      <c r="M82" s="21">
        <v>636668</v>
      </c>
      <c r="N82" s="21"/>
      <c r="O82" s="21"/>
      <c r="P82" s="21"/>
      <c r="Q82" s="21"/>
      <c r="R82" s="21"/>
      <c r="S82" s="21"/>
      <c r="T82" s="21"/>
      <c r="U82" s="21"/>
      <c r="V82" s="21">
        <v>1061196</v>
      </c>
      <c r="W82" s="21">
        <v>676386</v>
      </c>
      <c r="X82" s="21"/>
      <c r="Y82" s="20"/>
      <c r="Z82" s="23">
        <v>1352772</v>
      </c>
    </row>
    <row r="83" spans="1:26" ht="13.5" hidden="1">
      <c r="A83" s="39" t="s">
        <v>107</v>
      </c>
      <c r="B83" s="19"/>
      <c r="C83" s="19"/>
      <c r="D83" s="20"/>
      <c r="E83" s="21"/>
      <c r="F83" s="21">
        <v>209711</v>
      </c>
      <c r="G83" s="21">
        <v>224774</v>
      </c>
      <c r="H83" s="21">
        <v>151903</v>
      </c>
      <c r="I83" s="21">
        <v>586388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586388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57238371</v>
      </c>
      <c r="D5" s="153">
        <f>SUM(D6:D8)</f>
        <v>0</v>
      </c>
      <c r="E5" s="154">
        <f t="shared" si="0"/>
        <v>37753503</v>
      </c>
      <c r="F5" s="100">
        <f t="shared" si="0"/>
        <v>37753503</v>
      </c>
      <c r="G5" s="100">
        <f t="shared" si="0"/>
        <v>4499820</v>
      </c>
      <c r="H5" s="100">
        <f t="shared" si="0"/>
        <v>21538606</v>
      </c>
      <c r="I5" s="100">
        <f t="shared" si="0"/>
        <v>1054304</v>
      </c>
      <c r="J5" s="100">
        <f t="shared" si="0"/>
        <v>27092730</v>
      </c>
      <c r="K5" s="100">
        <f t="shared" si="0"/>
        <v>1029848</v>
      </c>
      <c r="L5" s="100">
        <f t="shared" si="0"/>
        <v>3251448</v>
      </c>
      <c r="M5" s="100">
        <f t="shared" si="0"/>
        <v>96454</v>
      </c>
      <c r="N5" s="100">
        <f t="shared" si="0"/>
        <v>4377750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31470480</v>
      </c>
      <c r="X5" s="100">
        <f t="shared" si="0"/>
        <v>18876753</v>
      </c>
      <c r="Y5" s="100">
        <f t="shared" si="0"/>
        <v>12593727</v>
      </c>
      <c r="Z5" s="137">
        <f>+IF(X5&lt;&gt;0,+(Y5/X5)*100,0)</f>
        <v>66.71553630012535</v>
      </c>
      <c r="AA5" s="153">
        <f>SUM(AA6:AA8)</f>
        <v>37753503</v>
      </c>
    </row>
    <row r="6" spans="1:27" ht="13.5">
      <c r="A6" s="138" t="s">
        <v>75</v>
      </c>
      <c r="B6" s="136"/>
      <c r="C6" s="155">
        <v>13688533</v>
      </c>
      <c r="D6" s="155"/>
      <c r="E6" s="156">
        <v>18673327</v>
      </c>
      <c r="F6" s="60">
        <v>18673327</v>
      </c>
      <c r="G6" s="60"/>
      <c r="H6" s="60">
        <v>18323327</v>
      </c>
      <c r="I6" s="60"/>
      <c r="J6" s="60">
        <v>18323327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18323327</v>
      </c>
      <c r="X6" s="60">
        <v>9336664</v>
      </c>
      <c r="Y6" s="60">
        <v>8986663</v>
      </c>
      <c r="Z6" s="140">
        <v>96.25</v>
      </c>
      <c r="AA6" s="155">
        <v>18673327</v>
      </c>
    </row>
    <row r="7" spans="1:27" ht="13.5">
      <c r="A7" s="138" t="s">
        <v>76</v>
      </c>
      <c r="B7" s="136"/>
      <c r="C7" s="157">
        <v>40284220</v>
      </c>
      <c r="D7" s="157"/>
      <c r="E7" s="158">
        <v>14505727</v>
      </c>
      <c r="F7" s="159">
        <v>14505727</v>
      </c>
      <c r="G7" s="159">
        <v>4461583</v>
      </c>
      <c r="H7" s="159">
        <v>1089231</v>
      </c>
      <c r="I7" s="159">
        <v>962359</v>
      </c>
      <c r="J7" s="159">
        <v>6513173</v>
      </c>
      <c r="K7" s="159">
        <v>1029848</v>
      </c>
      <c r="L7" s="159">
        <v>1912487</v>
      </c>
      <c r="M7" s="159">
        <v>96454</v>
      </c>
      <c r="N7" s="159">
        <v>3038789</v>
      </c>
      <c r="O7" s="159"/>
      <c r="P7" s="159"/>
      <c r="Q7" s="159"/>
      <c r="R7" s="159"/>
      <c r="S7" s="159"/>
      <c r="T7" s="159"/>
      <c r="U7" s="159"/>
      <c r="V7" s="159"/>
      <c r="W7" s="159">
        <v>9551962</v>
      </c>
      <c r="X7" s="159">
        <v>7252864</v>
      </c>
      <c r="Y7" s="159">
        <v>2299098</v>
      </c>
      <c r="Z7" s="141">
        <v>31.7</v>
      </c>
      <c r="AA7" s="157">
        <v>14505727</v>
      </c>
    </row>
    <row r="8" spans="1:27" ht="13.5">
      <c r="A8" s="138" t="s">
        <v>77</v>
      </c>
      <c r="B8" s="136"/>
      <c r="C8" s="155">
        <v>3265618</v>
      </c>
      <c r="D8" s="155"/>
      <c r="E8" s="156">
        <v>4574449</v>
      </c>
      <c r="F8" s="60">
        <v>4574449</v>
      </c>
      <c r="G8" s="60">
        <v>38237</v>
      </c>
      <c r="H8" s="60">
        <v>2126048</v>
      </c>
      <c r="I8" s="60">
        <v>91945</v>
      </c>
      <c r="J8" s="60">
        <v>2256230</v>
      </c>
      <c r="K8" s="60"/>
      <c r="L8" s="60">
        <v>1338961</v>
      </c>
      <c r="M8" s="60"/>
      <c r="N8" s="60">
        <v>1338961</v>
      </c>
      <c r="O8" s="60"/>
      <c r="P8" s="60"/>
      <c r="Q8" s="60"/>
      <c r="R8" s="60"/>
      <c r="S8" s="60"/>
      <c r="T8" s="60"/>
      <c r="U8" s="60"/>
      <c r="V8" s="60"/>
      <c r="W8" s="60">
        <v>3595191</v>
      </c>
      <c r="X8" s="60">
        <v>2287225</v>
      </c>
      <c r="Y8" s="60">
        <v>1307966</v>
      </c>
      <c r="Z8" s="140">
        <v>57.19</v>
      </c>
      <c r="AA8" s="155">
        <v>4574449</v>
      </c>
    </row>
    <row r="9" spans="1:27" ht="13.5">
      <c r="A9" s="135" t="s">
        <v>78</v>
      </c>
      <c r="B9" s="136"/>
      <c r="C9" s="153">
        <f aca="true" t="shared" si="1" ref="C9:Y9">SUM(C10:C14)</f>
        <v>8377825</v>
      </c>
      <c r="D9" s="153">
        <f>SUM(D10:D14)</f>
        <v>0</v>
      </c>
      <c r="E9" s="154">
        <f t="shared" si="1"/>
        <v>7519269</v>
      </c>
      <c r="F9" s="100">
        <f t="shared" si="1"/>
        <v>7519269</v>
      </c>
      <c r="G9" s="100">
        <f t="shared" si="1"/>
        <v>5097</v>
      </c>
      <c r="H9" s="100">
        <f t="shared" si="1"/>
        <v>6939</v>
      </c>
      <c r="I9" s="100">
        <f t="shared" si="1"/>
        <v>639339</v>
      </c>
      <c r="J9" s="100">
        <f t="shared" si="1"/>
        <v>651375</v>
      </c>
      <c r="K9" s="100">
        <f t="shared" si="1"/>
        <v>1360</v>
      </c>
      <c r="L9" s="100">
        <f t="shared" si="1"/>
        <v>3369897</v>
      </c>
      <c r="M9" s="100">
        <f t="shared" si="1"/>
        <v>1866695</v>
      </c>
      <c r="N9" s="100">
        <f t="shared" si="1"/>
        <v>5237952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5889327</v>
      </c>
      <c r="X9" s="100">
        <f t="shared" si="1"/>
        <v>3759635</v>
      </c>
      <c r="Y9" s="100">
        <f t="shared" si="1"/>
        <v>2129692</v>
      </c>
      <c r="Z9" s="137">
        <f>+IF(X9&lt;&gt;0,+(Y9/X9)*100,0)</f>
        <v>56.646243584816084</v>
      </c>
      <c r="AA9" s="153">
        <f>SUM(AA10:AA14)</f>
        <v>7519269</v>
      </c>
    </row>
    <row r="10" spans="1:27" ht="13.5">
      <c r="A10" s="138" t="s">
        <v>79</v>
      </c>
      <c r="B10" s="136"/>
      <c r="C10" s="155">
        <v>4706510</v>
      </c>
      <c r="D10" s="155"/>
      <c r="E10" s="156">
        <v>3642292</v>
      </c>
      <c r="F10" s="60">
        <v>3642292</v>
      </c>
      <c r="G10" s="60">
        <v>5097</v>
      </c>
      <c r="H10" s="60">
        <v>6939</v>
      </c>
      <c r="I10" s="60">
        <v>639339</v>
      </c>
      <c r="J10" s="60">
        <v>651375</v>
      </c>
      <c r="K10" s="60">
        <v>1360</v>
      </c>
      <c r="L10" s="60">
        <v>2882872</v>
      </c>
      <c r="M10" s="60">
        <v>2282</v>
      </c>
      <c r="N10" s="60">
        <v>2886514</v>
      </c>
      <c r="O10" s="60"/>
      <c r="P10" s="60"/>
      <c r="Q10" s="60"/>
      <c r="R10" s="60"/>
      <c r="S10" s="60"/>
      <c r="T10" s="60"/>
      <c r="U10" s="60"/>
      <c r="V10" s="60"/>
      <c r="W10" s="60">
        <v>3537889</v>
      </c>
      <c r="X10" s="60">
        <v>1821146</v>
      </c>
      <c r="Y10" s="60">
        <v>1716743</v>
      </c>
      <c r="Z10" s="140">
        <v>94.27</v>
      </c>
      <c r="AA10" s="155">
        <v>3642292</v>
      </c>
    </row>
    <row r="11" spans="1:27" ht="13.5">
      <c r="A11" s="138" t="s">
        <v>80</v>
      </c>
      <c r="B11" s="136"/>
      <c r="C11" s="155">
        <v>2339689</v>
      </c>
      <c r="D11" s="155"/>
      <c r="E11" s="156">
        <v>2472112</v>
      </c>
      <c r="F11" s="60">
        <v>2472112</v>
      </c>
      <c r="G11" s="60"/>
      <c r="H11" s="60"/>
      <c r="I11" s="60"/>
      <c r="J11" s="60"/>
      <c r="K11" s="60"/>
      <c r="L11" s="60"/>
      <c r="M11" s="60">
        <v>1864413</v>
      </c>
      <c r="N11" s="60">
        <v>1864413</v>
      </c>
      <c r="O11" s="60"/>
      <c r="P11" s="60"/>
      <c r="Q11" s="60"/>
      <c r="R11" s="60"/>
      <c r="S11" s="60"/>
      <c r="T11" s="60"/>
      <c r="U11" s="60"/>
      <c r="V11" s="60"/>
      <c r="W11" s="60">
        <v>1864413</v>
      </c>
      <c r="X11" s="60">
        <v>1236056</v>
      </c>
      <c r="Y11" s="60">
        <v>628357</v>
      </c>
      <c r="Z11" s="140">
        <v>50.84</v>
      </c>
      <c r="AA11" s="155">
        <v>2472112</v>
      </c>
    </row>
    <row r="12" spans="1:27" ht="13.5">
      <c r="A12" s="138" t="s">
        <v>81</v>
      </c>
      <c r="B12" s="136"/>
      <c r="C12" s="155">
        <v>461635</v>
      </c>
      <c r="D12" s="155"/>
      <c r="E12" s="156">
        <v>487025</v>
      </c>
      <c r="F12" s="60">
        <v>487025</v>
      </c>
      <c r="G12" s="60"/>
      <c r="H12" s="60"/>
      <c r="I12" s="60"/>
      <c r="J12" s="60"/>
      <c r="K12" s="60"/>
      <c r="L12" s="60">
        <v>487025</v>
      </c>
      <c r="M12" s="60"/>
      <c r="N12" s="60">
        <v>487025</v>
      </c>
      <c r="O12" s="60"/>
      <c r="P12" s="60"/>
      <c r="Q12" s="60"/>
      <c r="R12" s="60"/>
      <c r="S12" s="60"/>
      <c r="T12" s="60"/>
      <c r="U12" s="60"/>
      <c r="V12" s="60"/>
      <c r="W12" s="60">
        <v>487025</v>
      </c>
      <c r="X12" s="60">
        <v>243513</v>
      </c>
      <c r="Y12" s="60">
        <v>243512</v>
      </c>
      <c r="Z12" s="140">
        <v>100</v>
      </c>
      <c r="AA12" s="155">
        <v>487025</v>
      </c>
    </row>
    <row r="13" spans="1:27" ht="13.5">
      <c r="A13" s="138" t="s">
        <v>82</v>
      </c>
      <c r="B13" s="136"/>
      <c r="C13" s="155">
        <v>869991</v>
      </c>
      <c r="D13" s="155"/>
      <c r="E13" s="156">
        <v>917840</v>
      </c>
      <c r="F13" s="60">
        <v>917840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458920</v>
      </c>
      <c r="Y13" s="60">
        <v>-458920</v>
      </c>
      <c r="Z13" s="140">
        <v>-100</v>
      </c>
      <c r="AA13" s="155">
        <v>917840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12958633</v>
      </c>
      <c r="D15" s="153">
        <f>SUM(D16:D18)</f>
        <v>0</v>
      </c>
      <c r="E15" s="154">
        <f t="shared" si="2"/>
        <v>47604253</v>
      </c>
      <c r="F15" s="100">
        <f t="shared" si="2"/>
        <v>47604253</v>
      </c>
      <c r="G15" s="100">
        <f t="shared" si="2"/>
        <v>285059</v>
      </c>
      <c r="H15" s="100">
        <f t="shared" si="2"/>
        <v>253163</v>
      </c>
      <c r="I15" s="100">
        <f t="shared" si="2"/>
        <v>238234</v>
      </c>
      <c r="J15" s="100">
        <f t="shared" si="2"/>
        <v>776456</v>
      </c>
      <c r="K15" s="100">
        <f t="shared" si="2"/>
        <v>136471</v>
      </c>
      <c r="L15" s="100">
        <f t="shared" si="2"/>
        <v>2354832</v>
      </c>
      <c r="M15" s="100">
        <f t="shared" si="2"/>
        <v>6811004</v>
      </c>
      <c r="N15" s="100">
        <f t="shared" si="2"/>
        <v>9302307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10078763</v>
      </c>
      <c r="X15" s="100">
        <f t="shared" si="2"/>
        <v>23802127</v>
      </c>
      <c r="Y15" s="100">
        <f t="shared" si="2"/>
        <v>-13723364</v>
      </c>
      <c r="Z15" s="137">
        <f>+IF(X15&lt;&gt;0,+(Y15/X15)*100,0)</f>
        <v>-57.65604057150019</v>
      </c>
      <c r="AA15" s="153">
        <f>SUM(AA16:AA18)</f>
        <v>47604253</v>
      </c>
    </row>
    <row r="16" spans="1:27" ht="13.5">
      <c r="A16" s="138" t="s">
        <v>85</v>
      </c>
      <c r="B16" s="136"/>
      <c r="C16" s="155">
        <v>1425316</v>
      </c>
      <c r="D16" s="155"/>
      <c r="E16" s="156">
        <v>3445017</v>
      </c>
      <c r="F16" s="60">
        <v>3445017</v>
      </c>
      <c r="G16" s="60">
        <v>39620</v>
      </c>
      <c r="H16" s="60">
        <v>2352</v>
      </c>
      <c r="I16" s="60">
        <v>64677</v>
      </c>
      <c r="J16" s="60">
        <v>106649</v>
      </c>
      <c r="K16" s="60">
        <v>2098</v>
      </c>
      <c r="L16" s="60">
        <v>1329610</v>
      </c>
      <c r="M16" s="60">
        <v>1975</v>
      </c>
      <c r="N16" s="60">
        <v>1333683</v>
      </c>
      <c r="O16" s="60"/>
      <c r="P16" s="60"/>
      <c r="Q16" s="60"/>
      <c r="R16" s="60"/>
      <c r="S16" s="60"/>
      <c r="T16" s="60"/>
      <c r="U16" s="60"/>
      <c r="V16" s="60"/>
      <c r="W16" s="60">
        <v>1440332</v>
      </c>
      <c r="X16" s="60">
        <v>1722509</v>
      </c>
      <c r="Y16" s="60">
        <v>-282177</v>
      </c>
      <c r="Z16" s="140">
        <v>-16.38</v>
      </c>
      <c r="AA16" s="155">
        <v>3445017</v>
      </c>
    </row>
    <row r="17" spans="1:27" ht="13.5">
      <c r="A17" s="138" t="s">
        <v>86</v>
      </c>
      <c r="B17" s="136"/>
      <c r="C17" s="155">
        <v>11533317</v>
      </c>
      <c r="D17" s="155"/>
      <c r="E17" s="156">
        <v>44159236</v>
      </c>
      <c r="F17" s="60">
        <v>44159236</v>
      </c>
      <c r="G17" s="60">
        <v>245439</v>
      </c>
      <c r="H17" s="60">
        <v>250811</v>
      </c>
      <c r="I17" s="60">
        <v>173557</v>
      </c>
      <c r="J17" s="60">
        <v>669807</v>
      </c>
      <c r="K17" s="60">
        <v>134373</v>
      </c>
      <c r="L17" s="60">
        <v>1025222</v>
      </c>
      <c r="M17" s="60">
        <v>6809029</v>
      </c>
      <c r="N17" s="60">
        <v>7968624</v>
      </c>
      <c r="O17" s="60"/>
      <c r="P17" s="60"/>
      <c r="Q17" s="60"/>
      <c r="R17" s="60"/>
      <c r="S17" s="60"/>
      <c r="T17" s="60"/>
      <c r="U17" s="60"/>
      <c r="V17" s="60"/>
      <c r="W17" s="60">
        <v>8638431</v>
      </c>
      <c r="X17" s="60">
        <v>22079618</v>
      </c>
      <c r="Y17" s="60">
        <v>-13441187</v>
      </c>
      <c r="Z17" s="140">
        <v>-60.88</v>
      </c>
      <c r="AA17" s="155">
        <v>44159236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26972039</v>
      </c>
      <c r="D19" s="153">
        <f>SUM(D20:D23)</f>
        <v>0</v>
      </c>
      <c r="E19" s="154">
        <f t="shared" si="3"/>
        <v>47081058</v>
      </c>
      <c r="F19" s="100">
        <f t="shared" si="3"/>
        <v>47081058</v>
      </c>
      <c r="G19" s="100">
        <f t="shared" si="3"/>
        <v>2253307</v>
      </c>
      <c r="H19" s="100">
        <f t="shared" si="3"/>
        <v>1464144</v>
      </c>
      <c r="I19" s="100">
        <f t="shared" si="3"/>
        <v>2012592</v>
      </c>
      <c r="J19" s="100">
        <f t="shared" si="3"/>
        <v>5730043</v>
      </c>
      <c r="K19" s="100">
        <f t="shared" si="3"/>
        <v>1984762</v>
      </c>
      <c r="L19" s="100">
        <f t="shared" si="3"/>
        <v>1895980</v>
      </c>
      <c r="M19" s="100">
        <f t="shared" si="3"/>
        <v>1971053</v>
      </c>
      <c r="N19" s="100">
        <f t="shared" si="3"/>
        <v>5851795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11581838</v>
      </c>
      <c r="X19" s="100">
        <f t="shared" si="3"/>
        <v>23540530</v>
      </c>
      <c r="Y19" s="100">
        <f t="shared" si="3"/>
        <v>-11958692</v>
      </c>
      <c r="Z19" s="137">
        <f>+IF(X19&lt;&gt;0,+(Y19/X19)*100,0)</f>
        <v>-50.800436523731626</v>
      </c>
      <c r="AA19" s="153">
        <f>SUM(AA20:AA23)</f>
        <v>47081058</v>
      </c>
    </row>
    <row r="20" spans="1:27" ht="13.5">
      <c r="A20" s="138" t="s">
        <v>89</v>
      </c>
      <c r="B20" s="136"/>
      <c r="C20" s="155">
        <v>22506022</v>
      </c>
      <c r="D20" s="155"/>
      <c r="E20" s="156">
        <v>41645051</v>
      </c>
      <c r="F20" s="60">
        <v>41645051</v>
      </c>
      <c r="G20" s="60">
        <v>2123009</v>
      </c>
      <c r="H20" s="60">
        <v>1333384</v>
      </c>
      <c r="I20" s="60">
        <v>1883050</v>
      </c>
      <c r="J20" s="60">
        <v>5339443</v>
      </c>
      <c r="K20" s="60">
        <v>1849877</v>
      </c>
      <c r="L20" s="60">
        <v>1791300</v>
      </c>
      <c r="M20" s="60">
        <v>1833657</v>
      </c>
      <c r="N20" s="60">
        <v>5474834</v>
      </c>
      <c r="O20" s="60"/>
      <c r="P20" s="60"/>
      <c r="Q20" s="60"/>
      <c r="R20" s="60"/>
      <c r="S20" s="60"/>
      <c r="T20" s="60"/>
      <c r="U20" s="60"/>
      <c r="V20" s="60"/>
      <c r="W20" s="60">
        <v>10814277</v>
      </c>
      <c r="X20" s="60">
        <v>20822526</v>
      </c>
      <c r="Y20" s="60">
        <v>-10008249</v>
      </c>
      <c r="Z20" s="140">
        <v>-48.06</v>
      </c>
      <c r="AA20" s="155">
        <v>41645051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4466017</v>
      </c>
      <c r="D23" s="155"/>
      <c r="E23" s="156">
        <v>5436007</v>
      </c>
      <c r="F23" s="60">
        <v>5436007</v>
      </c>
      <c r="G23" s="60">
        <v>130298</v>
      </c>
      <c r="H23" s="60">
        <v>130760</v>
      </c>
      <c r="I23" s="60">
        <v>129542</v>
      </c>
      <c r="J23" s="60">
        <v>390600</v>
      </c>
      <c r="K23" s="60">
        <v>134885</v>
      </c>
      <c r="L23" s="60">
        <v>104680</v>
      </c>
      <c r="M23" s="60">
        <v>137396</v>
      </c>
      <c r="N23" s="60">
        <v>376961</v>
      </c>
      <c r="O23" s="60"/>
      <c r="P23" s="60"/>
      <c r="Q23" s="60"/>
      <c r="R23" s="60"/>
      <c r="S23" s="60"/>
      <c r="T23" s="60"/>
      <c r="U23" s="60"/>
      <c r="V23" s="60"/>
      <c r="W23" s="60">
        <v>767561</v>
      </c>
      <c r="X23" s="60">
        <v>2718004</v>
      </c>
      <c r="Y23" s="60">
        <v>-1950443</v>
      </c>
      <c r="Z23" s="140">
        <v>-71.76</v>
      </c>
      <c r="AA23" s="155">
        <v>5436007</v>
      </c>
    </row>
    <row r="24" spans="1:27" ht="13.5">
      <c r="A24" s="135" t="s">
        <v>93</v>
      </c>
      <c r="B24" s="142" t="s">
        <v>94</v>
      </c>
      <c r="C24" s="153">
        <v>8841202</v>
      </c>
      <c r="D24" s="153"/>
      <c r="E24" s="154">
        <v>1120395</v>
      </c>
      <c r="F24" s="100">
        <v>1120395</v>
      </c>
      <c r="G24" s="100"/>
      <c r="H24" s="100"/>
      <c r="I24" s="100"/>
      <c r="J24" s="100"/>
      <c r="K24" s="100"/>
      <c r="L24" s="100">
        <v>1120395</v>
      </c>
      <c r="M24" s="100"/>
      <c r="N24" s="100">
        <v>1120395</v>
      </c>
      <c r="O24" s="100"/>
      <c r="P24" s="100"/>
      <c r="Q24" s="100"/>
      <c r="R24" s="100"/>
      <c r="S24" s="100"/>
      <c r="T24" s="100"/>
      <c r="U24" s="100"/>
      <c r="V24" s="100"/>
      <c r="W24" s="100">
        <v>1120395</v>
      </c>
      <c r="X24" s="100">
        <v>560198</v>
      </c>
      <c r="Y24" s="100">
        <v>560197</v>
      </c>
      <c r="Z24" s="137">
        <v>100</v>
      </c>
      <c r="AA24" s="153">
        <v>1120395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114388070</v>
      </c>
      <c r="D25" s="168">
        <f>+D5+D9+D15+D19+D24</f>
        <v>0</v>
      </c>
      <c r="E25" s="169">
        <f t="shared" si="4"/>
        <v>141078478</v>
      </c>
      <c r="F25" s="73">
        <f t="shared" si="4"/>
        <v>141078478</v>
      </c>
      <c r="G25" s="73">
        <f t="shared" si="4"/>
        <v>7043283</v>
      </c>
      <c r="H25" s="73">
        <f t="shared" si="4"/>
        <v>23262852</v>
      </c>
      <c r="I25" s="73">
        <f t="shared" si="4"/>
        <v>3944469</v>
      </c>
      <c r="J25" s="73">
        <f t="shared" si="4"/>
        <v>34250604</v>
      </c>
      <c r="K25" s="73">
        <f t="shared" si="4"/>
        <v>3152441</v>
      </c>
      <c r="L25" s="73">
        <f t="shared" si="4"/>
        <v>11992552</v>
      </c>
      <c r="M25" s="73">
        <f t="shared" si="4"/>
        <v>10745206</v>
      </c>
      <c r="N25" s="73">
        <f t="shared" si="4"/>
        <v>25890199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60140803</v>
      </c>
      <c r="X25" s="73">
        <f t="shared" si="4"/>
        <v>70539243</v>
      </c>
      <c r="Y25" s="73">
        <f t="shared" si="4"/>
        <v>-10398440</v>
      </c>
      <c r="Z25" s="170">
        <f>+IF(X25&lt;&gt;0,+(Y25/X25)*100,0)</f>
        <v>-14.741354681109916</v>
      </c>
      <c r="AA25" s="168">
        <f>+AA5+AA9+AA15+AA19+AA24</f>
        <v>141078478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38539664</v>
      </c>
      <c r="D28" s="153">
        <f>SUM(D29:D31)</f>
        <v>0</v>
      </c>
      <c r="E28" s="154">
        <f t="shared" si="5"/>
        <v>39872069</v>
      </c>
      <c r="F28" s="100">
        <f t="shared" si="5"/>
        <v>39872069</v>
      </c>
      <c r="G28" s="100">
        <f t="shared" si="5"/>
        <v>2182906</v>
      </c>
      <c r="H28" s="100">
        <f t="shared" si="5"/>
        <v>2398441</v>
      </c>
      <c r="I28" s="100">
        <f t="shared" si="5"/>
        <v>1940167</v>
      </c>
      <c r="J28" s="100">
        <f t="shared" si="5"/>
        <v>6521514</v>
      </c>
      <c r="K28" s="100">
        <f t="shared" si="5"/>
        <v>2892212</v>
      </c>
      <c r="L28" s="100">
        <f t="shared" si="5"/>
        <v>2964782</v>
      </c>
      <c r="M28" s="100">
        <f t="shared" si="5"/>
        <v>1374628</v>
      </c>
      <c r="N28" s="100">
        <f t="shared" si="5"/>
        <v>7231622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13753136</v>
      </c>
      <c r="X28" s="100">
        <f t="shared" si="5"/>
        <v>19936035</v>
      </c>
      <c r="Y28" s="100">
        <f t="shared" si="5"/>
        <v>-6182899</v>
      </c>
      <c r="Z28" s="137">
        <f>+IF(X28&lt;&gt;0,+(Y28/X28)*100,0)</f>
        <v>-31.013684516504913</v>
      </c>
      <c r="AA28" s="153">
        <f>SUM(AA29:AA31)</f>
        <v>39872069</v>
      </c>
    </row>
    <row r="29" spans="1:27" ht="13.5">
      <c r="A29" s="138" t="s">
        <v>75</v>
      </c>
      <c r="B29" s="136"/>
      <c r="C29" s="155">
        <v>14377022</v>
      </c>
      <c r="D29" s="155"/>
      <c r="E29" s="156">
        <v>14712689</v>
      </c>
      <c r="F29" s="60">
        <v>14712689</v>
      </c>
      <c r="G29" s="60">
        <v>951741</v>
      </c>
      <c r="H29" s="60">
        <v>1099930</v>
      </c>
      <c r="I29" s="60">
        <v>957437</v>
      </c>
      <c r="J29" s="60">
        <v>3009108</v>
      </c>
      <c r="K29" s="60">
        <v>1325601</v>
      </c>
      <c r="L29" s="60">
        <v>1380667</v>
      </c>
      <c r="M29" s="60">
        <v>767666</v>
      </c>
      <c r="N29" s="60">
        <v>3473934</v>
      </c>
      <c r="O29" s="60"/>
      <c r="P29" s="60"/>
      <c r="Q29" s="60"/>
      <c r="R29" s="60"/>
      <c r="S29" s="60"/>
      <c r="T29" s="60"/>
      <c r="U29" s="60"/>
      <c r="V29" s="60"/>
      <c r="W29" s="60">
        <v>6483042</v>
      </c>
      <c r="X29" s="60">
        <v>7356345</v>
      </c>
      <c r="Y29" s="60">
        <v>-873303</v>
      </c>
      <c r="Z29" s="140">
        <v>-11.87</v>
      </c>
      <c r="AA29" s="155">
        <v>14712689</v>
      </c>
    </row>
    <row r="30" spans="1:27" ht="13.5">
      <c r="A30" s="138" t="s">
        <v>76</v>
      </c>
      <c r="B30" s="136"/>
      <c r="C30" s="157">
        <v>17414215</v>
      </c>
      <c r="D30" s="157"/>
      <c r="E30" s="158">
        <v>13921434</v>
      </c>
      <c r="F30" s="159">
        <v>13921434</v>
      </c>
      <c r="G30" s="159">
        <v>861582</v>
      </c>
      <c r="H30" s="159">
        <v>911975</v>
      </c>
      <c r="I30" s="159">
        <v>513856</v>
      </c>
      <c r="J30" s="159">
        <v>2287413</v>
      </c>
      <c r="K30" s="159">
        <v>1078175</v>
      </c>
      <c r="L30" s="159">
        <v>1170527</v>
      </c>
      <c r="M30" s="159">
        <v>161828</v>
      </c>
      <c r="N30" s="159">
        <v>2410530</v>
      </c>
      <c r="O30" s="159"/>
      <c r="P30" s="159"/>
      <c r="Q30" s="159"/>
      <c r="R30" s="159"/>
      <c r="S30" s="159"/>
      <c r="T30" s="159"/>
      <c r="U30" s="159"/>
      <c r="V30" s="159"/>
      <c r="W30" s="159">
        <v>4697943</v>
      </c>
      <c r="X30" s="159">
        <v>6960717</v>
      </c>
      <c r="Y30" s="159">
        <v>-2262774</v>
      </c>
      <c r="Z30" s="141">
        <v>-32.51</v>
      </c>
      <c r="AA30" s="157">
        <v>13921434</v>
      </c>
    </row>
    <row r="31" spans="1:27" ht="13.5">
      <c r="A31" s="138" t="s">
        <v>77</v>
      </c>
      <c r="B31" s="136"/>
      <c r="C31" s="155">
        <v>6748427</v>
      </c>
      <c r="D31" s="155"/>
      <c r="E31" s="156">
        <v>11237946</v>
      </c>
      <c r="F31" s="60">
        <v>11237946</v>
      </c>
      <c r="G31" s="60">
        <v>369583</v>
      </c>
      <c r="H31" s="60">
        <v>386536</v>
      </c>
      <c r="I31" s="60">
        <v>468874</v>
      </c>
      <c r="J31" s="60">
        <v>1224993</v>
      </c>
      <c r="K31" s="60">
        <v>488436</v>
      </c>
      <c r="L31" s="60">
        <v>413588</v>
      </c>
      <c r="M31" s="60">
        <v>445134</v>
      </c>
      <c r="N31" s="60">
        <v>1347158</v>
      </c>
      <c r="O31" s="60"/>
      <c r="P31" s="60"/>
      <c r="Q31" s="60"/>
      <c r="R31" s="60"/>
      <c r="S31" s="60"/>
      <c r="T31" s="60"/>
      <c r="U31" s="60"/>
      <c r="V31" s="60"/>
      <c r="W31" s="60">
        <v>2572151</v>
      </c>
      <c r="X31" s="60">
        <v>5618973</v>
      </c>
      <c r="Y31" s="60">
        <v>-3046822</v>
      </c>
      <c r="Z31" s="140">
        <v>-54.22</v>
      </c>
      <c r="AA31" s="155">
        <v>11237946</v>
      </c>
    </row>
    <row r="32" spans="1:27" ht="13.5">
      <c r="A32" s="135" t="s">
        <v>78</v>
      </c>
      <c r="B32" s="136"/>
      <c r="C32" s="153">
        <f aca="true" t="shared" si="6" ref="C32:Y32">SUM(C33:C37)</f>
        <v>5571773</v>
      </c>
      <c r="D32" s="153">
        <f>SUM(D33:D37)</f>
        <v>0</v>
      </c>
      <c r="E32" s="154">
        <f t="shared" si="6"/>
        <v>8655402</v>
      </c>
      <c r="F32" s="100">
        <f t="shared" si="6"/>
        <v>8655402</v>
      </c>
      <c r="G32" s="100">
        <f t="shared" si="6"/>
        <v>394666</v>
      </c>
      <c r="H32" s="100">
        <f t="shared" si="6"/>
        <v>359796</v>
      </c>
      <c r="I32" s="100">
        <f t="shared" si="6"/>
        <v>329972</v>
      </c>
      <c r="J32" s="100">
        <f t="shared" si="6"/>
        <v>1084434</v>
      </c>
      <c r="K32" s="100">
        <f t="shared" si="6"/>
        <v>432525</v>
      </c>
      <c r="L32" s="100">
        <f t="shared" si="6"/>
        <v>725580</v>
      </c>
      <c r="M32" s="100">
        <f t="shared" si="6"/>
        <v>422079</v>
      </c>
      <c r="N32" s="100">
        <f t="shared" si="6"/>
        <v>1580184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2664618</v>
      </c>
      <c r="X32" s="100">
        <f t="shared" si="6"/>
        <v>4327702</v>
      </c>
      <c r="Y32" s="100">
        <f t="shared" si="6"/>
        <v>-1663084</v>
      </c>
      <c r="Z32" s="137">
        <f>+IF(X32&lt;&gt;0,+(Y32/X32)*100,0)</f>
        <v>-38.428801243708556</v>
      </c>
      <c r="AA32" s="153">
        <f>SUM(AA33:AA37)</f>
        <v>8655402</v>
      </c>
    </row>
    <row r="33" spans="1:27" ht="13.5">
      <c r="A33" s="138" t="s">
        <v>79</v>
      </c>
      <c r="B33" s="136"/>
      <c r="C33" s="155">
        <v>2770354</v>
      </c>
      <c r="D33" s="155"/>
      <c r="E33" s="156">
        <v>5223285</v>
      </c>
      <c r="F33" s="60">
        <v>5223285</v>
      </c>
      <c r="G33" s="60">
        <v>207818</v>
      </c>
      <c r="H33" s="60">
        <v>197770</v>
      </c>
      <c r="I33" s="60">
        <v>169343</v>
      </c>
      <c r="J33" s="60">
        <v>574931</v>
      </c>
      <c r="K33" s="60">
        <v>292475</v>
      </c>
      <c r="L33" s="60">
        <v>382595</v>
      </c>
      <c r="M33" s="60">
        <v>279822</v>
      </c>
      <c r="N33" s="60">
        <v>954892</v>
      </c>
      <c r="O33" s="60"/>
      <c r="P33" s="60"/>
      <c r="Q33" s="60"/>
      <c r="R33" s="60"/>
      <c r="S33" s="60"/>
      <c r="T33" s="60"/>
      <c r="U33" s="60"/>
      <c r="V33" s="60"/>
      <c r="W33" s="60">
        <v>1529823</v>
      </c>
      <c r="X33" s="60">
        <v>2611643</v>
      </c>
      <c r="Y33" s="60">
        <v>-1081820</v>
      </c>
      <c r="Z33" s="140">
        <v>-41.42</v>
      </c>
      <c r="AA33" s="155">
        <v>5223285</v>
      </c>
    </row>
    <row r="34" spans="1:27" ht="13.5">
      <c r="A34" s="138" t="s">
        <v>80</v>
      </c>
      <c r="B34" s="136"/>
      <c r="C34" s="155">
        <v>2411304</v>
      </c>
      <c r="D34" s="155"/>
      <c r="E34" s="156">
        <v>2769855</v>
      </c>
      <c r="F34" s="60">
        <v>2769855</v>
      </c>
      <c r="G34" s="60">
        <v>158768</v>
      </c>
      <c r="H34" s="60">
        <v>151374</v>
      </c>
      <c r="I34" s="60">
        <v>150937</v>
      </c>
      <c r="J34" s="60">
        <v>461079</v>
      </c>
      <c r="K34" s="60">
        <v>128974</v>
      </c>
      <c r="L34" s="60">
        <v>327161</v>
      </c>
      <c r="M34" s="60">
        <v>137253</v>
      </c>
      <c r="N34" s="60">
        <v>593388</v>
      </c>
      <c r="O34" s="60"/>
      <c r="P34" s="60"/>
      <c r="Q34" s="60"/>
      <c r="R34" s="60"/>
      <c r="S34" s="60"/>
      <c r="T34" s="60"/>
      <c r="U34" s="60"/>
      <c r="V34" s="60"/>
      <c r="W34" s="60">
        <v>1054467</v>
      </c>
      <c r="X34" s="60">
        <v>1384928</v>
      </c>
      <c r="Y34" s="60">
        <v>-330461</v>
      </c>
      <c r="Z34" s="140">
        <v>-23.86</v>
      </c>
      <c r="AA34" s="155">
        <v>2769855</v>
      </c>
    </row>
    <row r="35" spans="1:27" ht="13.5">
      <c r="A35" s="138" t="s">
        <v>81</v>
      </c>
      <c r="B35" s="136"/>
      <c r="C35" s="155">
        <v>257570</v>
      </c>
      <c r="D35" s="155"/>
      <c r="E35" s="156">
        <v>612334</v>
      </c>
      <c r="F35" s="60">
        <v>612334</v>
      </c>
      <c r="G35" s="60">
        <v>28080</v>
      </c>
      <c r="H35" s="60">
        <v>10652</v>
      </c>
      <c r="I35" s="60">
        <v>9692</v>
      </c>
      <c r="J35" s="60">
        <v>48424</v>
      </c>
      <c r="K35" s="60">
        <v>11076</v>
      </c>
      <c r="L35" s="60">
        <v>15824</v>
      </c>
      <c r="M35" s="60">
        <v>5004</v>
      </c>
      <c r="N35" s="60">
        <v>31904</v>
      </c>
      <c r="O35" s="60"/>
      <c r="P35" s="60"/>
      <c r="Q35" s="60"/>
      <c r="R35" s="60"/>
      <c r="S35" s="60"/>
      <c r="T35" s="60"/>
      <c r="U35" s="60"/>
      <c r="V35" s="60"/>
      <c r="W35" s="60">
        <v>80328</v>
      </c>
      <c r="X35" s="60">
        <v>306167</v>
      </c>
      <c r="Y35" s="60">
        <v>-225839</v>
      </c>
      <c r="Z35" s="140">
        <v>-73.76</v>
      </c>
      <c r="AA35" s="155">
        <v>612334</v>
      </c>
    </row>
    <row r="36" spans="1:27" ht="13.5">
      <c r="A36" s="138" t="s">
        <v>82</v>
      </c>
      <c r="B36" s="136"/>
      <c r="C36" s="155"/>
      <c r="D36" s="155"/>
      <c r="E36" s="156">
        <v>49928</v>
      </c>
      <c r="F36" s="60">
        <v>49928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24964</v>
      </c>
      <c r="Y36" s="60">
        <v>-24964</v>
      </c>
      <c r="Z36" s="140">
        <v>-100</v>
      </c>
      <c r="AA36" s="155">
        <v>49928</v>
      </c>
    </row>
    <row r="37" spans="1:27" ht="13.5">
      <c r="A37" s="138" t="s">
        <v>83</v>
      </c>
      <c r="B37" s="136"/>
      <c r="C37" s="157">
        <v>132545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13195893</v>
      </c>
      <c r="D38" s="153">
        <f>SUM(D39:D41)</f>
        <v>0</v>
      </c>
      <c r="E38" s="154">
        <f t="shared" si="7"/>
        <v>14712896</v>
      </c>
      <c r="F38" s="100">
        <f t="shared" si="7"/>
        <v>14712896</v>
      </c>
      <c r="G38" s="100">
        <f t="shared" si="7"/>
        <v>894696</v>
      </c>
      <c r="H38" s="100">
        <f t="shared" si="7"/>
        <v>758388</v>
      </c>
      <c r="I38" s="100">
        <f t="shared" si="7"/>
        <v>1102763</v>
      </c>
      <c r="J38" s="100">
        <f t="shared" si="7"/>
        <v>2755847</v>
      </c>
      <c r="K38" s="100">
        <f t="shared" si="7"/>
        <v>1653889</v>
      </c>
      <c r="L38" s="100">
        <f t="shared" si="7"/>
        <v>1357856</v>
      </c>
      <c r="M38" s="100">
        <f t="shared" si="7"/>
        <v>379355</v>
      </c>
      <c r="N38" s="100">
        <f t="shared" si="7"/>
        <v>3391100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6146947</v>
      </c>
      <c r="X38" s="100">
        <f t="shared" si="7"/>
        <v>7356449</v>
      </c>
      <c r="Y38" s="100">
        <f t="shared" si="7"/>
        <v>-1209502</v>
      </c>
      <c r="Z38" s="137">
        <f>+IF(X38&lt;&gt;0,+(Y38/X38)*100,0)</f>
        <v>-16.441383607770543</v>
      </c>
      <c r="AA38" s="153">
        <f>SUM(AA39:AA41)</f>
        <v>14712896</v>
      </c>
    </row>
    <row r="39" spans="1:27" ht="13.5">
      <c r="A39" s="138" t="s">
        <v>85</v>
      </c>
      <c r="B39" s="136"/>
      <c r="C39" s="155">
        <v>2696227</v>
      </c>
      <c r="D39" s="155"/>
      <c r="E39" s="156">
        <v>3821761</v>
      </c>
      <c r="F39" s="60">
        <v>3821761</v>
      </c>
      <c r="G39" s="60">
        <v>231590</v>
      </c>
      <c r="H39" s="60">
        <v>234104</v>
      </c>
      <c r="I39" s="60">
        <v>236451</v>
      </c>
      <c r="J39" s="60">
        <v>702145</v>
      </c>
      <c r="K39" s="60">
        <v>355576</v>
      </c>
      <c r="L39" s="60">
        <v>364295</v>
      </c>
      <c r="M39" s="60">
        <v>116714</v>
      </c>
      <c r="N39" s="60">
        <v>836585</v>
      </c>
      <c r="O39" s="60"/>
      <c r="P39" s="60"/>
      <c r="Q39" s="60"/>
      <c r="R39" s="60"/>
      <c r="S39" s="60"/>
      <c r="T39" s="60"/>
      <c r="U39" s="60"/>
      <c r="V39" s="60"/>
      <c r="W39" s="60">
        <v>1538730</v>
      </c>
      <c r="X39" s="60">
        <v>1910881</v>
      </c>
      <c r="Y39" s="60">
        <v>-372151</v>
      </c>
      <c r="Z39" s="140">
        <v>-19.48</v>
      </c>
      <c r="AA39" s="155">
        <v>3821761</v>
      </c>
    </row>
    <row r="40" spans="1:27" ht="13.5">
      <c r="A40" s="138" t="s">
        <v>86</v>
      </c>
      <c r="B40" s="136"/>
      <c r="C40" s="155">
        <v>10499666</v>
      </c>
      <c r="D40" s="155"/>
      <c r="E40" s="156">
        <v>10891135</v>
      </c>
      <c r="F40" s="60">
        <v>10891135</v>
      </c>
      <c r="G40" s="60">
        <v>663106</v>
      </c>
      <c r="H40" s="60">
        <v>524284</v>
      </c>
      <c r="I40" s="60">
        <v>866312</v>
      </c>
      <c r="J40" s="60">
        <v>2053702</v>
      </c>
      <c r="K40" s="60">
        <v>1298313</v>
      </c>
      <c r="L40" s="60">
        <v>993561</v>
      </c>
      <c r="M40" s="60">
        <v>262641</v>
      </c>
      <c r="N40" s="60">
        <v>2554515</v>
      </c>
      <c r="O40" s="60"/>
      <c r="P40" s="60"/>
      <c r="Q40" s="60"/>
      <c r="R40" s="60"/>
      <c r="S40" s="60"/>
      <c r="T40" s="60"/>
      <c r="U40" s="60"/>
      <c r="V40" s="60"/>
      <c r="W40" s="60">
        <v>4608217</v>
      </c>
      <c r="X40" s="60">
        <v>5445568</v>
      </c>
      <c r="Y40" s="60">
        <v>-837351</v>
      </c>
      <c r="Z40" s="140">
        <v>-15.38</v>
      </c>
      <c r="AA40" s="155">
        <v>10891135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28295159</v>
      </c>
      <c r="D42" s="153">
        <f>SUM(D43:D46)</f>
        <v>0</v>
      </c>
      <c r="E42" s="154">
        <f t="shared" si="8"/>
        <v>36214521</v>
      </c>
      <c r="F42" s="100">
        <f t="shared" si="8"/>
        <v>36214521</v>
      </c>
      <c r="G42" s="100">
        <f t="shared" si="8"/>
        <v>2797866</v>
      </c>
      <c r="H42" s="100">
        <f t="shared" si="8"/>
        <v>3332315</v>
      </c>
      <c r="I42" s="100">
        <f t="shared" si="8"/>
        <v>2781195</v>
      </c>
      <c r="J42" s="100">
        <f t="shared" si="8"/>
        <v>8911376</v>
      </c>
      <c r="K42" s="100">
        <f t="shared" si="8"/>
        <v>2360592</v>
      </c>
      <c r="L42" s="100">
        <f t="shared" si="8"/>
        <v>2570268</v>
      </c>
      <c r="M42" s="100">
        <f t="shared" si="8"/>
        <v>1815693</v>
      </c>
      <c r="N42" s="100">
        <f t="shared" si="8"/>
        <v>6746553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15657929</v>
      </c>
      <c r="X42" s="100">
        <f t="shared" si="8"/>
        <v>18107261</v>
      </c>
      <c r="Y42" s="100">
        <f t="shared" si="8"/>
        <v>-2449332</v>
      </c>
      <c r="Z42" s="137">
        <f>+IF(X42&lt;&gt;0,+(Y42/X42)*100,0)</f>
        <v>-13.526794582571048</v>
      </c>
      <c r="AA42" s="153">
        <f>SUM(AA43:AA46)</f>
        <v>36214521</v>
      </c>
    </row>
    <row r="43" spans="1:27" ht="13.5">
      <c r="A43" s="138" t="s">
        <v>89</v>
      </c>
      <c r="B43" s="136"/>
      <c r="C43" s="155">
        <v>23720998</v>
      </c>
      <c r="D43" s="155"/>
      <c r="E43" s="156">
        <v>31377065</v>
      </c>
      <c r="F43" s="60">
        <v>31377065</v>
      </c>
      <c r="G43" s="60">
        <v>2461764</v>
      </c>
      <c r="H43" s="60">
        <v>3026530</v>
      </c>
      <c r="I43" s="60">
        <v>2459265</v>
      </c>
      <c r="J43" s="60">
        <v>7947559</v>
      </c>
      <c r="K43" s="60">
        <v>2035957</v>
      </c>
      <c r="L43" s="60">
        <v>2100302</v>
      </c>
      <c r="M43" s="60">
        <v>1599318</v>
      </c>
      <c r="N43" s="60">
        <v>5735577</v>
      </c>
      <c r="O43" s="60"/>
      <c r="P43" s="60"/>
      <c r="Q43" s="60"/>
      <c r="R43" s="60"/>
      <c r="S43" s="60"/>
      <c r="T43" s="60"/>
      <c r="U43" s="60"/>
      <c r="V43" s="60"/>
      <c r="W43" s="60">
        <v>13683136</v>
      </c>
      <c r="X43" s="60">
        <v>15688533</v>
      </c>
      <c r="Y43" s="60">
        <v>-2005397</v>
      </c>
      <c r="Z43" s="140">
        <v>-12.78</v>
      </c>
      <c r="AA43" s="155">
        <v>31377065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4574161</v>
      </c>
      <c r="D46" s="155"/>
      <c r="E46" s="156">
        <v>4837456</v>
      </c>
      <c r="F46" s="60">
        <v>4837456</v>
      </c>
      <c r="G46" s="60">
        <v>336102</v>
      </c>
      <c r="H46" s="60">
        <v>305785</v>
      </c>
      <c r="I46" s="60">
        <v>321930</v>
      </c>
      <c r="J46" s="60">
        <v>963817</v>
      </c>
      <c r="K46" s="60">
        <v>324635</v>
      </c>
      <c r="L46" s="60">
        <v>469966</v>
      </c>
      <c r="M46" s="60">
        <v>216375</v>
      </c>
      <c r="N46" s="60">
        <v>1010976</v>
      </c>
      <c r="O46" s="60"/>
      <c r="P46" s="60"/>
      <c r="Q46" s="60"/>
      <c r="R46" s="60"/>
      <c r="S46" s="60"/>
      <c r="T46" s="60"/>
      <c r="U46" s="60"/>
      <c r="V46" s="60"/>
      <c r="W46" s="60">
        <v>1974793</v>
      </c>
      <c r="X46" s="60">
        <v>2418728</v>
      </c>
      <c r="Y46" s="60">
        <v>-443935</v>
      </c>
      <c r="Z46" s="140">
        <v>-18.35</v>
      </c>
      <c r="AA46" s="155">
        <v>4837456</v>
      </c>
    </row>
    <row r="47" spans="1:27" ht="13.5">
      <c r="A47" s="135" t="s">
        <v>93</v>
      </c>
      <c r="B47" s="142" t="s">
        <v>94</v>
      </c>
      <c r="C47" s="153">
        <v>699953</v>
      </c>
      <c r="D47" s="153"/>
      <c r="E47" s="154">
        <v>1770242</v>
      </c>
      <c r="F47" s="100">
        <v>1770242</v>
      </c>
      <c r="G47" s="100"/>
      <c r="H47" s="100"/>
      <c r="I47" s="100"/>
      <c r="J47" s="100"/>
      <c r="K47" s="100">
        <v>221760</v>
      </c>
      <c r="L47" s="100">
        <v>8604</v>
      </c>
      <c r="M47" s="100">
        <v>-1987248</v>
      </c>
      <c r="N47" s="100">
        <v>-1756884</v>
      </c>
      <c r="O47" s="100"/>
      <c r="P47" s="100"/>
      <c r="Q47" s="100"/>
      <c r="R47" s="100"/>
      <c r="S47" s="100"/>
      <c r="T47" s="100"/>
      <c r="U47" s="100"/>
      <c r="V47" s="100"/>
      <c r="W47" s="100">
        <v>-1756884</v>
      </c>
      <c r="X47" s="100">
        <v>885121</v>
      </c>
      <c r="Y47" s="100">
        <v>-2642005</v>
      </c>
      <c r="Z47" s="137">
        <v>-298.49</v>
      </c>
      <c r="AA47" s="153">
        <v>1770242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86302442</v>
      </c>
      <c r="D48" s="168">
        <f>+D28+D32+D38+D42+D47</f>
        <v>0</v>
      </c>
      <c r="E48" s="169">
        <f t="shared" si="9"/>
        <v>101225130</v>
      </c>
      <c r="F48" s="73">
        <f t="shared" si="9"/>
        <v>101225130</v>
      </c>
      <c r="G48" s="73">
        <f t="shared" si="9"/>
        <v>6270134</v>
      </c>
      <c r="H48" s="73">
        <f t="shared" si="9"/>
        <v>6848940</v>
      </c>
      <c r="I48" s="73">
        <f t="shared" si="9"/>
        <v>6154097</v>
      </c>
      <c r="J48" s="73">
        <f t="shared" si="9"/>
        <v>19273171</v>
      </c>
      <c r="K48" s="73">
        <f t="shared" si="9"/>
        <v>7560978</v>
      </c>
      <c r="L48" s="73">
        <f t="shared" si="9"/>
        <v>7627090</v>
      </c>
      <c r="M48" s="73">
        <f t="shared" si="9"/>
        <v>2004507</v>
      </c>
      <c r="N48" s="73">
        <f t="shared" si="9"/>
        <v>17192575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36465746</v>
      </c>
      <c r="X48" s="73">
        <f t="shared" si="9"/>
        <v>50612568</v>
      </c>
      <c r="Y48" s="73">
        <f t="shared" si="9"/>
        <v>-14146822</v>
      </c>
      <c r="Z48" s="170">
        <f>+IF(X48&lt;&gt;0,+(Y48/X48)*100,0)</f>
        <v>-27.95120374054128</v>
      </c>
      <c r="AA48" s="168">
        <f>+AA28+AA32+AA38+AA42+AA47</f>
        <v>101225130</v>
      </c>
    </row>
    <row r="49" spans="1:27" ht="13.5">
      <c r="A49" s="148" t="s">
        <v>49</v>
      </c>
      <c r="B49" s="149"/>
      <c r="C49" s="171">
        <f aca="true" t="shared" si="10" ref="C49:Y49">+C25-C48</f>
        <v>28085628</v>
      </c>
      <c r="D49" s="171">
        <f>+D25-D48</f>
        <v>0</v>
      </c>
      <c r="E49" s="172">
        <f t="shared" si="10"/>
        <v>39853348</v>
      </c>
      <c r="F49" s="173">
        <f t="shared" si="10"/>
        <v>39853348</v>
      </c>
      <c r="G49" s="173">
        <f t="shared" si="10"/>
        <v>773149</v>
      </c>
      <c r="H49" s="173">
        <f t="shared" si="10"/>
        <v>16413912</v>
      </c>
      <c r="I49" s="173">
        <f t="shared" si="10"/>
        <v>-2209628</v>
      </c>
      <c r="J49" s="173">
        <f t="shared" si="10"/>
        <v>14977433</v>
      </c>
      <c r="K49" s="173">
        <f t="shared" si="10"/>
        <v>-4408537</v>
      </c>
      <c r="L49" s="173">
        <f t="shared" si="10"/>
        <v>4365462</v>
      </c>
      <c r="M49" s="173">
        <f t="shared" si="10"/>
        <v>8740699</v>
      </c>
      <c r="N49" s="173">
        <f t="shared" si="10"/>
        <v>8697624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23675057</v>
      </c>
      <c r="X49" s="173">
        <f>IF(F25=F48,0,X25-X48)</f>
        <v>19926675</v>
      </c>
      <c r="Y49" s="173">
        <f t="shared" si="10"/>
        <v>3748382</v>
      </c>
      <c r="Z49" s="174">
        <f>+IF(X49&lt;&gt;0,+(Y49/X49)*100,0)</f>
        <v>18.81087537183198</v>
      </c>
      <c r="AA49" s="171">
        <f>+AA25-AA48</f>
        <v>39853348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10578301</v>
      </c>
      <c r="D5" s="155">
        <v>0</v>
      </c>
      <c r="E5" s="156">
        <v>9465727</v>
      </c>
      <c r="F5" s="60">
        <v>9465727</v>
      </c>
      <c r="G5" s="60">
        <v>4382685</v>
      </c>
      <c r="H5" s="60">
        <v>781084</v>
      </c>
      <c r="I5" s="60">
        <v>768322</v>
      </c>
      <c r="J5" s="60">
        <v>5932091</v>
      </c>
      <c r="K5" s="60">
        <v>765294</v>
      </c>
      <c r="L5" s="60">
        <v>755946</v>
      </c>
      <c r="M5" s="60">
        <v>770932</v>
      </c>
      <c r="N5" s="60">
        <v>2292172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8224263</v>
      </c>
      <c r="X5" s="60">
        <v>4732864</v>
      </c>
      <c r="Y5" s="60">
        <v>3491399</v>
      </c>
      <c r="Z5" s="140">
        <v>73.77</v>
      </c>
      <c r="AA5" s="155">
        <v>9465727</v>
      </c>
    </row>
    <row r="6" spans="1:27" ht="13.5">
      <c r="A6" s="181" t="s">
        <v>102</v>
      </c>
      <c r="B6" s="182"/>
      <c r="C6" s="155">
        <v>462729</v>
      </c>
      <c r="D6" s="155">
        <v>0</v>
      </c>
      <c r="E6" s="156">
        <v>0</v>
      </c>
      <c r="F6" s="60">
        <v>0</v>
      </c>
      <c r="G6" s="60">
        <v>0</v>
      </c>
      <c r="H6" s="60">
        <v>69151</v>
      </c>
      <c r="I6" s="60">
        <v>0</v>
      </c>
      <c r="J6" s="60">
        <v>69151</v>
      </c>
      <c r="K6" s="60">
        <v>69558</v>
      </c>
      <c r="L6" s="60">
        <v>65546</v>
      </c>
      <c r="M6" s="60">
        <v>-846299</v>
      </c>
      <c r="N6" s="60">
        <v>-711195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-642044</v>
      </c>
      <c r="X6" s="60">
        <v>0</v>
      </c>
      <c r="Y6" s="60">
        <v>-642044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19608129</v>
      </c>
      <c r="D7" s="155">
        <v>0</v>
      </c>
      <c r="E7" s="156">
        <v>28709252</v>
      </c>
      <c r="F7" s="60">
        <v>28709252</v>
      </c>
      <c r="G7" s="60">
        <v>2101344</v>
      </c>
      <c r="H7" s="60">
        <v>1317791</v>
      </c>
      <c r="I7" s="60">
        <v>1868051</v>
      </c>
      <c r="J7" s="60">
        <v>5287186</v>
      </c>
      <c r="K7" s="60">
        <v>1818981</v>
      </c>
      <c r="L7" s="60">
        <v>1780834</v>
      </c>
      <c r="M7" s="60">
        <v>1820961</v>
      </c>
      <c r="N7" s="60">
        <v>5420776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10707962</v>
      </c>
      <c r="X7" s="60">
        <v>14354626</v>
      </c>
      <c r="Y7" s="60">
        <v>-3646664</v>
      </c>
      <c r="Z7" s="140">
        <v>-25.4</v>
      </c>
      <c r="AA7" s="155">
        <v>28709252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1406854</v>
      </c>
      <c r="D10" s="155">
        <v>0</v>
      </c>
      <c r="E10" s="156">
        <v>1340778</v>
      </c>
      <c r="F10" s="54">
        <v>1340778</v>
      </c>
      <c r="G10" s="54">
        <v>130298</v>
      </c>
      <c r="H10" s="54">
        <v>130760</v>
      </c>
      <c r="I10" s="54">
        <v>129542</v>
      </c>
      <c r="J10" s="54">
        <v>390600</v>
      </c>
      <c r="K10" s="54">
        <v>134885</v>
      </c>
      <c r="L10" s="54">
        <v>104680</v>
      </c>
      <c r="M10" s="54">
        <v>137264</v>
      </c>
      <c r="N10" s="54">
        <v>376829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767429</v>
      </c>
      <c r="X10" s="54">
        <v>670389</v>
      </c>
      <c r="Y10" s="54">
        <v>97040</v>
      </c>
      <c r="Z10" s="184">
        <v>14.48</v>
      </c>
      <c r="AA10" s="130">
        <v>1340778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39999</v>
      </c>
      <c r="H11" s="60">
        <v>255982</v>
      </c>
      <c r="I11" s="60">
        <v>174159</v>
      </c>
      <c r="J11" s="60">
        <v>470140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470140</v>
      </c>
      <c r="X11" s="60">
        <v>0</v>
      </c>
      <c r="Y11" s="60">
        <v>470140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113368</v>
      </c>
      <c r="D12" s="155">
        <v>0</v>
      </c>
      <c r="E12" s="156">
        <v>45000</v>
      </c>
      <c r="F12" s="60">
        <v>45000</v>
      </c>
      <c r="G12" s="60">
        <v>3900</v>
      </c>
      <c r="H12" s="60">
        <v>3750</v>
      </c>
      <c r="I12" s="60">
        <v>3870</v>
      </c>
      <c r="J12" s="60">
        <v>11520</v>
      </c>
      <c r="K12" s="60">
        <v>3710</v>
      </c>
      <c r="L12" s="60">
        <v>3870</v>
      </c>
      <c r="M12" s="60">
        <v>5446</v>
      </c>
      <c r="N12" s="60">
        <v>13026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24546</v>
      </c>
      <c r="X12" s="60">
        <v>22500</v>
      </c>
      <c r="Y12" s="60">
        <v>2046</v>
      </c>
      <c r="Z12" s="140">
        <v>9.09</v>
      </c>
      <c r="AA12" s="155">
        <v>45000</v>
      </c>
    </row>
    <row r="13" spans="1:27" ht="13.5">
      <c r="A13" s="181" t="s">
        <v>109</v>
      </c>
      <c r="B13" s="185"/>
      <c r="C13" s="155">
        <v>1592461</v>
      </c>
      <c r="D13" s="155">
        <v>0</v>
      </c>
      <c r="E13" s="156">
        <v>2729205</v>
      </c>
      <c r="F13" s="60">
        <v>2729205</v>
      </c>
      <c r="G13" s="60">
        <v>78898</v>
      </c>
      <c r="H13" s="60">
        <v>238996</v>
      </c>
      <c r="I13" s="60">
        <v>194037</v>
      </c>
      <c r="J13" s="60">
        <v>511931</v>
      </c>
      <c r="K13" s="60">
        <v>185527</v>
      </c>
      <c r="L13" s="60">
        <v>204792</v>
      </c>
      <c r="M13" s="60">
        <v>167199</v>
      </c>
      <c r="N13" s="60">
        <v>557518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1069449</v>
      </c>
      <c r="X13" s="60">
        <v>1364603</v>
      </c>
      <c r="Y13" s="60">
        <v>-295154</v>
      </c>
      <c r="Z13" s="140">
        <v>-21.63</v>
      </c>
      <c r="AA13" s="155">
        <v>2729205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44454</v>
      </c>
      <c r="D16" s="155">
        <v>0</v>
      </c>
      <c r="E16" s="156">
        <v>255910</v>
      </c>
      <c r="F16" s="60">
        <v>255910</v>
      </c>
      <c r="G16" s="60">
        <v>312</v>
      </c>
      <c r="H16" s="60">
        <v>1217</v>
      </c>
      <c r="I16" s="60">
        <v>4255</v>
      </c>
      <c r="J16" s="60">
        <v>5784</v>
      </c>
      <c r="K16" s="60">
        <v>800</v>
      </c>
      <c r="L16" s="60">
        <v>5601</v>
      </c>
      <c r="M16" s="60">
        <v>3455</v>
      </c>
      <c r="N16" s="60">
        <v>9856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15640</v>
      </c>
      <c r="X16" s="60">
        <v>127955</v>
      </c>
      <c r="Y16" s="60">
        <v>-112315</v>
      </c>
      <c r="Z16" s="140">
        <v>-87.78</v>
      </c>
      <c r="AA16" s="155">
        <v>255910</v>
      </c>
    </row>
    <row r="17" spans="1:27" ht="13.5">
      <c r="A17" s="181" t="s">
        <v>113</v>
      </c>
      <c r="B17" s="185"/>
      <c r="C17" s="155">
        <v>2369988</v>
      </c>
      <c r="D17" s="155">
        <v>0</v>
      </c>
      <c r="E17" s="156">
        <v>332325</v>
      </c>
      <c r="F17" s="60">
        <v>332325</v>
      </c>
      <c r="G17" s="60">
        <v>0</v>
      </c>
      <c r="H17" s="60">
        <v>0</v>
      </c>
      <c r="I17" s="60">
        <v>85281</v>
      </c>
      <c r="J17" s="60">
        <v>85281</v>
      </c>
      <c r="K17" s="60">
        <v>35820</v>
      </c>
      <c r="L17" s="60">
        <v>30930</v>
      </c>
      <c r="M17" s="60">
        <v>26607</v>
      </c>
      <c r="N17" s="60">
        <v>93357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178638</v>
      </c>
      <c r="X17" s="60">
        <v>166163</v>
      </c>
      <c r="Y17" s="60">
        <v>12475</v>
      </c>
      <c r="Z17" s="140">
        <v>7.51</v>
      </c>
      <c r="AA17" s="155">
        <v>332325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15965</v>
      </c>
      <c r="F18" s="60">
        <v>15965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7983</v>
      </c>
      <c r="Y18" s="60">
        <v>-7983</v>
      </c>
      <c r="Z18" s="140">
        <v>-100</v>
      </c>
      <c r="AA18" s="155">
        <v>15965</v>
      </c>
    </row>
    <row r="19" spans="1:27" ht="13.5">
      <c r="A19" s="181" t="s">
        <v>34</v>
      </c>
      <c r="B19" s="185"/>
      <c r="C19" s="155">
        <v>40217308</v>
      </c>
      <c r="D19" s="155">
        <v>0</v>
      </c>
      <c r="E19" s="156">
        <v>54742713</v>
      </c>
      <c r="F19" s="60">
        <v>54742713</v>
      </c>
      <c r="G19" s="60">
        <v>0</v>
      </c>
      <c r="H19" s="60">
        <v>20411000</v>
      </c>
      <c r="I19" s="60">
        <v>634000</v>
      </c>
      <c r="J19" s="60">
        <v>21045000</v>
      </c>
      <c r="K19" s="60">
        <v>0</v>
      </c>
      <c r="L19" s="60">
        <v>8884497</v>
      </c>
      <c r="M19" s="60">
        <v>2205392</v>
      </c>
      <c r="N19" s="60">
        <v>11089889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32134889</v>
      </c>
      <c r="X19" s="60">
        <v>27371357</v>
      </c>
      <c r="Y19" s="60">
        <v>4763532</v>
      </c>
      <c r="Z19" s="140">
        <v>17.4</v>
      </c>
      <c r="AA19" s="155">
        <v>54742713</v>
      </c>
    </row>
    <row r="20" spans="1:27" ht="13.5">
      <c r="A20" s="181" t="s">
        <v>35</v>
      </c>
      <c r="B20" s="185"/>
      <c r="C20" s="155">
        <v>37994478</v>
      </c>
      <c r="D20" s="155">
        <v>0</v>
      </c>
      <c r="E20" s="156">
        <v>3588000</v>
      </c>
      <c r="F20" s="54">
        <v>3588000</v>
      </c>
      <c r="G20" s="54">
        <v>271510</v>
      </c>
      <c r="H20" s="54">
        <v>53121</v>
      </c>
      <c r="I20" s="54">
        <v>82952</v>
      </c>
      <c r="J20" s="54">
        <v>407583</v>
      </c>
      <c r="K20" s="54">
        <v>137866</v>
      </c>
      <c r="L20" s="54">
        <v>155856</v>
      </c>
      <c r="M20" s="54">
        <v>6454249</v>
      </c>
      <c r="N20" s="54">
        <v>6747971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7155554</v>
      </c>
      <c r="X20" s="54">
        <v>1794000</v>
      </c>
      <c r="Y20" s="54">
        <v>5361554</v>
      </c>
      <c r="Z20" s="184">
        <v>298.86</v>
      </c>
      <c r="AA20" s="130">
        <v>3588000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114388070</v>
      </c>
      <c r="D22" s="188">
        <f>SUM(D5:D21)</f>
        <v>0</v>
      </c>
      <c r="E22" s="189">
        <f t="shared" si="0"/>
        <v>101224875</v>
      </c>
      <c r="F22" s="190">
        <f t="shared" si="0"/>
        <v>101224875</v>
      </c>
      <c r="G22" s="190">
        <f t="shared" si="0"/>
        <v>7008946</v>
      </c>
      <c r="H22" s="190">
        <f t="shared" si="0"/>
        <v>23262852</v>
      </c>
      <c r="I22" s="190">
        <f t="shared" si="0"/>
        <v>3944469</v>
      </c>
      <c r="J22" s="190">
        <f t="shared" si="0"/>
        <v>34216267</v>
      </c>
      <c r="K22" s="190">
        <f t="shared" si="0"/>
        <v>3152441</v>
      </c>
      <c r="L22" s="190">
        <f t="shared" si="0"/>
        <v>11992552</v>
      </c>
      <c r="M22" s="190">
        <f t="shared" si="0"/>
        <v>10745206</v>
      </c>
      <c r="N22" s="190">
        <f t="shared" si="0"/>
        <v>25890199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60106466</v>
      </c>
      <c r="X22" s="190">
        <f t="shared" si="0"/>
        <v>50612440</v>
      </c>
      <c r="Y22" s="190">
        <f t="shared" si="0"/>
        <v>9494026</v>
      </c>
      <c r="Z22" s="191">
        <f>+IF(X22&lt;&gt;0,+(Y22/X22)*100,0)</f>
        <v>18.758285512415522</v>
      </c>
      <c r="AA22" s="188">
        <f>SUM(AA5:AA21)</f>
        <v>101224875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32859926</v>
      </c>
      <c r="D25" s="155">
        <v>0</v>
      </c>
      <c r="E25" s="156">
        <v>32406837</v>
      </c>
      <c r="F25" s="60">
        <v>32406837</v>
      </c>
      <c r="G25" s="60">
        <v>2297677</v>
      </c>
      <c r="H25" s="60">
        <v>2208583</v>
      </c>
      <c r="I25" s="60">
        <v>2209199</v>
      </c>
      <c r="J25" s="60">
        <v>6715459</v>
      </c>
      <c r="K25" s="60">
        <v>2046021</v>
      </c>
      <c r="L25" s="60">
        <v>3483200</v>
      </c>
      <c r="M25" s="60">
        <v>459066</v>
      </c>
      <c r="N25" s="60">
        <v>5988287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12703746</v>
      </c>
      <c r="X25" s="60">
        <v>16203419</v>
      </c>
      <c r="Y25" s="60">
        <v>-3499673</v>
      </c>
      <c r="Z25" s="140">
        <v>-21.6</v>
      </c>
      <c r="AA25" s="155">
        <v>32406837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5700793</v>
      </c>
      <c r="F26" s="60">
        <v>5700793</v>
      </c>
      <c r="G26" s="60">
        <v>434381</v>
      </c>
      <c r="H26" s="60">
        <v>434381</v>
      </c>
      <c r="I26" s="60">
        <v>434381</v>
      </c>
      <c r="J26" s="60">
        <v>1303143</v>
      </c>
      <c r="K26" s="60">
        <v>434381</v>
      </c>
      <c r="L26" s="60">
        <v>436502</v>
      </c>
      <c r="M26" s="60">
        <v>438748</v>
      </c>
      <c r="N26" s="60">
        <v>1309631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2612774</v>
      </c>
      <c r="X26" s="60">
        <v>2850397</v>
      </c>
      <c r="Y26" s="60">
        <v>-237623</v>
      </c>
      <c r="Z26" s="140">
        <v>-8.34</v>
      </c>
      <c r="AA26" s="155">
        <v>5700793</v>
      </c>
    </row>
    <row r="27" spans="1:27" ht="13.5">
      <c r="A27" s="183" t="s">
        <v>118</v>
      </c>
      <c r="B27" s="182"/>
      <c r="C27" s="155">
        <v>891299</v>
      </c>
      <c r="D27" s="155">
        <v>0</v>
      </c>
      <c r="E27" s="156">
        <v>2695804</v>
      </c>
      <c r="F27" s="60">
        <v>2695804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1347902</v>
      </c>
      <c r="Y27" s="60">
        <v>-1347902</v>
      </c>
      <c r="Z27" s="140">
        <v>-100</v>
      </c>
      <c r="AA27" s="155">
        <v>2695804</v>
      </c>
    </row>
    <row r="28" spans="1:27" ht="13.5">
      <c r="A28" s="183" t="s">
        <v>39</v>
      </c>
      <c r="B28" s="182"/>
      <c r="C28" s="155">
        <v>4852231</v>
      </c>
      <c r="D28" s="155">
        <v>0</v>
      </c>
      <c r="E28" s="156">
        <v>5559212</v>
      </c>
      <c r="F28" s="60">
        <v>5559212</v>
      </c>
      <c r="G28" s="60">
        <v>0</v>
      </c>
      <c r="H28" s="60">
        <v>0</v>
      </c>
      <c r="I28" s="60">
        <v>0</v>
      </c>
      <c r="J28" s="60">
        <v>0</v>
      </c>
      <c r="K28" s="60">
        <v>1076925</v>
      </c>
      <c r="L28" s="60">
        <v>358426</v>
      </c>
      <c r="M28" s="60">
        <v>0</v>
      </c>
      <c r="N28" s="60">
        <v>1435351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1435351</v>
      </c>
      <c r="X28" s="60">
        <v>2779606</v>
      </c>
      <c r="Y28" s="60">
        <v>-1344255</v>
      </c>
      <c r="Z28" s="140">
        <v>-48.36</v>
      </c>
      <c r="AA28" s="155">
        <v>5559212</v>
      </c>
    </row>
    <row r="29" spans="1:27" ht="13.5">
      <c r="A29" s="183" t="s">
        <v>40</v>
      </c>
      <c r="B29" s="182"/>
      <c r="C29" s="155">
        <v>103583</v>
      </c>
      <c r="D29" s="155">
        <v>0</v>
      </c>
      <c r="E29" s="156">
        <v>127484</v>
      </c>
      <c r="F29" s="60">
        <v>127484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63742</v>
      </c>
      <c r="Y29" s="60">
        <v>-63742</v>
      </c>
      <c r="Z29" s="140">
        <v>-100</v>
      </c>
      <c r="AA29" s="155">
        <v>127484</v>
      </c>
    </row>
    <row r="30" spans="1:27" ht="13.5">
      <c r="A30" s="183" t="s">
        <v>119</v>
      </c>
      <c r="B30" s="182"/>
      <c r="C30" s="155">
        <v>17329195</v>
      </c>
      <c r="D30" s="155">
        <v>0</v>
      </c>
      <c r="E30" s="156">
        <v>25009000</v>
      </c>
      <c r="F30" s="60">
        <v>25009000</v>
      </c>
      <c r="G30" s="60">
        <v>2214354</v>
      </c>
      <c r="H30" s="60">
        <v>2507568</v>
      </c>
      <c r="I30" s="60">
        <v>2192017</v>
      </c>
      <c r="J30" s="60">
        <v>6913939</v>
      </c>
      <c r="K30" s="60">
        <v>1288927</v>
      </c>
      <c r="L30" s="60">
        <v>1540378</v>
      </c>
      <c r="M30" s="60">
        <v>1248199</v>
      </c>
      <c r="N30" s="60">
        <v>4077504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10991443</v>
      </c>
      <c r="X30" s="60">
        <v>12504500</v>
      </c>
      <c r="Y30" s="60">
        <v>-1513057</v>
      </c>
      <c r="Z30" s="140">
        <v>-12.1</v>
      </c>
      <c r="AA30" s="155">
        <v>25009000</v>
      </c>
    </row>
    <row r="31" spans="1:27" ht="13.5">
      <c r="A31" s="183" t="s">
        <v>120</v>
      </c>
      <c r="B31" s="182"/>
      <c r="C31" s="155">
        <v>778488</v>
      </c>
      <c r="D31" s="155">
        <v>0</v>
      </c>
      <c r="E31" s="156">
        <v>750000</v>
      </c>
      <c r="F31" s="60">
        <v>750000</v>
      </c>
      <c r="G31" s="60">
        <v>32872</v>
      </c>
      <c r="H31" s="60">
        <v>81174</v>
      </c>
      <c r="I31" s="60">
        <v>68975</v>
      </c>
      <c r="J31" s="60">
        <v>183021</v>
      </c>
      <c r="K31" s="60">
        <v>19089</v>
      </c>
      <c r="L31" s="60">
        <v>43677</v>
      </c>
      <c r="M31" s="60">
        <v>38054</v>
      </c>
      <c r="N31" s="60">
        <v>100820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283841</v>
      </c>
      <c r="X31" s="60">
        <v>375000</v>
      </c>
      <c r="Y31" s="60">
        <v>-91159</v>
      </c>
      <c r="Z31" s="140">
        <v>-24.31</v>
      </c>
      <c r="AA31" s="155">
        <v>750000</v>
      </c>
    </row>
    <row r="32" spans="1:27" ht="13.5">
      <c r="A32" s="183" t="s">
        <v>121</v>
      </c>
      <c r="B32" s="182"/>
      <c r="C32" s="155">
        <v>364132</v>
      </c>
      <c r="D32" s="155">
        <v>0</v>
      </c>
      <c r="E32" s="156">
        <v>2860000</v>
      </c>
      <c r="F32" s="60">
        <v>2860000</v>
      </c>
      <c r="G32" s="60">
        <v>0</v>
      </c>
      <c r="H32" s="60">
        <v>0</v>
      </c>
      <c r="I32" s="60">
        <v>69350</v>
      </c>
      <c r="J32" s="60">
        <v>69350</v>
      </c>
      <c r="K32" s="60">
        <v>40600</v>
      </c>
      <c r="L32" s="60">
        <v>42800</v>
      </c>
      <c r="M32" s="60">
        <v>91293</v>
      </c>
      <c r="N32" s="60">
        <v>174693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244043</v>
      </c>
      <c r="X32" s="60">
        <v>1430000</v>
      </c>
      <c r="Y32" s="60">
        <v>-1185957</v>
      </c>
      <c r="Z32" s="140">
        <v>-82.93</v>
      </c>
      <c r="AA32" s="155">
        <v>2860000</v>
      </c>
    </row>
    <row r="33" spans="1:27" ht="13.5">
      <c r="A33" s="183" t="s">
        <v>42</v>
      </c>
      <c r="B33" s="182"/>
      <c r="C33" s="155">
        <v>2449368</v>
      </c>
      <c r="D33" s="155">
        <v>0</v>
      </c>
      <c r="E33" s="156">
        <v>211000</v>
      </c>
      <c r="F33" s="60">
        <v>211000</v>
      </c>
      <c r="G33" s="60">
        <v>69311</v>
      </c>
      <c r="H33" s="60">
        <v>472851</v>
      </c>
      <c r="I33" s="60">
        <v>65602</v>
      </c>
      <c r="J33" s="60">
        <v>607764</v>
      </c>
      <c r="K33" s="60">
        <v>639387</v>
      </c>
      <c r="L33" s="60">
        <v>267878</v>
      </c>
      <c r="M33" s="60">
        <v>684190</v>
      </c>
      <c r="N33" s="60">
        <v>1591455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2199219</v>
      </c>
      <c r="X33" s="60">
        <v>105500</v>
      </c>
      <c r="Y33" s="60">
        <v>2093719</v>
      </c>
      <c r="Z33" s="140">
        <v>1984.57</v>
      </c>
      <c r="AA33" s="155">
        <v>211000</v>
      </c>
    </row>
    <row r="34" spans="1:27" ht="13.5">
      <c r="A34" s="183" t="s">
        <v>43</v>
      </c>
      <c r="B34" s="182"/>
      <c r="C34" s="155">
        <v>26674220</v>
      </c>
      <c r="D34" s="155">
        <v>0</v>
      </c>
      <c r="E34" s="156">
        <v>25905000</v>
      </c>
      <c r="F34" s="60">
        <v>25905000</v>
      </c>
      <c r="G34" s="60">
        <v>1221539</v>
      </c>
      <c r="H34" s="60">
        <v>1144383</v>
      </c>
      <c r="I34" s="60">
        <v>1114573</v>
      </c>
      <c r="J34" s="60">
        <v>3480495</v>
      </c>
      <c r="K34" s="60">
        <v>2015648</v>
      </c>
      <c r="L34" s="60">
        <v>1454229</v>
      </c>
      <c r="M34" s="60">
        <v>-786617</v>
      </c>
      <c r="N34" s="60">
        <v>2683260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6163755</v>
      </c>
      <c r="X34" s="60">
        <v>12952500</v>
      </c>
      <c r="Y34" s="60">
        <v>-6788745</v>
      </c>
      <c r="Z34" s="140">
        <v>-52.41</v>
      </c>
      <c r="AA34" s="155">
        <v>25905000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-168426</v>
      </c>
      <c r="N35" s="60">
        <v>-168426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-168426</v>
      </c>
      <c r="X35" s="60">
        <v>0</v>
      </c>
      <c r="Y35" s="60">
        <v>-168426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86302442</v>
      </c>
      <c r="D36" s="188">
        <f>SUM(D25:D35)</f>
        <v>0</v>
      </c>
      <c r="E36" s="189">
        <f t="shared" si="1"/>
        <v>101225130</v>
      </c>
      <c r="F36" s="190">
        <f t="shared" si="1"/>
        <v>101225130</v>
      </c>
      <c r="G36" s="190">
        <f t="shared" si="1"/>
        <v>6270134</v>
      </c>
      <c r="H36" s="190">
        <f t="shared" si="1"/>
        <v>6848940</v>
      </c>
      <c r="I36" s="190">
        <f t="shared" si="1"/>
        <v>6154097</v>
      </c>
      <c r="J36" s="190">
        <f t="shared" si="1"/>
        <v>19273171</v>
      </c>
      <c r="K36" s="190">
        <f t="shared" si="1"/>
        <v>7560978</v>
      </c>
      <c r="L36" s="190">
        <f t="shared" si="1"/>
        <v>7627090</v>
      </c>
      <c r="M36" s="190">
        <f t="shared" si="1"/>
        <v>2004507</v>
      </c>
      <c r="N36" s="190">
        <f t="shared" si="1"/>
        <v>17192575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36465746</v>
      </c>
      <c r="X36" s="190">
        <f t="shared" si="1"/>
        <v>50612566</v>
      </c>
      <c r="Y36" s="190">
        <f t="shared" si="1"/>
        <v>-14146820</v>
      </c>
      <c r="Z36" s="191">
        <f>+IF(X36&lt;&gt;0,+(Y36/X36)*100,0)</f>
        <v>-27.951200893469814</v>
      </c>
      <c r="AA36" s="188">
        <f>SUM(AA25:AA35)</f>
        <v>101225130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28085628</v>
      </c>
      <c r="D38" s="199">
        <f>+D22-D36</f>
        <v>0</v>
      </c>
      <c r="E38" s="200">
        <f t="shared" si="2"/>
        <v>-255</v>
      </c>
      <c r="F38" s="106">
        <f t="shared" si="2"/>
        <v>-255</v>
      </c>
      <c r="G38" s="106">
        <f t="shared" si="2"/>
        <v>738812</v>
      </c>
      <c r="H38" s="106">
        <f t="shared" si="2"/>
        <v>16413912</v>
      </c>
      <c r="I38" s="106">
        <f t="shared" si="2"/>
        <v>-2209628</v>
      </c>
      <c r="J38" s="106">
        <f t="shared" si="2"/>
        <v>14943096</v>
      </c>
      <c r="K38" s="106">
        <f t="shared" si="2"/>
        <v>-4408537</v>
      </c>
      <c r="L38" s="106">
        <f t="shared" si="2"/>
        <v>4365462</v>
      </c>
      <c r="M38" s="106">
        <f t="shared" si="2"/>
        <v>8740699</v>
      </c>
      <c r="N38" s="106">
        <f t="shared" si="2"/>
        <v>8697624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23640720</v>
      </c>
      <c r="X38" s="106">
        <f>IF(F22=F36,0,X22-X36)</f>
        <v>-126</v>
      </c>
      <c r="Y38" s="106">
        <f t="shared" si="2"/>
        <v>23640846</v>
      </c>
      <c r="Z38" s="201">
        <f>+IF(X38&lt;&gt;0,+(Y38/X38)*100,0)</f>
        <v>-18762576.19047619</v>
      </c>
      <c r="AA38" s="199">
        <f>+AA22-AA36</f>
        <v>-255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39853603</v>
      </c>
      <c r="F39" s="60">
        <v>39853603</v>
      </c>
      <c r="G39" s="60">
        <v>34337</v>
      </c>
      <c r="H39" s="60">
        <v>0</v>
      </c>
      <c r="I39" s="60">
        <v>0</v>
      </c>
      <c r="J39" s="60">
        <v>34337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34337</v>
      </c>
      <c r="X39" s="60">
        <v>19926802</v>
      </c>
      <c r="Y39" s="60">
        <v>-19892465</v>
      </c>
      <c r="Z39" s="140">
        <v>-99.83</v>
      </c>
      <c r="AA39" s="155">
        <v>39853603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28085628</v>
      </c>
      <c r="D42" s="206">
        <f>SUM(D38:D41)</f>
        <v>0</v>
      </c>
      <c r="E42" s="207">
        <f t="shared" si="3"/>
        <v>39853348</v>
      </c>
      <c r="F42" s="88">
        <f t="shared" si="3"/>
        <v>39853348</v>
      </c>
      <c r="G42" s="88">
        <f t="shared" si="3"/>
        <v>773149</v>
      </c>
      <c r="H42" s="88">
        <f t="shared" si="3"/>
        <v>16413912</v>
      </c>
      <c r="I42" s="88">
        <f t="shared" si="3"/>
        <v>-2209628</v>
      </c>
      <c r="J42" s="88">
        <f t="shared" si="3"/>
        <v>14977433</v>
      </c>
      <c r="K42" s="88">
        <f t="shared" si="3"/>
        <v>-4408537</v>
      </c>
      <c r="L42" s="88">
        <f t="shared" si="3"/>
        <v>4365462</v>
      </c>
      <c r="M42" s="88">
        <f t="shared" si="3"/>
        <v>8740699</v>
      </c>
      <c r="N42" s="88">
        <f t="shared" si="3"/>
        <v>8697624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23675057</v>
      </c>
      <c r="X42" s="88">
        <f t="shared" si="3"/>
        <v>19926676</v>
      </c>
      <c r="Y42" s="88">
        <f t="shared" si="3"/>
        <v>3748381</v>
      </c>
      <c r="Z42" s="208">
        <f>+IF(X42&lt;&gt;0,+(Y42/X42)*100,0)</f>
        <v>18.81086940942885</v>
      </c>
      <c r="AA42" s="206">
        <f>SUM(AA38:AA41)</f>
        <v>39853348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28085628</v>
      </c>
      <c r="D44" s="210">
        <f>+D42-D43</f>
        <v>0</v>
      </c>
      <c r="E44" s="211">
        <f t="shared" si="4"/>
        <v>39853348</v>
      </c>
      <c r="F44" s="77">
        <f t="shared" si="4"/>
        <v>39853348</v>
      </c>
      <c r="G44" s="77">
        <f t="shared" si="4"/>
        <v>773149</v>
      </c>
      <c r="H44" s="77">
        <f t="shared" si="4"/>
        <v>16413912</v>
      </c>
      <c r="I44" s="77">
        <f t="shared" si="4"/>
        <v>-2209628</v>
      </c>
      <c r="J44" s="77">
        <f t="shared" si="4"/>
        <v>14977433</v>
      </c>
      <c r="K44" s="77">
        <f t="shared" si="4"/>
        <v>-4408537</v>
      </c>
      <c r="L44" s="77">
        <f t="shared" si="4"/>
        <v>4365462</v>
      </c>
      <c r="M44" s="77">
        <f t="shared" si="4"/>
        <v>8740699</v>
      </c>
      <c r="N44" s="77">
        <f t="shared" si="4"/>
        <v>8697624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23675057</v>
      </c>
      <c r="X44" s="77">
        <f t="shared" si="4"/>
        <v>19926676</v>
      </c>
      <c r="Y44" s="77">
        <f t="shared" si="4"/>
        <v>3748381</v>
      </c>
      <c r="Z44" s="212">
        <f>+IF(X44&lt;&gt;0,+(Y44/X44)*100,0)</f>
        <v>18.81086940942885</v>
      </c>
      <c r="AA44" s="210">
        <f>+AA42-AA43</f>
        <v>39853348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28085628</v>
      </c>
      <c r="D46" s="206">
        <f>SUM(D44:D45)</f>
        <v>0</v>
      </c>
      <c r="E46" s="207">
        <f t="shared" si="5"/>
        <v>39853348</v>
      </c>
      <c r="F46" s="88">
        <f t="shared" si="5"/>
        <v>39853348</v>
      </c>
      <c r="G46" s="88">
        <f t="shared" si="5"/>
        <v>773149</v>
      </c>
      <c r="H46" s="88">
        <f t="shared" si="5"/>
        <v>16413912</v>
      </c>
      <c r="I46" s="88">
        <f t="shared" si="5"/>
        <v>-2209628</v>
      </c>
      <c r="J46" s="88">
        <f t="shared" si="5"/>
        <v>14977433</v>
      </c>
      <c r="K46" s="88">
        <f t="shared" si="5"/>
        <v>-4408537</v>
      </c>
      <c r="L46" s="88">
        <f t="shared" si="5"/>
        <v>4365462</v>
      </c>
      <c r="M46" s="88">
        <f t="shared" si="5"/>
        <v>8740699</v>
      </c>
      <c r="N46" s="88">
        <f t="shared" si="5"/>
        <v>8697624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23675057</v>
      </c>
      <c r="X46" s="88">
        <f t="shared" si="5"/>
        <v>19926676</v>
      </c>
      <c r="Y46" s="88">
        <f t="shared" si="5"/>
        <v>3748381</v>
      </c>
      <c r="Z46" s="208">
        <f>+IF(X46&lt;&gt;0,+(Y46/X46)*100,0)</f>
        <v>18.81086940942885</v>
      </c>
      <c r="AA46" s="206">
        <f>SUM(AA44:AA45)</f>
        <v>39853348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28085628</v>
      </c>
      <c r="D48" s="217">
        <f>SUM(D46:D47)</f>
        <v>0</v>
      </c>
      <c r="E48" s="218">
        <f t="shared" si="6"/>
        <v>39853348</v>
      </c>
      <c r="F48" s="219">
        <f t="shared" si="6"/>
        <v>39853348</v>
      </c>
      <c r="G48" s="219">
        <f t="shared" si="6"/>
        <v>773149</v>
      </c>
      <c r="H48" s="220">
        <f t="shared" si="6"/>
        <v>16413912</v>
      </c>
      <c r="I48" s="220">
        <f t="shared" si="6"/>
        <v>-2209628</v>
      </c>
      <c r="J48" s="220">
        <f t="shared" si="6"/>
        <v>14977433</v>
      </c>
      <c r="K48" s="220">
        <f t="shared" si="6"/>
        <v>-4408537</v>
      </c>
      <c r="L48" s="220">
        <f t="shared" si="6"/>
        <v>4365462</v>
      </c>
      <c r="M48" s="219">
        <f t="shared" si="6"/>
        <v>8740699</v>
      </c>
      <c r="N48" s="219">
        <f t="shared" si="6"/>
        <v>8697624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23675057</v>
      </c>
      <c r="X48" s="220">
        <f t="shared" si="6"/>
        <v>19926676</v>
      </c>
      <c r="Y48" s="220">
        <f t="shared" si="6"/>
        <v>3748381</v>
      </c>
      <c r="Z48" s="221">
        <f>+IF(X48&lt;&gt;0,+(Y48/X48)*100,0)</f>
        <v>18.81086940942885</v>
      </c>
      <c r="AA48" s="222">
        <f>SUM(AA46:AA47)</f>
        <v>39853348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98110</v>
      </c>
      <c r="D5" s="153">
        <f>SUM(D6:D8)</f>
        <v>0</v>
      </c>
      <c r="E5" s="154">
        <f t="shared" si="0"/>
        <v>1060000</v>
      </c>
      <c r="F5" s="100">
        <f t="shared" si="0"/>
        <v>1060000</v>
      </c>
      <c r="G5" s="100">
        <f t="shared" si="0"/>
        <v>0</v>
      </c>
      <c r="H5" s="100">
        <f t="shared" si="0"/>
        <v>18851</v>
      </c>
      <c r="I5" s="100">
        <f t="shared" si="0"/>
        <v>0</v>
      </c>
      <c r="J5" s="100">
        <f t="shared" si="0"/>
        <v>18851</v>
      </c>
      <c r="K5" s="100">
        <f t="shared" si="0"/>
        <v>17737</v>
      </c>
      <c r="L5" s="100">
        <f t="shared" si="0"/>
        <v>15636</v>
      </c>
      <c r="M5" s="100">
        <f t="shared" si="0"/>
        <v>0</v>
      </c>
      <c r="N5" s="100">
        <f t="shared" si="0"/>
        <v>33373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52224</v>
      </c>
      <c r="X5" s="100">
        <f t="shared" si="0"/>
        <v>530000</v>
      </c>
      <c r="Y5" s="100">
        <f t="shared" si="0"/>
        <v>-477776</v>
      </c>
      <c r="Z5" s="137">
        <f>+IF(X5&lt;&gt;0,+(Y5/X5)*100,0)</f>
        <v>-90.14641509433963</v>
      </c>
      <c r="AA5" s="153">
        <f>SUM(AA6:AA8)</f>
        <v>1060000</v>
      </c>
    </row>
    <row r="6" spans="1:27" ht="13.5">
      <c r="A6" s="138" t="s">
        <v>75</v>
      </c>
      <c r="B6" s="136"/>
      <c r="C6" s="155">
        <v>98110</v>
      </c>
      <c r="D6" s="155"/>
      <c r="E6" s="156">
        <v>150000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75000</v>
      </c>
      <c r="Y6" s="60">
        <v>-75000</v>
      </c>
      <c r="Z6" s="140">
        <v>-100</v>
      </c>
      <c r="AA6" s="62">
        <v>150000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910000</v>
      </c>
      <c r="F8" s="60">
        <v>910000</v>
      </c>
      <c r="G8" s="60"/>
      <c r="H8" s="60">
        <v>18851</v>
      </c>
      <c r="I8" s="60"/>
      <c r="J8" s="60">
        <v>18851</v>
      </c>
      <c r="K8" s="60">
        <v>17737</v>
      </c>
      <c r="L8" s="60">
        <v>15636</v>
      </c>
      <c r="M8" s="60"/>
      <c r="N8" s="60">
        <v>33373</v>
      </c>
      <c r="O8" s="60"/>
      <c r="P8" s="60"/>
      <c r="Q8" s="60"/>
      <c r="R8" s="60"/>
      <c r="S8" s="60"/>
      <c r="T8" s="60"/>
      <c r="U8" s="60"/>
      <c r="V8" s="60"/>
      <c r="W8" s="60">
        <v>52224</v>
      </c>
      <c r="X8" s="60">
        <v>455000</v>
      </c>
      <c r="Y8" s="60">
        <v>-402776</v>
      </c>
      <c r="Z8" s="140">
        <v>-88.52</v>
      </c>
      <c r="AA8" s="62">
        <v>910000</v>
      </c>
    </row>
    <row r="9" spans="1:27" ht="13.5">
      <c r="A9" s="135" t="s">
        <v>78</v>
      </c>
      <c r="B9" s="136"/>
      <c r="C9" s="153">
        <f aca="true" t="shared" si="1" ref="C9:Y9">SUM(C10:C14)</f>
        <v>52881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37240</v>
      </c>
      <c r="M9" s="100">
        <f t="shared" si="1"/>
        <v>0</v>
      </c>
      <c r="N9" s="100">
        <f t="shared" si="1"/>
        <v>37240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37240</v>
      </c>
      <c r="X9" s="100">
        <f t="shared" si="1"/>
        <v>0</v>
      </c>
      <c r="Y9" s="100">
        <f t="shared" si="1"/>
        <v>37240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52881</v>
      </c>
      <c r="D11" s="155"/>
      <c r="E11" s="156"/>
      <c r="F11" s="60"/>
      <c r="G11" s="60"/>
      <c r="H11" s="60"/>
      <c r="I11" s="60"/>
      <c r="J11" s="60"/>
      <c r="K11" s="60"/>
      <c r="L11" s="60">
        <v>37240</v>
      </c>
      <c r="M11" s="60"/>
      <c r="N11" s="60">
        <v>37240</v>
      </c>
      <c r="O11" s="60"/>
      <c r="P11" s="60"/>
      <c r="Q11" s="60"/>
      <c r="R11" s="60"/>
      <c r="S11" s="60"/>
      <c r="T11" s="60"/>
      <c r="U11" s="60"/>
      <c r="V11" s="60"/>
      <c r="W11" s="60">
        <v>37240</v>
      </c>
      <c r="X11" s="60"/>
      <c r="Y11" s="60">
        <v>37240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21297936</v>
      </c>
      <c r="D15" s="153">
        <f>SUM(D16:D18)</f>
        <v>0</v>
      </c>
      <c r="E15" s="154">
        <f t="shared" si="2"/>
        <v>27688603</v>
      </c>
      <c r="F15" s="100">
        <f t="shared" si="2"/>
        <v>27688603</v>
      </c>
      <c r="G15" s="100">
        <f t="shared" si="2"/>
        <v>2381494</v>
      </c>
      <c r="H15" s="100">
        <f t="shared" si="2"/>
        <v>2124769</v>
      </c>
      <c r="I15" s="100">
        <f t="shared" si="2"/>
        <v>1836086</v>
      </c>
      <c r="J15" s="100">
        <f t="shared" si="2"/>
        <v>6342349</v>
      </c>
      <c r="K15" s="100">
        <f t="shared" si="2"/>
        <v>2587470</v>
      </c>
      <c r="L15" s="100">
        <f t="shared" si="2"/>
        <v>0</v>
      </c>
      <c r="M15" s="100">
        <f t="shared" si="2"/>
        <v>2396797</v>
      </c>
      <c r="N15" s="100">
        <f t="shared" si="2"/>
        <v>4984267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11326616</v>
      </c>
      <c r="X15" s="100">
        <f t="shared" si="2"/>
        <v>13844302</v>
      </c>
      <c r="Y15" s="100">
        <f t="shared" si="2"/>
        <v>-2517686</v>
      </c>
      <c r="Z15" s="137">
        <f>+IF(X15&lt;&gt;0,+(Y15/X15)*100,0)</f>
        <v>-18.185720016798246</v>
      </c>
      <c r="AA15" s="102">
        <f>SUM(AA16:AA18)</f>
        <v>27688603</v>
      </c>
    </row>
    <row r="16" spans="1:27" ht="13.5">
      <c r="A16" s="138" t="s">
        <v>85</v>
      </c>
      <c r="B16" s="136"/>
      <c r="C16" s="155">
        <v>63152</v>
      </c>
      <c r="D16" s="155"/>
      <c r="E16" s="156">
        <v>27088603</v>
      </c>
      <c r="F16" s="60">
        <v>27088603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13544302</v>
      </c>
      <c r="Y16" s="60">
        <v>-13544302</v>
      </c>
      <c r="Z16" s="140">
        <v>-100</v>
      </c>
      <c r="AA16" s="62">
        <v>27088603</v>
      </c>
    </row>
    <row r="17" spans="1:27" ht="13.5">
      <c r="A17" s="138" t="s">
        <v>86</v>
      </c>
      <c r="B17" s="136"/>
      <c r="C17" s="155">
        <v>21234784</v>
      </c>
      <c r="D17" s="155"/>
      <c r="E17" s="156">
        <v>600000</v>
      </c>
      <c r="F17" s="60">
        <v>600000</v>
      </c>
      <c r="G17" s="60">
        <v>2381494</v>
      </c>
      <c r="H17" s="60">
        <v>2124769</v>
      </c>
      <c r="I17" s="60">
        <v>1836086</v>
      </c>
      <c r="J17" s="60">
        <v>6342349</v>
      </c>
      <c r="K17" s="60">
        <v>2587470</v>
      </c>
      <c r="L17" s="60"/>
      <c r="M17" s="60">
        <v>2396797</v>
      </c>
      <c r="N17" s="60">
        <v>4984267</v>
      </c>
      <c r="O17" s="60"/>
      <c r="P17" s="60"/>
      <c r="Q17" s="60"/>
      <c r="R17" s="60"/>
      <c r="S17" s="60"/>
      <c r="T17" s="60"/>
      <c r="U17" s="60"/>
      <c r="V17" s="60"/>
      <c r="W17" s="60">
        <v>11326616</v>
      </c>
      <c r="X17" s="60">
        <v>300000</v>
      </c>
      <c r="Y17" s="60">
        <v>11026616</v>
      </c>
      <c r="Z17" s="140">
        <v>3675.54</v>
      </c>
      <c r="AA17" s="62">
        <v>600000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114147</v>
      </c>
      <c r="D19" s="153">
        <f>SUM(D20:D23)</f>
        <v>0</v>
      </c>
      <c r="E19" s="154">
        <f t="shared" si="3"/>
        <v>11105000</v>
      </c>
      <c r="F19" s="100">
        <f t="shared" si="3"/>
        <v>11105000</v>
      </c>
      <c r="G19" s="100">
        <f t="shared" si="3"/>
        <v>0</v>
      </c>
      <c r="H19" s="100">
        <f t="shared" si="3"/>
        <v>0</v>
      </c>
      <c r="I19" s="100">
        <f t="shared" si="3"/>
        <v>48353</v>
      </c>
      <c r="J19" s="100">
        <f t="shared" si="3"/>
        <v>48353</v>
      </c>
      <c r="K19" s="100">
        <f t="shared" si="3"/>
        <v>0</v>
      </c>
      <c r="L19" s="100">
        <f t="shared" si="3"/>
        <v>69715</v>
      </c>
      <c r="M19" s="100">
        <f t="shared" si="3"/>
        <v>82165</v>
      </c>
      <c r="N19" s="100">
        <f t="shared" si="3"/>
        <v>151880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200233</v>
      </c>
      <c r="X19" s="100">
        <f t="shared" si="3"/>
        <v>5552500</v>
      </c>
      <c r="Y19" s="100">
        <f t="shared" si="3"/>
        <v>-5352267</v>
      </c>
      <c r="Z19" s="137">
        <f>+IF(X19&lt;&gt;0,+(Y19/X19)*100,0)</f>
        <v>-96.39382260243133</v>
      </c>
      <c r="AA19" s="102">
        <f>SUM(AA20:AA23)</f>
        <v>11105000</v>
      </c>
    </row>
    <row r="20" spans="1:27" ht="13.5">
      <c r="A20" s="138" t="s">
        <v>89</v>
      </c>
      <c r="B20" s="136"/>
      <c r="C20" s="155">
        <v>92131</v>
      </c>
      <c r="D20" s="155"/>
      <c r="E20" s="156">
        <v>10675000</v>
      </c>
      <c r="F20" s="60">
        <v>10675000</v>
      </c>
      <c r="G20" s="60"/>
      <c r="H20" s="60"/>
      <c r="I20" s="60">
        <v>48353</v>
      </c>
      <c r="J20" s="60">
        <v>48353</v>
      </c>
      <c r="K20" s="60"/>
      <c r="L20" s="60">
        <v>69715</v>
      </c>
      <c r="M20" s="60">
        <v>82165</v>
      </c>
      <c r="N20" s="60">
        <v>151880</v>
      </c>
      <c r="O20" s="60"/>
      <c r="P20" s="60"/>
      <c r="Q20" s="60"/>
      <c r="R20" s="60"/>
      <c r="S20" s="60"/>
      <c r="T20" s="60"/>
      <c r="U20" s="60"/>
      <c r="V20" s="60"/>
      <c r="W20" s="60">
        <v>200233</v>
      </c>
      <c r="X20" s="60">
        <v>5337500</v>
      </c>
      <c r="Y20" s="60">
        <v>-5137267</v>
      </c>
      <c r="Z20" s="140">
        <v>-96.25</v>
      </c>
      <c r="AA20" s="62">
        <v>10675000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22016</v>
      </c>
      <c r="D23" s="155"/>
      <c r="E23" s="156">
        <v>430000</v>
      </c>
      <c r="F23" s="60">
        <v>430000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215000</v>
      </c>
      <c r="Y23" s="60">
        <v>-215000</v>
      </c>
      <c r="Z23" s="140">
        <v>-100</v>
      </c>
      <c r="AA23" s="62">
        <v>430000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21563074</v>
      </c>
      <c r="D25" s="217">
        <f>+D5+D9+D15+D19+D24</f>
        <v>0</v>
      </c>
      <c r="E25" s="230">
        <f t="shared" si="4"/>
        <v>39853603</v>
      </c>
      <c r="F25" s="219">
        <f t="shared" si="4"/>
        <v>39853603</v>
      </c>
      <c r="G25" s="219">
        <f t="shared" si="4"/>
        <v>2381494</v>
      </c>
      <c r="H25" s="219">
        <f t="shared" si="4"/>
        <v>2143620</v>
      </c>
      <c r="I25" s="219">
        <f t="shared" si="4"/>
        <v>1884439</v>
      </c>
      <c r="J25" s="219">
        <f t="shared" si="4"/>
        <v>6409553</v>
      </c>
      <c r="K25" s="219">
        <f t="shared" si="4"/>
        <v>2605207</v>
      </c>
      <c r="L25" s="219">
        <f t="shared" si="4"/>
        <v>122591</v>
      </c>
      <c r="M25" s="219">
        <f t="shared" si="4"/>
        <v>2478962</v>
      </c>
      <c r="N25" s="219">
        <f t="shared" si="4"/>
        <v>5206760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11616313</v>
      </c>
      <c r="X25" s="219">
        <f t="shared" si="4"/>
        <v>19926802</v>
      </c>
      <c r="Y25" s="219">
        <f t="shared" si="4"/>
        <v>-8310489</v>
      </c>
      <c r="Z25" s="231">
        <f>+IF(X25&lt;&gt;0,+(Y25/X25)*100,0)</f>
        <v>-41.70508142751657</v>
      </c>
      <c r="AA25" s="232">
        <f>+AA5+AA9+AA15+AA19+AA24</f>
        <v>39853603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19092717</v>
      </c>
      <c r="D28" s="155"/>
      <c r="E28" s="156">
        <v>28038603</v>
      </c>
      <c r="F28" s="60">
        <v>28038603</v>
      </c>
      <c r="G28" s="60">
        <v>2381494</v>
      </c>
      <c r="H28" s="60">
        <v>2143620</v>
      </c>
      <c r="I28" s="60">
        <v>976695</v>
      </c>
      <c r="J28" s="60">
        <v>5501809</v>
      </c>
      <c r="K28" s="60">
        <v>2605207</v>
      </c>
      <c r="L28" s="60">
        <v>122591</v>
      </c>
      <c r="M28" s="60">
        <v>2478962</v>
      </c>
      <c r="N28" s="60">
        <v>5206760</v>
      </c>
      <c r="O28" s="60"/>
      <c r="P28" s="60"/>
      <c r="Q28" s="60"/>
      <c r="R28" s="60"/>
      <c r="S28" s="60"/>
      <c r="T28" s="60"/>
      <c r="U28" s="60"/>
      <c r="V28" s="60"/>
      <c r="W28" s="60">
        <v>10708569</v>
      </c>
      <c r="X28" s="60">
        <v>14019302</v>
      </c>
      <c r="Y28" s="60">
        <v>-3310733</v>
      </c>
      <c r="Z28" s="140">
        <v>-23.62</v>
      </c>
      <c r="AA28" s="155">
        <v>28038603</v>
      </c>
    </row>
    <row r="29" spans="1:27" ht="13.5">
      <c r="A29" s="234" t="s">
        <v>134</v>
      </c>
      <c r="B29" s="136"/>
      <c r="C29" s="155">
        <v>680728</v>
      </c>
      <c r="D29" s="155"/>
      <c r="E29" s="156">
        <v>7000000</v>
      </c>
      <c r="F29" s="60">
        <v>7000000</v>
      </c>
      <c r="G29" s="60"/>
      <c r="H29" s="60"/>
      <c r="I29" s="60">
        <v>907744</v>
      </c>
      <c r="J29" s="60">
        <v>907744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907744</v>
      </c>
      <c r="X29" s="60">
        <v>3500000</v>
      </c>
      <c r="Y29" s="60">
        <v>-2592256</v>
      </c>
      <c r="Z29" s="140">
        <v>-74.06</v>
      </c>
      <c r="AA29" s="62">
        <v>7000000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19773445</v>
      </c>
      <c r="D32" s="210">
        <f>SUM(D28:D31)</f>
        <v>0</v>
      </c>
      <c r="E32" s="211">
        <f t="shared" si="5"/>
        <v>35038603</v>
      </c>
      <c r="F32" s="77">
        <f t="shared" si="5"/>
        <v>35038603</v>
      </c>
      <c r="G32" s="77">
        <f t="shared" si="5"/>
        <v>2381494</v>
      </c>
      <c r="H32" s="77">
        <f t="shared" si="5"/>
        <v>2143620</v>
      </c>
      <c r="I32" s="77">
        <f t="shared" si="5"/>
        <v>1884439</v>
      </c>
      <c r="J32" s="77">
        <f t="shared" si="5"/>
        <v>6409553</v>
      </c>
      <c r="K32" s="77">
        <f t="shared" si="5"/>
        <v>2605207</v>
      </c>
      <c r="L32" s="77">
        <f t="shared" si="5"/>
        <v>122591</v>
      </c>
      <c r="M32" s="77">
        <f t="shared" si="5"/>
        <v>2478962</v>
      </c>
      <c r="N32" s="77">
        <f t="shared" si="5"/>
        <v>5206760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11616313</v>
      </c>
      <c r="X32" s="77">
        <f t="shared" si="5"/>
        <v>17519302</v>
      </c>
      <c r="Y32" s="77">
        <f t="shared" si="5"/>
        <v>-5902989</v>
      </c>
      <c r="Z32" s="212">
        <f>+IF(X32&lt;&gt;0,+(Y32/X32)*100,0)</f>
        <v>-33.69420197220186</v>
      </c>
      <c r="AA32" s="79">
        <f>SUM(AA28:AA31)</f>
        <v>35038603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1789629</v>
      </c>
      <c r="D35" s="155"/>
      <c r="E35" s="156">
        <v>4815000</v>
      </c>
      <c r="F35" s="60">
        <v>4815000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2407500</v>
      </c>
      <c r="Y35" s="60">
        <v>-2407500</v>
      </c>
      <c r="Z35" s="140">
        <v>-100</v>
      </c>
      <c r="AA35" s="62">
        <v>4815000</v>
      </c>
    </row>
    <row r="36" spans="1:27" ht="13.5">
      <c r="A36" s="238" t="s">
        <v>139</v>
      </c>
      <c r="B36" s="149"/>
      <c r="C36" s="222">
        <f aca="true" t="shared" si="6" ref="C36:Y36">SUM(C32:C35)</f>
        <v>21563074</v>
      </c>
      <c r="D36" s="222">
        <f>SUM(D32:D35)</f>
        <v>0</v>
      </c>
      <c r="E36" s="218">
        <f t="shared" si="6"/>
        <v>39853603</v>
      </c>
      <c r="F36" s="220">
        <f t="shared" si="6"/>
        <v>39853603</v>
      </c>
      <c r="G36" s="220">
        <f t="shared" si="6"/>
        <v>2381494</v>
      </c>
      <c r="H36" s="220">
        <f t="shared" si="6"/>
        <v>2143620</v>
      </c>
      <c r="I36" s="220">
        <f t="shared" si="6"/>
        <v>1884439</v>
      </c>
      <c r="J36" s="220">
        <f t="shared" si="6"/>
        <v>6409553</v>
      </c>
      <c r="K36" s="220">
        <f t="shared" si="6"/>
        <v>2605207</v>
      </c>
      <c r="L36" s="220">
        <f t="shared" si="6"/>
        <v>122591</v>
      </c>
      <c r="M36" s="220">
        <f t="shared" si="6"/>
        <v>2478962</v>
      </c>
      <c r="N36" s="220">
        <f t="shared" si="6"/>
        <v>5206760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11616313</v>
      </c>
      <c r="X36" s="220">
        <f t="shared" si="6"/>
        <v>19926802</v>
      </c>
      <c r="Y36" s="220">
        <f t="shared" si="6"/>
        <v>-8310489</v>
      </c>
      <c r="Z36" s="221">
        <f>+IF(X36&lt;&gt;0,+(Y36/X36)*100,0)</f>
        <v>-41.70508142751657</v>
      </c>
      <c r="AA36" s="239">
        <f>SUM(AA32:AA35)</f>
        <v>39853603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33134892</v>
      </c>
      <c r="D6" s="155"/>
      <c r="E6" s="59">
        <v>2000000</v>
      </c>
      <c r="F6" s="60">
        <v>2000000</v>
      </c>
      <c r="G6" s="60">
        <v>12618905</v>
      </c>
      <c r="H6" s="60">
        <v>1653633</v>
      </c>
      <c r="I6" s="60">
        <v>6243294</v>
      </c>
      <c r="J6" s="60">
        <v>6243294</v>
      </c>
      <c r="K6" s="60">
        <v>2951515</v>
      </c>
      <c r="L6" s="60">
        <v>9853804</v>
      </c>
      <c r="M6" s="60">
        <v>1028669</v>
      </c>
      <c r="N6" s="60">
        <v>1028669</v>
      </c>
      <c r="O6" s="60"/>
      <c r="P6" s="60"/>
      <c r="Q6" s="60"/>
      <c r="R6" s="60"/>
      <c r="S6" s="60"/>
      <c r="T6" s="60"/>
      <c r="U6" s="60"/>
      <c r="V6" s="60"/>
      <c r="W6" s="60">
        <v>1028669</v>
      </c>
      <c r="X6" s="60">
        <v>1000000</v>
      </c>
      <c r="Y6" s="60">
        <v>28669</v>
      </c>
      <c r="Z6" s="140">
        <v>2.87</v>
      </c>
      <c r="AA6" s="62">
        <v>2000000</v>
      </c>
    </row>
    <row r="7" spans="1:27" ht="13.5">
      <c r="A7" s="249" t="s">
        <v>144</v>
      </c>
      <c r="B7" s="182"/>
      <c r="C7" s="155"/>
      <c r="D7" s="155"/>
      <c r="E7" s="59">
        <v>26353000</v>
      </c>
      <c r="F7" s="60">
        <v>26353000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13176500</v>
      </c>
      <c r="Y7" s="60">
        <v>-13176500</v>
      </c>
      <c r="Z7" s="140">
        <v>-100</v>
      </c>
      <c r="AA7" s="62">
        <v>26353000</v>
      </c>
    </row>
    <row r="8" spans="1:27" ht="13.5">
      <c r="A8" s="249" t="s">
        <v>145</v>
      </c>
      <c r="B8" s="182"/>
      <c r="C8" s="155">
        <v>9551596</v>
      </c>
      <c r="D8" s="155"/>
      <c r="E8" s="59">
        <v>23618000</v>
      </c>
      <c r="F8" s="60">
        <v>23618000</v>
      </c>
      <c r="G8" s="60">
        <v>16349667</v>
      </c>
      <c r="H8" s="60">
        <v>15270001</v>
      </c>
      <c r="I8" s="60">
        <v>12816857</v>
      </c>
      <c r="J8" s="60">
        <v>12816857</v>
      </c>
      <c r="K8" s="60">
        <v>11536954</v>
      </c>
      <c r="L8" s="60">
        <v>11171858</v>
      </c>
      <c r="M8" s="60">
        <v>9058369</v>
      </c>
      <c r="N8" s="60">
        <v>9058369</v>
      </c>
      <c r="O8" s="60"/>
      <c r="P8" s="60"/>
      <c r="Q8" s="60"/>
      <c r="R8" s="60"/>
      <c r="S8" s="60"/>
      <c r="T8" s="60"/>
      <c r="U8" s="60"/>
      <c r="V8" s="60"/>
      <c r="W8" s="60">
        <v>9058369</v>
      </c>
      <c r="X8" s="60">
        <v>11809000</v>
      </c>
      <c r="Y8" s="60">
        <v>-2750631</v>
      </c>
      <c r="Z8" s="140">
        <v>-23.29</v>
      </c>
      <c r="AA8" s="62">
        <v>23618000</v>
      </c>
    </row>
    <row r="9" spans="1:27" ht="13.5">
      <c r="A9" s="249" t="s">
        <v>146</v>
      </c>
      <c r="B9" s="182"/>
      <c r="C9" s="155">
        <v>3200599</v>
      </c>
      <c r="D9" s="155"/>
      <c r="E9" s="59">
        <v>3471000</v>
      </c>
      <c r="F9" s="60">
        <v>3471000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1735500</v>
      </c>
      <c r="Y9" s="60">
        <v>-1735500</v>
      </c>
      <c r="Z9" s="140">
        <v>-100</v>
      </c>
      <c r="AA9" s="62">
        <v>3471000</v>
      </c>
    </row>
    <row r="10" spans="1:27" ht="13.5">
      <c r="A10" s="249" t="s">
        <v>147</v>
      </c>
      <c r="B10" s="182"/>
      <c r="C10" s="155"/>
      <c r="D10" s="155"/>
      <c r="E10" s="59">
        <v>125000</v>
      </c>
      <c r="F10" s="60">
        <v>125000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62500</v>
      </c>
      <c r="Y10" s="159">
        <v>-62500</v>
      </c>
      <c r="Z10" s="141">
        <v>-100</v>
      </c>
      <c r="AA10" s="225">
        <v>125000</v>
      </c>
    </row>
    <row r="11" spans="1:27" ht="13.5">
      <c r="A11" s="249" t="s">
        <v>148</v>
      </c>
      <c r="B11" s="182"/>
      <c r="C11" s="155">
        <v>165559</v>
      </c>
      <c r="D11" s="155"/>
      <c r="E11" s="59">
        <v>177000</v>
      </c>
      <c r="F11" s="60">
        <v>177000</v>
      </c>
      <c r="G11" s="60">
        <v>101422</v>
      </c>
      <c r="H11" s="60">
        <v>100256</v>
      </c>
      <c r="I11" s="60">
        <v>64815</v>
      </c>
      <c r="J11" s="60">
        <v>64815</v>
      </c>
      <c r="K11" s="60">
        <v>91801</v>
      </c>
      <c r="L11" s="60">
        <v>80420</v>
      </c>
      <c r="M11" s="60">
        <v>78895</v>
      </c>
      <c r="N11" s="60">
        <v>78895</v>
      </c>
      <c r="O11" s="60"/>
      <c r="P11" s="60"/>
      <c r="Q11" s="60"/>
      <c r="R11" s="60"/>
      <c r="S11" s="60"/>
      <c r="T11" s="60"/>
      <c r="U11" s="60"/>
      <c r="V11" s="60"/>
      <c r="W11" s="60">
        <v>78895</v>
      </c>
      <c r="X11" s="60">
        <v>88500</v>
      </c>
      <c r="Y11" s="60">
        <v>-9605</v>
      </c>
      <c r="Z11" s="140">
        <v>-10.85</v>
      </c>
      <c r="AA11" s="62">
        <v>177000</v>
      </c>
    </row>
    <row r="12" spans="1:27" ht="13.5">
      <c r="A12" s="250" t="s">
        <v>56</v>
      </c>
      <c r="B12" s="251"/>
      <c r="C12" s="168">
        <f aca="true" t="shared" si="0" ref="C12:Y12">SUM(C6:C11)</f>
        <v>46052646</v>
      </c>
      <c r="D12" s="168">
        <f>SUM(D6:D11)</f>
        <v>0</v>
      </c>
      <c r="E12" s="72">
        <f t="shared" si="0"/>
        <v>55744000</v>
      </c>
      <c r="F12" s="73">
        <f t="shared" si="0"/>
        <v>55744000</v>
      </c>
      <c r="G12" s="73">
        <f t="shared" si="0"/>
        <v>29069994</v>
      </c>
      <c r="H12" s="73">
        <f t="shared" si="0"/>
        <v>17023890</v>
      </c>
      <c r="I12" s="73">
        <f t="shared" si="0"/>
        <v>19124966</v>
      </c>
      <c r="J12" s="73">
        <f t="shared" si="0"/>
        <v>19124966</v>
      </c>
      <c r="K12" s="73">
        <f t="shared" si="0"/>
        <v>14580270</v>
      </c>
      <c r="L12" s="73">
        <f t="shared" si="0"/>
        <v>21106082</v>
      </c>
      <c r="M12" s="73">
        <f t="shared" si="0"/>
        <v>10165933</v>
      </c>
      <c r="N12" s="73">
        <f t="shared" si="0"/>
        <v>10165933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10165933</v>
      </c>
      <c r="X12" s="73">
        <f t="shared" si="0"/>
        <v>27872000</v>
      </c>
      <c r="Y12" s="73">
        <f t="shared" si="0"/>
        <v>-17706067</v>
      </c>
      <c r="Z12" s="170">
        <f>+IF(X12&lt;&gt;0,+(Y12/X12)*100,0)</f>
        <v>-63.52635978760046</v>
      </c>
      <c r="AA12" s="74">
        <f>SUM(AA6:AA11)</f>
        <v>55744000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500</v>
      </c>
      <c r="D15" s="155"/>
      <c r="E15" s="59">
        <v>75000</v>
      </c>
      <c r="F15" s="60">
        <v>75000</v>
      </c>
      <c r="G15" s="60">
        <v>80217</v>
      </c>
      <c r="H15" s="60">
        <v>80217</v>
      </c>
      <c r="I15" s="60">
        <v>80217</v>
      </c>
      <c r="J15" s="60">
        <v>80217</v>
      </c>
      <c r="K15" s="60">
        <v>80217</v>
      </c>
      <c r="L15" s="60">
        <v>80217</v>
      </c>
      <c r="M15" s="60">
        <v>80217</v>
      </c>
      <c r="N15" s="60">
        <v>80217</v>
      </c>
      <c r="O15" s="60"/>
      <c r="P15" s="60"/>
      <c r="Q15" s="60"/>
      <c r="R15" s="60"/>
      <c r="S15" s="60"/>
      <c r="T15" s="60"/>
      <c r="U15" s="60"/>
      <c r="V15" s="60"/>
      <c r="W15" s="60">
        <v>80217</v>
      </c>
      <c r="X15" s="60">
        <v>37500</v>
      </c>
      <c r="Y15" s="60">
        <v>42717</v>
      </c>
      <c r="Z15" s="140">
        <v>113.91</v>
      </c>
      <c r="AA15" s="62">
        <v>75000</v>
      </c>
    </row>
    <row r="16" spans="1:27" ht="13.5">
      <c r="A16" s="249" t="s">
        <v>151</v>
      </c>
      <c r="B16" s="182"/>
      <c r="C16" s="155"/>
      <c r="D16" s="155"/>
      <c r="E16" s="59">
        <v>11000</v>
      </c>
      <c r="F16" s="60">
        <v>11000</v>
      </c>
      <c r="G16" s="159">
        <v>49139797</v>
      </c>
      <c r="H16" s="159">
        <v>47068793</v>
      </c>
      <c r="I16" s="159">
        <v>36627223</v>
      </c>
      <c r="J16" s="60">
        <v>36627223</v>
      </c>
      <c r="K16" s="159">
        <v>60685975</v>
      </c>
      <c r="L16" s="159">
        <v>58908759</v>
      </c>
      <c r="M16" s="60">
        <v>74075958</v>
      </c>
      <c r="N16" s="159">
        <v>74075958</v>
      </c>
      <c r="O16" s="159"/>
      <c r="P16" s="159"/>
      <c r="Q16" s="60"/>
      <c r="R16" s="159"/>
      <c r="S16" s="159"/>
      <c r="T16" s="60"/>
      <c r="U16" s="159"/>
      <c r="V16" s="159"/>
      <c r="W16" s="159">
        <v>74075958</v>
      </c>
      <c r="X16" s="60">
        <v>5500</v>
      </c>
      <c r="Y16" s="159">
        <v>74070458</v>
      </c>
      <c r="Z16" s="141">
        <v>1346735.6</v>
      </c>
      <c r="AA16" s="225">
        <v>11000</v>
      </c>
    </row>
    <row r="17" spans="1:27" ht="13.5">
      <c r="A17" s="249" t="s">
        <v>152</v>
      </c>
      <c r="B17" s="182"/>
      <c r="C17" s="155">
        <v>1686000</v>
      </c>
      <c r="D17" s="155"/>
      <c r="E17" s="59">
        <v>1580000</v>
      </c>
      <c r="F17" s="60">
        <v>1580000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790000</v>
      </c>
      <c r="Y17" s="60">
        <v>-790000</v>
      </c>
      <c r="Z17" s="140">
        <v>-100</v>
      </c>
      <c r="AA17" s="62">
        <v>1580000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141890190</v>
      </c>
      <c r="D19" s="155"/>
      <c r="E19" s="59">
        <v>153032000</v>
      </c>
      <c r="F19" s="60">
        <v>153032000</v>
      </c>
      <c r="G19" s="60">
        <v>117744826</v>
      </c>
      <c r="H19" s="60">
        <v>144342470</v>
      </c>
      <c r="I19" s="60">
        <v>144342470</v>
      </c>
      <c r="J19" s="60">
        <v>144342470</v>
      </c>
      <c r="K19" s="60">
        <v>143265546</v>
      </c>
      <c r="L19" s="60">
        <v>140844900</v>
      </c>
      <c r="M19" s="60">
        <v>140844899</v>
      </c>
      <c r="N19" s="60">
        <v>140844899</v>
      </c>
      <c r="O19" s="60"/>
      <c r="P19" s="60"/>
      <c r="Q19" s="60"/>
      <c r="R19" s="60"/>
      <c r="S19" s="60"/>
      <c r="T19" s="60"/>
      <c r="U19" s="60"/>
      <c r="V19" s="60"/>
      <c r="W19" s="60">
        <v>140844899</v>
      </c>
      <c r="X19" s="60">
        <v>76516000</v>
      </c>
      <c r="Y19" s="60">
        <v>64328899</v>
      </c>
      <c r="Z19" s="140">
        <v>84.07</v>
      </c>
      <c r="AA19" s="62">
        <v>153032000</v>
      </c>
    </row>
    <row r="20" spans="1:27" ht="13.5">
      <c r="A20" s="249" t="s">
        <v>155</v>
      </c>
      <c r="B20" s="182"/>
      <c r="C20" s="155">
        <v>20075689</v>
      </c>
      <c r="D20" s="155"/>
      <c r="E20" s="59">
        <v>16800000</v>
      </c>
      <c r="F20" s="60">
        <v>16800000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8400000</v>
      </c>
      <c r="Y20" s="60">
        <v>-8400000</v>
      </c>
      <c r="Z20" s="140">
        <v>-100</v>
      </c>
      <c r="AA20" s="62">
        <v>16800000</v>
      </c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163652379</v>
      </c>
      <c r="D24" s="168">
        <f>SUM(D15:D23)</f>
        <v>0</v>
      </c>
      <c r="E24" s="76">
        <f t="shared" si="1"/>
        <v>171498000</v>
      </c>
      <c r="F24" s="77">
        <f t="shared" si="1"/>
        <v>171498000</v>
      </c>
      <c r="G24" s="77">
        <f t="shared" si="1"/>
        <v>166964840</v>
      </c>
      <c r="H24" s="77">
        <f t="shared" si="1"/>
        <v>191491480</v>
      </c>
      <c r="I24" s="77">
        <f t="shared" si="1"/>
        <v>181049910</v>
      </c>
      <c r="J24" s="77">
        <f t="shared" si="1"/>
        <v>181049910</v>
      </c>
      <c r="K24" s="77">
        <f t="shared" si="1"/>
        <v>204031738</v>
      </c>
      <c r="L24" s="77">
        <f t="shared" si="1"/>
        <v>199833876</v>
      </c>
      <c r="M24" s="77">
        <f t="shared" si="1"/>
        <v>215001074</v>
      </c>
      <c r="N24" s="77">
        <f t="shared" si="1"/>
        <v>215001074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215001074</v>
      </c>
      <c r="X24" s="77">
        <f t="shared" si="1"/>
        <v>85749000</v>
      </c>
      <c r="Y24" s="77">
        <f t="shared" si="1"/>
        <v>129252074</v>
      </c>
      <c r="Z24" s="212">
        <f>+IF(X24&lt;&gt;0,+(Y24/X24)*100,0)</f>
        <v>150.73303945235511</v>
      </c>
      <c r="AA24" s="79">
        <f>SUM(AA15:AA23)</f>
        <v>171498000</v>
      </c>
    </row>
    <row r="25" spans="1:27" ht="13.5">
      <c r="A25" s="250" t="s">
        <v>159</v>
      </c>
      <c r="B25" s="251"/>
      <c r="C25" s="168">
        <f aca="true" t="shared" si="2" ref="C25:Y25">+C12+C24</f>
        <v>209705025</v>
      </c>
      <c r="D25" s="168">
        <f>+D12+D24</f>
        <v>0</v>
      </c>
      <c r="E25" s="72">
        <f t="shared" si="2"/>
        <v>227242000</v>
      </c>
      <c r="F25" s="73">
        <f t="shared" si="2"/>
        <v>227242000</v>
      </c>
      <c r="G25" s="73">
        <f t="shared" si="2"/>
        <v>196034834</v>
      </c>
      <c r="H25" s="73">
        <f t="shared" si="2"/>
        <v>208515370</v>
      </c>
      <c r="I25" s="73">
        <f t="shared" si="2"/>
        <v>200174876</v>
      </c>
      <c r="J25" s="73">
        <f t="shared" si="2"/>
        <v>200174876</v>
      </c>
      <c r="K25" s="73">
        <f t="shared" si="2"/>
        <v>218612008</v>
      </c>
      <c r="L25" s="73">
        <f t="shared" si="2"/>
        <v>220939958</v>
      </c>
      <c r="M25" s="73">
        <f t="shared" si="2"/>
        <v>225167007</v>
      </c>
      <c r="N25" s="73">
        <f t="shared" si="2"/>
        <v>225167007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225167007</v>
      </c>
      <c r="X25" s="73">
        <f t="shared" si="2"/>
        <v>113621000</v>
      </c>
      <c r="Y25" s="73">
        <f t="shared" si="2"/>
        <v>111546007</v>
      </c>
      <c r="Z25" s="170">
        <f>+IF(X25&lt;&gt;0,+(Y25/X25)*100,0)</f>
        <v>98.1737592522509</v>
      </c>
      <c r="AA25" s="74">
        <f>+AA12+AA24</f>
        <v>227242000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77032</v>
      </c>
      <c r="D30" s="155"/>
      <c r="E30" s="59">
        <v>195000</v>
      </c>
      <c r="F30" s="60">
        <v>195000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97500</v>
      </c>
      <c r="Y30" s="60">
        <v>-97500</v>
      </c>
      <c r="Z30" s="140">
        <v>-100</v>
      </c>
      <c r="AA30" s="62">
        <v>195000</v>
      </c>
    </row>
    <row r="31" spans="1:27" ht="13.5">
      <c r="A31" s="249" t="s">
        <v>163</v>
      </c>
      <c r="B31" s="182"/>
      <c r="C31" s="155">
        <v>506111</v>
      </c>
      <c r="D31" s="155"/>
      <c r="E31" s="59"/>
      <c r="F31" s="60"/>
      <c r="G31" s="60">
        <v>506111</v>
      </c>
      <c r="H31" s="60">
        <v>507911</v>
      </c>
      <c r="I31" s="60">
        <v>507911</v>
      </c>
      <c r="J31" s="60">
        <v>507911</v>
      </c>
      <c r="K31" s="60">
        <v>505944</v>
      </c>
      <c r="L31" s="60">
        <v>495021</v>
      </c>
      <c r="M31" s="60">
        <v>496827</v>
      </c>
      <c r="N31" s="60">
        <v>496827</v>
      </c>
      <c r="O31" s="60"/>
      <c r="P31" s="60"/>
      <c r="Q31" s="60"/>
      <c r="R31" s="60"/>
      <c r="S31" s="60"/>
      <c r="T31" s="60"/>
      <c r="U31" s="60"/>
      <c r="V31" s="60"/>
      <c r="W31" s="60">
        <v>496827</v>
      </c>
      <c r="X31" s="60"/>
      <c r="Y31" s="60">
        <v>496827</v>
      </c>
      <c r="Z31" s="140"/>
      <c r="AA31" s="62"/>
    </row>
    <row r="32" spans="1:27" ht="13.5">
      <c r="A32" s="249" t="s">
        <v>164</v>
      </c>
      <c r="B32" s="182"/>
      <c r="C32" s="155">
        <v>23185323</v>
      </c>
      <c r="D32" s="155"/>
      <c r="E32" s="59">
        <v>29892000</v>
      </c>
      <c r="F32" s="60">
        <v>29892000</v>
      </c>
      <c r="G32" s="60">
        <v>32476178</v>
      </c>
      <c r="H32" s="60">
        <v>2140077</v>
      </c>
      <c r="I32" s="60">
        <v>-2106350</v>
      </c>
      <c r="J32" s="60">
        <v>-2106350</v>
      </c>
      <c r="K32" s="60">
        <v>23232162</v>
      </c>
      <c r="L32" s="60">
        <v>15728574</v>
      </c>
      <c r="M32" s="60">
        <v>14848459</v>
      </c>
      <c r="N32" s="60">
        <v>14848459</v>
      </c>
      <c r="O32" s="60"/>
      <c r="P32" s="60"/>
      <c r="Q32" s="60"/>
      <c r="R32" s="60"/>
      <c r="S32" s="60"/>
      <c r="T32" s="60"/>
      <c r="U32" s="60"/>
      <c r="V32" s="60"/>
      <c r="W32" s="60">
        <v>14848459</v>
      </c>
      <c r="X32" s="60">
        <v>14946000</v>
      </c>
      <c r="Y32" s="60">
        <v>-97541</v>
      </c>
      <c r="Z32" s="140">
        <v>-0.65</v>
      </c>
      <c r="AA32" s="62">
        <v>29892000</v>
      </c>
    </row>
    <row r="33" spans="1:27" ht="13.5">
      <c r="A33" s="249" t="s">
        <v>165</v>
      </c>
      <c r="B33" s="182"/>
      <c r="C33" s="155">
        <v>5171594</v>
      </c>
      <c r="D33" s="155"/>
      <c r="E33" s="59"/>
      <c r="F33" s="60"/>
      <c r="G33" s="60">
        <v>8556220</v>
      </c>
      <c r="H33" s="60">
        <v>8993765</v>
      </c>
      <c r="I33" s="60">
        <v>8993765</v>
      </c>
      <c r="J33" s="60">
        <v>8993765</v>
      </c>
      <c r="K33" s="60">
        <v>9108673</v>
      </c>
      <c r="L33" s="60">
        <v>9108673</v>
      </c>
      <c r="M33" s="60">
        <v>7934344</v>
      </c>
      <c r="N33" s="60">
        <v>7934344</v>
      </c>
      <c r="O33" s="60"/>
      <c r="P33" s="60"/>
      <c r="Q33" s="60"/>
      <c r="R33" s="60"/>
      <c r="S33" s="60"/>
      <c r="T33" s="60"/>
      <c r="U33" s="60"/>
      <c r="V33" s="60"/>
      <c r="W33" s="60">
        <v>7934344</v>
      </c>
      <c r="X33" s="60"/>
      <c r="Y33" s="60">
        <v>7934344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28940060</v>
      </c>
      <c r="D34" s="168">
        <f>SUM(D29:D33)</f>
        <v>0</v>
      </c>
      <c r="E34" s="72">
        <f t="shared" si="3"/>
        <v>30087000</v>
      </c>
      <c r="F34" s="73">
        <f t="shared" si="3"/>
        <v>30087000</v>
      </c>
      <c r="G34" s="73">
        <f t="shared" si="3"/>
        <v>41538509</v>
      </c>
      <c r="H34" s="73">
        <f t="shared" si="3"/>
        <v>11641753</v>
      </c>
      <c r="I34" s="73">
        <f t="shared" si="3"/>
        <v>7395326</v>
      </c>
      <c r="J34" s="73">
        <f t="shared" si="3"/>
        <v>7395326</v>
      </c>
      <c r="K34" s="73">
        <f t="shared" si="3"/>
        <v>32846779</v>
      </c>
      <c r="L34" s="73">
        <f t="shared" si="3"/>
        <v>25332268</v>
      </c>
      <c r="M34" s="73">
        <f t="shared" si="3"/>
        <v>23279630</v>
      </c>
      <c r="N34" s="73">
        <f t="shared" si="3"/>
        <v>23279630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23279630</v>
      </c>
      <c r="X34" s="73">
        <f t="shared" si="3"/>
        <v>15043500</v>
      </c>
      <c r="Y34" s="73">
        <f t="shared" si="3"/>
        <v>8236130</v>
      </c>
      <c r="Z34" s="170">
        <f>+IF(X34&lt;&gt;0,+(Y34/X34)*100,0)</f>
        <v>54.748761923754444</v>
      </c>
      <c r="AA34" s="74">
        <f>SUM(AA29:AA33)</f>
        <v>30087000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443393</v>
      </c>
      <c r="D37" s="155"/>
      <c r="E37" s="59">
        <v>433000</v>
      </c>
      <c r="F37" s="60">
        <v>433000</v>
      </c>
      <c r="G37" s="60">
        <v>80217</v>
      </c>
      <c r="H37" s="60">
        <v>80217</v>
      </c>
      <c r="I37" s="60">
        <v>80217</v>
      </c>
      <c r="J37" s="60">
        <v>80217</v>
      </c>
      <c r="K37" s="60">
        <v>80217</v>
      </c>
      <c r="L37" s="60">
        <v>80217</v>
      </c>
      <c r="M37" s="60">
        <v>80217</v>
      </c>
      <c r="N37" s="60">
        <v>80217</v>
      </c>
      <c r="O37" s="60"/>
      <c r="P37" s="60"/>
      <c r="Q37" s="60"/>
      <c r="R37" s="60"/>
      <c r="S37" s="60"/>
      <c r="T37" s="60"/>
      <c r="U37" s="60"/>
      <c r="V37" s="60"/>
      <c r="W37" s="60">
        <v>80217</v>
      </c>
      <c r="X37" s="60">
        <v>216500</v>
      </c>
      <c r="Y37" s="60">
        <v>-136283</v>
      </c>
      <c r="Z37" s="140">
        <v>-62.95</v>
      </c>
      <c r="AA37" s="62">
        <v>433000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443393</v>
      </c>
      <c r="D39" s="168">
        <f>SUM(D37:D38)</f>
        <v>0</v>
      </c>
      <c r="E39" s="76">
        <f t="shared" si="4"/>
        <v>433000</v>
      </c>
      <c r="F39" s="77">
        <f t="shared" si="4"/>
        <v>433000</v>
      </c>
      <c r="G39" s="77">
        <f t="shared" si="4"/>
        <v>80217</v>
      </c>
      <c r="H39" s="77">
        <f t="shared" si="4"/>
        <v>80217</v>
      </c>
      <c r="I39" s="77">
        <f t="shared" si="4"/>
        <v>80217</v>
      </c>
      <c r="J39" s="77">
        <f t="shared" si="4"/>
        <v>80217</v>
      </c>
      <c r="K39" s="77">
        <f t="shared" si="4"/>
        <v>80217</v>
      </c>
      <c r="L39" s="77">
        <f t="shared" si="4"/>
        <v>80217</v>
      </c>
      <c r="M39" s="77">
        <f t="shared" si="4"/>
        <v>80217</v>
      </c>
      <c r="N39" s="77">
        <f t="shared" si="4"/>
        <v>80217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80217</v>
      </c>
      <c r="X39" s="77">
        <f t="shared" si="4"/>
        <v>216500</v>
      </c>
      <c r="Y39" s="77">
        <f t="shared" si="4"/>
        <v>-136283</v>
      </c>
      <c r="Z39" s="212">
        <f>+IF(X39&lt;&gt;0,+(Y39/X39)*100,0)</f>
        <v>-62.94826789838337</v>
      </c>
      <c r="AA39" s="79">
        <f>SUM(AA37:AA38)</f>
        <v>433000</v>
      </c>
    </row>
    <row r="40" spans="1:27" ht="13.5">
      <c r="A40" s="250" t="s">
        <v>167</v>
      </c>
      <c r="B40" s="251"/>
      <c r="C40" s="168">
        <f aca="true" t="shared" si="5" ref="C40:Y40">+C34+C39</f>
        <v>29383453</v>
      </c>
      <c r="D40" s="168">
        <f>+D34+D39</f>
        <v>0</v>
      </c>
      <c r="E40" s="72">
        <f t="shared" si="5"/>
        <v>30520000</v>
      </c>
      <c r="F40" s="73">
        <f t="shared" si="5"/>
        <v>30520000</v>
      </c>
      <c r="G40" s="73">
        <f t="shared" si="5"/>
        <v>41618726</v>
      </c>
      <c r="H40" s="73">
        <f t="shared" si="5"/>
        <v>11721970</v>
      </c>
      <c r="I40" s="73">
        <f t="shared" si="5"/>
        <v>7475543</v>
      </c>
      <c r="J40" s="73">
        <f t="shared" si="5"/>
        <v>7475543</v>
      </c>
      <c r="K40" s="73">
        <f t="shared" si="5"/>
        <v>32926996</v>
      </c>
      <c r="L40" s="73">
        <f t="shared" si="5"/>
        <v>25412485</v>
      </c>
      <c r="M40" s="73">
        <f t="shared" si="5"/>
        <v>23359847</v>
      </c>
      <c r="N40" s="73">
        <f t="shared" si="5"/>
        <v>23359847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23359847</v>
      </c>
      <c r="X40" s="73">
        <f t="shared" si="5"/>
        <v>15260000</v>
      </c>
      <c r="Y40" s="73">
        <f t="shared" si="5"/>
        <v>8099847</v>
      </c>
      <c r="Z40" s="170">
        <f>+IF(X40&lt;&gt;0,+(Y40/X40)*100,0)</f>
        <v>53.07894495412844</v>
      </c>
      <c r="AA40" s="74">
        <f>+AA34+AA39</f>
        <v>30520000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180321572</v>
      </c>
      <c r="D42" s="257">
        <f>+D25-D40</f>
        <v>0</v>
      </c>
      <c r="E42" s="258">
        <f t="shared" si="6"/>
        <v>196722000</v>
      </c>
      <c r="F42" s="259">
        <f t="shared" si="6"/>
        <v>196722000</v>
      </c>
      <c r="G42" s="259">
        <f t="shared" si="6"/>
        <v>154416108</v>
      </c>
      <c r="H42" s="259">
        <f t="shared" si="6"/>
        <v>196793400</v>
      </c>
      <c r="I42" s="259">
        <f t="shared" si="6"/>
        <v>192699333</v>
      </c>
      <c r="J42" s="259">
        <f t="shared" si="6"/>
        <v>192699333</v>
      </c>
      <c r="K42" s="259">
        <f t="shared" si="6"/>
        <v>185685012</v>
      </c>
      <c r="L42" s="259">
        <f t="shared" si="6"/>
        <v>195527473</v>
      </c>
      <c r="M42" s="259">
        <f t="shared" si="6"/>
        <v>201807160</v>
      </c>
      <c r="N42" s="259">
        <f t="shared" si="6"/>
        <v>201807160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201807160</v>
      </c>
      <c r="X42" s="259">
        <f t="shared" si="6"/>
        <v>98361000</v>
      </c>
      <c r="Y42" s="259">
        <f t="shared" si="6"/>
        <v>103446160</v>
      </c>
      <c r="Z42" s="260">
        <f>+IF(X42&lt;&gt;0,+(Y42/X42)*100,0)</f>
        <v>105.16989457203567</v>
      </c>
      <c r="AA42" s="261">
        <f>+AA25-AA40</f>
        <v>196722000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153853172</v>
      </c>
      <c r="D45" s="155"/>
      <c r="E45" s="59">
        <v>196722000</v>
      </c>
      <c r="F45" s="60">
        <v>196722000</v>
      </c>
      <c r="G45" s="60">
        <v>32555812</v>
      </c>
      <c r="H45" s="60">
        <v>74113038</v>
      </c>
      <c r="I45" s="60">
        <v>70018971</v>
      </c>
      <c r="J45" s="60">
        <v>70018971</v>
      </c>
      <c r="K45" s="60">
        <v>63004650</v>
      </c>
      <c r="L45" s="60">
        <v>65185302</v>
      </c>
      <c r="M45" s="60">
        <v>71464989</v>
      </c>
      <c r="N45" s="60">
        <v>71464989</v>
      </c>
      <c r="O45" s="60"/>
      <c r="P45" s="60"/>
      <c r="Q45" s="60"/>
      <c r="R45" s="60"/>
      <c r="S45" s="60"/>
      <c r="T45" s="60"/>
      <c r="U45" s="60"/>
      <c r="V45" s="60"/>
      <c r="W45" s="60">
        <v>71464989</v>
      </c>
      <c r="X45" s="60">
        <v>98361000</v>
      </c>
      <c r="Y45" s="60">
        <v>-26896011</v>
      </c>
      <c r="Z45" s="139">
        <v>-27.34</v>
      </c>
      <c r="AA45" s="62">
        <v>196722000</v>
      </c>
    </row>
    <row r="46" spans="1:27" ht="13.5">
      <c r="A46" s="249" t="s">
        <v>171</v>
      </c>
      <c r="B46" s="182"/>
      <c r="C46" s="155">
        <v>26468400</v>
      </c>
      <c r="D46" s="155"/>
      <c r="E46" s="59"/>
      <c r="F46" s="60"/>
      <c r="G46" s="60">
        <v>121860296</v>
      </c>
      <c r="H46" s="60">
        <v>122680362</v>
      </c>
      <c r="I46" s="60">
        <v>122680362</v>
      </c>
      <c r="J46" s="60">
        <v>122680362</v>
      </c>
      <c r="K46" s="60">
        <v>122680362</v>
      </c>
      <c r="L46" s="60">
        <v>130342171</v>
      </c>
      <c r="M46" s="60">
        <v>130342171</v>
      </c>
      <c r="N46" s="60">
        <v>130342171</v>
      </c>
      <c r="O46" s="60"/>
      <c r="P46" s="60"/>
      <c r="Q46" s="60"/>
      <c r="R46" s="60"/>
      <c r="S46" s="60"/>
      <c r="T46" s="60"/>
      <c r="U46" s="60"/>
      <c r="V46" s="60"/>
      <c r="W46" s="60">
        <v>130342171</v>
      </c>
      <c r="X46" s="60"/>
      <c r="Y46" s="60">
        <v>130342171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180321572</v>
      </c>
      <c r="D48" s="217">
        <f>SUM(D45:D47)</f>
        <v>0</v>
      </c>
      <c r="E48" s="264">
        <f t="shared" si="7"/>
        <v>196722000</v>
      </c>
      <c r="F48" s="219">
        <f t="shared" si="7"/>
        <v>196722000</v>
      </c>
      <c r="G48" s="219">
        <f t="shared" si="7"/>
        <v>154416108</v>
      </c>
      <c r="H48" s="219">
        <f t="shared" si="7"/>
        <v>196793400</v>
      </c>
      <c r="I48" s="219">
        <f t="shared" si="7"/>
        <v>192699333</v>
      </c>
      <c r="J48" s="219">
        <f t="shared" si="7"/>
        <v>192699333</v>
      </c>
      <c r="K48" s="219">
        <f t="shared" si="7"/>
        <v>185685012</v>
      </c>
      <c r="L48" s="219">
        <f t="shared" si="7"/>
        <v>195527473</v>
      </c>
      <c r="M48" s="219">
        <f t="shared" si="7"/>
        <v>201807160</v>
      </c>
      <c r="N48" s="219">
        <f t="shared" si="7"/>
        <v>201807160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201807160</v>
      </c>
      <c r="X48" s="219">
        <f t="shared" si="7"/>
        <v>98361000</v>
      </c>
      <c r="Y48" s="219">
        <f t="shared" si="7"/>
        <v>103446160</v>
      </c>
      <c r="Z48" s="265">
        <f>+IF(X48&lt;&gt;0,+(Y48/X48)*100,0)</f>
        <v>105.16989457203567</v>
      </c>
      <c r="AA48" s="232">
        <f>SUM(AA45:AA47)</f>
        <v>196722000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34790597</v>
      </c>
      <c r="D6" s="155"/>
      <c r="E6" s="59">
        <v>52410910</v>
      </c>
      <c r="F6" s="60">
        <v>52410910</v>
      </c>
      <c r="G6" s="60">
        <v>13764756</v>
      </c>
      <c r="H6" s="60">
        <v>5806979</v>
      </c>
      <c r="I6" s="60">
        <v>11851397</v>
      </c>
      <c r="J6" s="60">
        <v>31423132</v>
      </c>
      <c r="K6" s="60">
        <v>6554024</v>
      </c>
      <c r="L6" s="60">
        <v>6421342</v>
      </c>
      <c r="M6" s="60">
        <v>26135297</v>
      </c>
      <c r="N6" s="60">
        <v>39110663</v>
      </c>
      <c r="O6" s="60"/>
      <c r="P6" s="60"/>
      <c r="Q6" s="60"/>
      <c r="R6" s="60"/>
      <c r="S6" s="60"/>
      <c r="T6" s="60"/>
      <c r="U6" s="60"/>
      <c r="V6" s="60"/>
      <c r="W6" s="60">
        <v>70533795</v>
      </c>
      <c r="X6" s="60">
        <v>22363297</v>
      </c>
      <c r="Y6" s="60">
        <v>48170498</v>
      </c>
      <c r="Z6" s="140">
        <v>215.4</v>
      </c>
      <c r="AA6" s="62">
        <v>52410910</v>
      </c>
    </row>
    <row r="7" spans="1:27" ht="13.5">
      <c r="A7" s="249" t="s">
        <v>178</v>
      </c>
      <c r="B7" s="182"/>
      <c r="C7" s="155">
        <v>69908649</v>
      </c>
      <c r="D7" s="155"/>
      <c r="E7" s="59">
        <v>54743000</v>
      </c>
      <c r="F7" s="60">
        <v>54743000</v>
      </c>
      <c r="G7" s="60">
        <v>26261000</v>
      </c>
      <c r="H7" s="60">
        <v>4290000</v>
      </c>
      <c r="I7" s="60">
        <v>784000</v>
      </c>
      <c r="J7" s="60">
        <v>31335000</v>
      </c>
      <c r="K7" s="60"/>
      <c r="L7" s="60">
        <v>8309000</v>
      </c>
      <c r="M7" s="60">
        <v>8500000</v>
      </c>
      <c r="N7" s="60">
        <v>16809000</v>
      </c>
      <c r="O7" s="60"/>
      <c r="P7" s="60"/>
      <c r="Q7" s="60"/>
      <c r="R7" s="60"/>
      <c r="S7" s="60"/>
      <c r="T7" s="60"/>
      <c r="U7" s="60"/>
      <c r="V7" s="60"/>
      <c r="W7" s="60">
        <v>48144000</v>
      </c>
      <c r="X7" s="60">
        <v>39787516</v>
      </c>
      <c r="Y7" s="60">
        <v>8356484</v>
      </c>
      <c r="Z7" s="140">
        <v>21</v>
      </c>
      <c r="AA7" s="62">
        <v>54743000</v>
      </c>
    </row>
    <row r="8" spans="1:27" ht="13.5">
      <c r="A8" s="249" t="s">
        <v>179</v>
      </c>
      <c r="B8" s="182"/>
      <c r="C8" s="155">
        <v>30948957</v>
      </c>
      <c r="D8" s="155"/>
      <c r="E8" s="59">
        <v>39854000</v>
      </c>
      <c r="F8" s="60">
        <v>39854000</v>
      </c>
      <c r="G8" s="60">
        <v>8946000</v>
      </c>
      <c r="H8" s="60"/>
      <c r="I8" s="60"/>
      <c r="J8" s="60">
        <v>8946000</v>
      </c>
      <c r="K8" s="60">
        <v>8000000</v>
      </c>
      <c r="L8" s="60"/>
      <c r="M8" s="60">
        <v>5073000</v>
      </c>
      <c r="N8" s="60">
        <v>13073000</v>
      </c>
      <c r="O8" s="60"/>
      <c r="P8" s="60"/>
      <c r="Q8" s="60"/>
      <c r="R8" s="60"/>
      <c r="S8" s="60"/>
      <c r="T8" s="60"/>
      <c r="U8" s="60"/>
      <c r="V8" s="60"/>
      <c r="W8" s="60">
        <v>22019000</v>
      </c>
      <c r="X8" s="60">
        <v>24575220</v>
      </c>
      <c r="Y8" s="60">
        <v>-2556220</v>
      </c>
      <c r="Z8" s="140">
        <v>-10.4</v>
      </c>
      <c r="AA8" s="62">
        <v>39854000</v>
      </c>
    </row>
    <row r="9" spans="1:27" ht="13.5">
      <c r="A9" s="249" t="s">
        <v>180</v>
      </c>
      <c r="B9" s="182"/>
      <c r="C9" s="155">
        <v>1592461</v>
      </c>
      <c r="D9" s="155"/>
      <c r="E9" s="59">
        <v>2729205</v>
      </c>
      <c r="F9" s="60">
        <v>2729205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1364598</v>
      </c>
      <c r="Y9" s="60">
        <v>-1364598</v>
      </c>
      <c r="Z9" s="140">
        <v>-100</v>
      </c>
      <c r="AA9" s="62">
        <v>2729205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-117420355</v>
      </c>
      <c r="D12" s="155"/>
      <c r="E12" s="59">
        <v>-69404936</v>
      </c>
      <c r="F12" s="60">
        <v>-69404936</v>
      </c>
      <c r="G12" s="60">
        <v>-34585991</v>
      </c>
      <c r="H12" s="60">
        <v>-10815886</v>
      </c>
      <c r="I12" s="60">
        <v>-5912641</v>
      </c>
      <c r="J12" s="60">
        <v>-51314518</v>
      </c>
      <c r="K12" s="60">
        <v>-14866888</v>
      </c>
      <c r="L12" s="60">
        <v>-7809496</v>
      </c>
      <c r="M12" s="60">
        <v>-45579663</v>
      </c>
      <c r="N12" s="60">
        <v>-68256047</v>
      </c>
      <c r="O12" s="60"/>
      <c r="P12" s="60"/>
      <c r="Q12" s="60"/>
      <c r="R12" s="60"/>
      <c r="S12" s="60"/>
      <c r="T12" s="60"/>
      <c r="U12" s="60"/>
      <c r="V12" s="60"/>
      <c r="W12" s="60">
        <v>-119570565</v>
      </c>
      <c r="X12" s="60">
        <v>-36041312</v>
      </c>
      <c r="Y12" s="60">
        <v>-83529253</v>
      </c>
      <c r="Z12" s="140">
        <v>231.76</v>
      </c>
      <c r="AA12" s="62">
        <v>-69404936</v>
      </c>
    </row>
    <row r="13" spans="1:27" ht="13.5">
      <c r="A13" s="249" t="s">
        <v>40</v>
      </c>
      <c r="B13" s="182"/>
      <c r="C13" s="155">
        <v>-103583</v>
      </c>
      <c r="D13" s="155"/>
      <c r="E13" s="59">
        <v>-127485</v>
      </c>
      <c r="F13" s="60">
        <v>-127485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-63738</v>
      </c>
      <c r="Y13" s="60">
        <v>63738</v>
      </c>
      <c r="Z13" s="140">
        <v>-100</v>
      </c>
      <c r="AA13" s="62">
        <v>-127485</v>
      </c>
    </row>
    <row r="14" spans="1:27" ht="13.5">
      <c r="A14" s="249" t="s">
        <v>42</v>
      </c>
      <c r="B14" s="182"/>
      <c r="C14" s="155">
        <v>-220000</v>
      </c>
      <c r="D14" s="155"/>
      <c r="E14" s="59">
        <v>-29854000</v>
      </c>
      <c r="F14" s="60">
        <v>-29854000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>
        <v>-29854000</v>
      </c>
    </row>
    <row r="15" spans="1:27" ht="13.5">
      <c r="A15" s="250" t="s">
        <v>184</v>
      </c>
      <c r="B15" s="251"/>
      <c r="C15" s="168">
        <f aca="true" t="shared" si="0" ref="C15:Y15">SUM(C6:C14)</f>
        <v>19496726</v>
      </c>
      <c r="D15" s="168">
        <f>SUM(D6:D14)</f>
        <v>0</v>
      </c>
      <c r="E15" s="72">
        <f t="shared" si="0"/>
        <v>50350694</v>
      </c>
      <c r="F15" s="73">
        <f t="shared" si="0"/>
        <v>50350694</v>
      </c>
      <c r="G15" s="73">
        <f t="shared" si="0"/>
        <v>14385765</v>
      </c>
      <c r="H15" s="73">
        <f t="shared" si="0"/>
        <v>-718907</v>
      </c>
      <c r="I15" s="73">
        <f t="shared" si="0"/>
        <v>6722756</v>
      </c>
      <c r="J15" s="73">
        <f t="shared" si="0"/>
        <v>20389614</v>
      </c>
      <c r="K15" s="73">
        <f t="shared" si="0"/>
        <v>-312864</v>
      </c>
      <c r="L15" s="73">
        <f t="shared" si="0"/>
        <v>6920846</v>
      </c>
      <c r="M15" s="73">
        <f t="shared" si="0"/>
        <v>-5871366</v>
      </c>
      <c r="N15" s="73">
        <f t="shared" si="0"/>
        <v>736616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21126230</v>
      </c>
      <c r="X15" s="73">
        <f t="shared" si="0"/>
        <v>51985581</v>
      </c>
      <c r="Y15" s="73">
        <f t="shared" si="0"/>
        <v>-30859351</v>
      </c>
      <c r="Z15" s="170">
        <f>+IF(X15&lt;&gt;0,+(Y15/X15)*100,0)</f>
        <v>-59.36136599108126</v>
      </c>
      <c r="AA15" s="74">
        <f>SUM(AA6:AA14)</f>
        <v>50350694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1990723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4266122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-21978860</v>
      </c>
      <c r="D24" s="155"/>
      <c r="E24" s="59">
        <v>-39854000</v>
      </c>
      <c r="F24" s="60">
        <v>-39854000</v>
      </c>
      <c r="G24" s="60">
        <v>-2737140</v>
      </c>
      <c r="H24" s="60">
        <v>-10251518</v>
      </c>
      <c r="I24" s="60">
        <v>-2148261</v>
      </c>
      <c r="J24" s="60">
        <v>-15136919</v>
      </c>
      <c r="K24" s="60">
        <v>-2969935</v>
      </c>
      <c r="L24" s="60">
        <v>-139754</v>
      </c>
      <c r="M24" s="60">
        <v>-2803780</v>
      </c>
      <c r="N24" s="60">
        <v>-5913469</v>
      </c>
      <c r="O24" s="60"/>
      <c r="P24" s="60"/>
      <c r="Q24" s="60"/>
      <c r="R24" s="60"/>
      <c r="S24" s="60"/>
      <c r="T24" s="60"/>
      <c r="U24" s="60"/>
      <c r="V24" s="60"/>
      <c r="W24" s="60">
        <v>-21050388</v>
      </c>
      <c r="X24" s="60">
        <v>-19927002</v>
      </c>
      <c r="Y24" s="60">
        <v>-1123386</v>
      </c>
      <c r="Z24" s="140">
        <v>5.64</v>
      </c>
      <c r="AA24" s="62">
        <v>-39854000</v>
      </c>
    </row>
    <row r="25" spans="1:27" ht="13.5">
      <c r="A25" s="250" t="s">
        <v>191</v>
      </c>
      <c r="B25" s="251"/>
      <c r="C25" s="168">
        <f aca="true" t="shared" si="1" ref="C25:Y25">SUM(C19:C24)</f>
        <v>-15722015</v>
      </c>
      <c r="D25" s="168">
        <f>SUM(D19:D24)</f>
        <v>0</v>
      </c>
      <c r="E25" s="72">
        <f t="shared" si="1"/>
        <v>-39854000</v>
      </c>
      <c r="F25" s="73">
        <f t="shared" si="1"/>
        <v>-39854000</v>
      </c>
      <c r="G25" s="73">
        <f t="shared" si="1"/>
        <v>-2737140</v>
      </c>
      <c r="H25" s="73">
        <f t="shared" si="1"/>
        <v>-10251518</v>
      </c>
      <c r="I25" s="73">
        <f t="shared" si="1"/>
        <v>-2148261</v>
      </c>
      <c r="J25" s="73">
        <f t="shared" si="1"/>
        <v>-15136919</v>
      </c>
      <c r="K25" s="73">
        <f t="shared" si="1"/>
        <v>-2969935</v>
      </c>
      <c r="L25" s="73">
        <f t="shared" si="1"/>
        <v>-139754</v>
      </c>
      <c r="M25" s="73">
        <f t="shared" si="1"/>
        <v>-2803780</v>
      </c>
      <c r="N25" s="73">
        <f t="shared" si="1"/>
        <v>-5913469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-21050388</v>
      </c>
      <c r="X25" s="73">
        <f t="shared" si="1"/>
        <v>-19927002</v>
      </c>
      <c r="Y25" s="73">
        <f t="shared" si="1"/>
        <v>-1123386</v>
      </c>
      <c r="Z25" s="170">
        <f>+IF(X25&lt;&gt;0,+(Y25/X25)*100,0)</f>
        <v>5.637506334369816</v>
      </c>
      <c r="AA25" s="74">
        <f>SUM(AA19:AA24)</f>
        <v>-39854000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10399</v>
      </c>
      <c r="D31" s="155"/>
      <c r="E31" s="59">
        <v>15700</v>
      </c>
      <c r="F31" s="60">
        <v>15700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15700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-2152948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-2142549</v>
      </c>
      <c r="D34" s="168">
        <f>SUM(D29:D33)</f>
        <v>0</v>
      </c>
      <c r="E34" s="72">
        <f t="shared" si="2"/>
        <v>15700</v>
      </c>
      <c r="F34" s="73">
        <f t="shared" si="2"/>
        <v>15700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15700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1632162</v>
      </c>
      <c r="D36" s="153">
        <f>+D15+D25+D34</f>
        <v>0</v>
      </c>
      <c r="E36" s="99">
        <f t="shared" si="3"/>
        <v>10512394</v>
      </c>
      <c r="F36" s="100">
        <f t="shared" si="3"/>
        <v>10512394</v>
      </c>
      <c r="G36" s="100">
        <f t="shared" si="3"/>
        <v>11648625</v>
      </c>
      <c r="H36" s="100">
        <f t="shared" si="3"/>
        <v>-10970425</v>
      </c>
      <c r="I36" s="100">
        <f t="shared" si="3"/>
        <v>4574495</v>
      </c>
      <c r="J36" s="100">
        <f t="shared" si="3"/>
        <v>5252695</v>
      </c>
      <c r="K36" s="100">
        <f t="shared" si="3"/>
        <v>-3282799</v>
      </c>
      <c r="L36" s="100">
        <f t="shared" si="3"/>
        <v>6781092</v>
      </c>
      <c r="M36" s="100">
        <f t="shared" si="3"/>
        <v>-8675146</v>
      </c>
      <c r="N36" s="100">
        <f t="shared" si="3"/>
        <v>-5176853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75842</v>
      </c>
      <c r="X36" s="100">
        <f t="shared" si="3"/>
        <v>32058579</v>
      </c>
      <c r="Y36" s="100">
        <f t="shared" si="3"/>
        <v>-31982737</v>
      </c>
      <c r="Z36" s="137">
        <f>+IF(X36&lt;&gt;0,+(Y36/X36)*100,0)</f>
        <v>-99.76342681938584</v>
      </c>
      <c r="AA36" s="102">
        <f>+AA15+AA25+AA34</f>
        <v>10512394</v>
      </c>
    </row>
    <row r="37" spans="1:27" ht="13.5">
      <c r="A37" s="249" t="s">
        <v>199</v>
      </c>
      <c r="B37" s="182"/>
      <c r="C37" s="153">
        <v>31502730</v>
      </c>
      <c r="D37" s="153"/>
      <c r="E37" s="99">
        <v>3976000</v>
      </c>
      <c r="F37" s="100">
        <v>3976000</v>
      </c>
      <c r="G37" s="100">
        <v>935569</v>
      </c>
      <c r="H37" s="100">
        <v>12584194</v>
      </c>
      <c r="I37" s="100">
        <v>1613769</v>
      </c>
      <c r="J37" s="100">
        <v>935569</v>
      </c>
      <c r="K37" s="100">
        <v>6188264</v>
      </c>
      <c r="L37" s="100">
        <v>2905465</v>
      </c>
      <c r="M37" s="100">
        <v>9686557</v>
      </c>
      <c r="N37" s="100">
        <v>6188264</v>
      </c>
      <c r="O37" s="100"/>
      <c r="P37" s="100"/>
      <c r="Q37" s="100"/>
      <c r="R37" s="100"/>
      <c r="S37" s="100"/>
      <c r="T37" s="100"/>
      <c r="U37" s="100"/>
      <c r="V37" s="100"/>
      <c r="W37" s="100">
        <v>935569</v>
      </c>
      <c r="X37" s="100">
        <v>3976000</v>
      </c>
      <c r="Y37" s="100">
        <v>-3040431</v>
      </c>
      <c r="Z37" s="137">
        <v>-76.47</v>
      </c>
      <c r="AA37" s="102">
        <v>3976000</v>
      </c>
    </row>
    <row r="38" spans="1:27" ht="13.5">
      <c r="A38" s="269" t="s">
        <v>200</v>
      </c>
      <c r="B38" s="256"/>
      <c r="C38" s="257">
        <v>33134892</v>
      </c>
      <c r="D38" s="257"/>
      <c r="E38" s="258">
        <v>14488394</v>
      </c>
      <c r="F38" s="259">
        <v>14488394</v>
      </c>
      <c r="G38" s="259">
        <v>12584194</v>
      </c>
      <c r="H38" s="259">
        <v>1613769</v>
      </c>
      <c r="I38" s="259">
        <v>6188264</v>
      </c>
      <c r="J38" s="259">
        <v>6188264</v>
      </c>
      <c r="K38" s="259">
        <v>2905465</v>
      </c>
      <c r="L38" s="259">
        <v>9686557</v>
      </c>
      <c r="M38" s="259">
        <v>1011411</v>
      </c>
      <c r="N38" s="259">
        <v>1011411</v>
      </c>
      <c r="O38" s="259"/>
      <c r="P38" s="259"/>
      <c r="Q38" s="259"/>
      <c r="R38" s="259"/>
      <c r="S38" s="259"/>
      <c r="T38" s="259"/>
      <c r="U38" s="259"/>
      <c r="V38" s="259"/>
      <c r="W38" s="259">
        <v>1011411</v>
      </c>
      <c r="X38" s="259">
        <v>36034579</v>
      </c>
      <c r="Y38" s="259">
        <v>-35023168</v>
      </c>
      <c r="Z38" s="260">
        <v>-97.19</v>
      </c>
      <c r="AA38" s="261">
        <v>14488394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21563074</v>
      </c>
      <c r="D5" s="200">
        <f t="shared" si="0"/>
        <v>0</v>
      </c>
      <c r="E5" s="106">
        <f t="shared" si="0"/>
        <v>39853603</v>
      </c>
      <c r="F5" s="106">
        <f t="shared" si="0"/>
        <v>39853603</v>
      </c>
      <c r="G5" s="106">
        <f t="shared" si="0"/>
        <v>2381494</v>
      </c>
      <c r="H5" s="106">
        <f t="shared" si="0"/>
        <v>2143620</v>
      </c>
      <c r="I5" s="106">
        <f t="shared" si="0"/>
        <v>1884439</v>
      </c>
      <c r="J5" s="106">
        <f t="shared" si="0"/>
        <v>6409553</v>
      </c>
      <c r="K5" s="106">
        <f t="shared" si="0"/>
        <v>2605207</v>
      </c>
      <c r="L5" s="106">
        <f t="shared" si="0"/>
        <v>122591</v>
      </c>
      <c r="M5" s="106">
        <f t="shared" si="0"/>
        <v>2478962</v>
      </c>
      <c r="N5" s="106">
        <f t="shared" si="0"/>
        <v>5206760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11616313</v>
      </c>
      <c r="X5" s="106">
        <f t="shared" si="0"/>
        <v>19926802</v>
      </c>
      <c r="Y5" s="106">
        <f t="shared" si="0"/>
        <v>-8310489</v>
      </c>
      <c r="Z5" s="201">
        <f>+IF(X5&lt;&gt;0,+(Y5/X5)*100,0)</f>
        <v>-41.70508142751657</v>
      </c>
      <c r="AA5" s="199">
        <f>SUM(AA11:AA18)</f>
        <v>39853603</v>
      </c>
    </row>
    <row r="6" spans="1:27" ht="13.5">
      <c r="A6" s="291" t="s">
        <v>204</v>
      </c>
      <c r="B6" s="142"/>
      <c r="C6" s="62">
        <v>17724768</v>
      </c>
      <c r="D6" s="156"/>
      <c r="E6" s="60">
        <v>27088603</v>
      </c>
      <c r="F6" s="60">
        <v>27088603</v>
      </c>
      <c r="G6" s="60">
        <v>2304694</v>
      </c>
      <c r="H6" s="60">
        <v>1846280</v>
      </c>
      <c r="I6" s="60">
        <v>1686908</v>
      </c>
      <c r="J6" s="60">
        <v>5837882</v>
      </c>
      <c r="K6" s="60">
        <v>915566</v>
      </c>
      <c r="L6" s="60"/>
      <c r="M6" s="60">
        <v>123217</v>
      </c>
      <c r="N6" s="60">
        <v>1038783</v>
      </c>
      <c r="O6" s="60"/>
      <c r="P6" s="60"/>
      <c r="Q6" s="60"/>
      <c r="R6" s="60"/>
      <c r="S6" s="60"/>
      <c r="T6" s="60"/>
      <c r="U6" s="60"/>
      <c r="V6" s="60"/>
      <c r="W6" s="60">
        <v>6876665</v>
      </c>
      <c r="X6" s="60">
        <v>13544302</v>
      </c>
      <c r="Y6" s="60">
        <v>-6667637</v>
      </c>
      <c r="Z6" s="140">
        <v>-49.23</v>
      </c>
      <c r="AA6" s="155">
        <v>27088603</v>
      </c>
    </row>
    <row r="7" spans="1:27" ht="13.5">
      <c r="A7" s="291" t="s">
        <v>205</v>
      </c>
      <c r="B7" s="142"/>
      <c r="C7" s="62"/>
      <c r="D7" s="156"/>
      <c r="E7" s="60">
        <v>9000000</v>
      </c>
      <c r="F7" s="60">
        <v>9000000</v>
      </c>
      <c r="G7" s="60"/>
      <c r="H7" s="60"/>
      <c r="I7" s="60">
        <v>48353</v>
      </c>
      <c r="J7" s="60">
        <v>48353</v>
      </c>
      <c r="K7" s="60"/>
      <c r="L7" s="60">
        <v>69715</v>
      </c>
      <c r="M7" s="60">
        <v>82165</v>
      </c>
      <c r="N7" s="60">
        <v>151880</v>
      </c>
      <c r="O7" s="60"/>
      <c r="P7" s="60"/>
      <c r="Q7" s="60"/>
      <c r="R7" s="60"/>
      <c r="S7" s="60"/>
      <c r="T7" s="60"/>
      <c r="U7" s="60"/>
      <c r="V7" s="60"/>
      <c r="W7" s="60">
        <v>200233</v>
      </c>
      <c r="X7" s="60">
        <v>4500000</v>
      </c>
      <c r="Y7" s="60">
        <v>-4299767</v>
      </c>
      <c r="Z7" s="140">
        <v>-95.55</v>
      </c>
      <c r="AA7" s="155">
        <v>9000000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1230000</v>
      </c>
      <c r="F10" s="60">
        <v>1230000</v>
      </c>
      <c r="G10" s="60">
        <v>76800</v>
      </c>
      <c r="H10" s="60">
        <v>278489</v>
      </c>
      <c r="I10" s="60">
        <v>149178</v>
      </c>
      <c r="J10" s="60">
        <v>504467</v>
      </c>
      <c r="K10" s="60">
        <v>1671904</v>
      </c>
      <c r="L10" s="60"/>
      <c r="M10" s="60">
        <v>2273580</v>
      </c>
      <c r="N10" s="60">
        <v>3945484</v>
      </c>
      <c r="O10" s="60"/>
      <c r="P10" s="60"/>
      <c r="Q10" s="60"/>
      <c r="R10" s="60"/>
      <c r="S10" s="60"/>
      <c r="T10" s="60"/>
      <c r="U10" s="60"/>
      <c r="V10" s="60"/>
      <c r="W10" s="60">
        <v>4449951</v>
      </c>
      <c r="X10" s="60">
        <v>615000</v>
      </c>
      <c r="Y10" s="60">
        <v>3834951</v>
      </c>
      <c r="Z10" s="140">
        <v>623.57</v>
      </c>
      <c r="AA10" s="155">
        <v>1230000</v>
      </c>
    </row>
    <row r="11" spans="1:27" ht="13.5">
      <c r="A11" s="292" t="s">
        <v>209</v>
      </c>
      <c r="B11" s="142"/>
      <c r="C11" s="293">
        <f aca="true" t="shared" si="1" ref="C11:Y11">SUM(C6:C10)</f>
        <v>17724768</v>
      </c>
      <c r="D11" s="294">
        <f t="shared" si="1"/>
        <v>0</v>
      </c>
      <c r="E11" s="295">
        <f t="shared" si="1"/>
        <v>37318603</v>
      </c>
      <c r="F11" s="295">
        <f t="shared" si="1"/>
        <v>37318603</v>
      </c>
      <c r="G11" s="295">
        <f t="shared" si="1"/>
        <v>2381494</v>
      </c>
      <c r="H11" s="295">
        <f t="shared" si="1"/>
        <v>2124769</v>
      </c>
      <c r="I11" s="295">
        <f t="shared" si="1"/>
        <v>1884439</v>
      </c>
      <c r="J11" s="295">
        <f t="shared" si="1"/>
        <v>6390702</v>
      </c>
      <c r="K11" s="295">
        <f t="shared" si="1"/>
        <v>2587470</v>
      </c>
      <c r="L11" s="295">
        <f t="shared" si="1"/>
        <v>69715</v>
      </c>
      <c r="M11" s="295">
        <f t="shared" si="1"/>
        <v>2478962</v>
      </c>
      <c r="N11" s="295">
        <f t="shared" si="1"/>
        <v>5136147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11526849</v>
      </c>
      <c r="X11" s="295">
        <f t="shared" si="1"/>
        <v>18659302</v>
      </c>
      <c r="Y11" s="295">
        <f t="shared" si="1"/>
        <v>-7132453</v>
      </c>
      <c r="Z11" s="296">
        <f>+IF(X11&lt;&gt;0,+(Y11/X11)*100,0)</f>
        <v>-38.22465063269784</v>
      </c>
      <c r="AA11" s="297">
        <f>SUM(AA6:AA10)</f>
        <v>37318603</v>
      </c>
    </row>
    <row r="12" spans="1:27" ht="13.5">
      <c r="A12" s="298" t="s">
        <v>210</v>
      </c>
      <c r="B12" s="136"/>
      <c r="C12" s="62">
        <v>3510016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328290</v>
      </c>
      <c r="D15" s="156"/>
      <c r="E15" s="60">
        <v>2535000</v>
      </c>
      <c r="F15" s="60">
        <v>2535000</v>
      </c>
      <c r="G15" s="60"/>
      <c r="H15" s="60">
        <v>18851</v>
      </c>
      <c r="I15" s="60"/>
      <c r="J15" s="60">
        <v>18851</v>
      </c>
      <c r="K15" s="60">
        <v>17737</v>
      </c>
      <c r="L15" s="60">
        <v>52876</v>
      </c>
      <c r="M15" s="60"/>
      <c r="N15" s="60">
        <v>70613</v>
      </c>
      <c r="O15" s="60"/>
      <c r="P15" s="60"/>
      <c r="Q15" s="60"/>
      <c r="R15" s="60"/>
      <c r="S15" s="60"/>
      <c r="T15" s="60"/>
      <c r="U15" s="60"/>
      <c r="V15" s="60"/>
      <c r="W15" s="60">
        <v>89464</v>
      </c>
      <c r="X15" s="60">
        <v>1267500</v>
      </c>
      <c r="Y15" s="60">
        <v>-1178036</v>
      </c>
      <c r="Z15" s="140">
        <v>-92.94</v>
      </c>
      <c r="AA15" s="155">
        <v>2535000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17724768</v>
      </c>
      <c r="D36" s="156">
        <f t="shared" si="4"/>
        <v>0</v>
      </c>
      <c r="E36" s="60">
        <f t="shared" si="4"/>
        <v>27088603</v>
      </c>
      <c r="F36" s="60">
        <f t="shared" si="4"/>
        <v>27088603</v>
      </c>
      <c r="G36" s="60">
        <f t="shared" si="4"/>
        <v>2304694</v>
      </c>
      <c r="H36" s="60">
        <f t="shared" si="4"/>
        <v>1846280</v>
      </c>
      <c r="I36" s="60">
        <f t="shared" si="4"/>
        <v>1686908</v>
      </c>
      <c r="J36" s="60">
        <f t="shared" si="4"/>
        <v>5837882</v>
      </c>
      <c r="K36" s="60">
        <f t="shared" si="4"/>
        <v>915566</v>
      </c>
      <c r="L36" s="60">
        <f t="shared" si="4"/>
        <v>0</v>
      </c>
      <c r="M36" s="60">
        <f t="shared" si="4"/>
        <v>123217</v>
      </c>
      <c r="N36" s="60">
        <f t="shared" si="4"/>
        <v>1038783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6876665</v>
      </c>
      <c r="X36" s="60">
        <f t="shared" si="4"/>
        <v>13544302</v>
      </c>
      <c r="Y36" s="60">
        <f t="shared" si="4"/>
        <v>-6667637</v>
      </c>
      <c r="Z36" s="140">
        <f aca="true" t="shared" si="5" ref="Z36:Z49">+IF(X36&lt;&gt;0,+(Y36/X36)*100,0)</f>
        <v>-49.22835447703396</v>
      </c>
      <c r="AA36" s="155">
        <f>AA6+AA21</f>
        <v>27088603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9000000</v>
      </c>
      <c r="F37" s="60">
        <f t="shared" si="4"/>
        <v>9000000</v>
      </c>
      <c r="G37" s="60">
        <f t="shared" si="4"/>
        <v>0</v>
      </c>
      <c r="H37" s="60">
        <f t="shared" si="4"/>
        <v>0</v>
      </c>
      <c r="I37" s="60">
        <f t="shared" si="4"/>
        <v>48353</v>
      </c>
      <c r="J37" s="60">
        <f t="shared" si="4"/>
        <v>48353</v>
      </c>
      <c r="K37" s="60">
        <f t="shared" si="4"/>
        <v>0</v>
      </c>
      <c r="L37" s="60">
        <f t="shared" si="4"/>
        <v>69715</v>
      </c>
      <c r="M37" s="60">
        <f t="shared" si="4"/>
        <v>82165</v>
      </c>
      <c r="N37" s="60">
        <f t="shared" si="4"/>
        <v>151880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200233</v>
      </c>
      <c r="X37" s="60">
        <f t="shared" si="4"/>
        <v>4500000</v>
      </c>
      <c r="Y37" s="60">
        <f t="shared" si="4"/>
        <v>-4299767</v>
      </c>
      <c r="Z37" s="140">
        <f t="shared" si="5"/>
        <v>-95.55037777777777</v>
      </c>
      <c r="AA37" s="155">
        <f>AA7+AA22</f>
        <v>9000000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1230000</v>
      </c>
      <c r="F40" s="60">
        <f t="shared" si="4"/>
        <v>1230000</v>
      </c>
      <c r="G40" s="60">
        <f t="shared" si="4"/>
        <v>76800</v>
      </c>
      <c r="H40" s="60">
        <f t="shared" si="4"/>
        <v>278489</v>
      </c>
      <c r="I40" s="60">
        <f t="shared" si="4"/>
        <v>149178</v>
      </c>
      <c r="J40" s="60">
        <f t="shared" si="4"/>
        <v>504467</v>
      </c>
      <c r="K40" s="60">
        <f t="shared" si="4"/>
        <v>1671904</v>
      </c>
      <c r="L40" s="60">
        <f t="shared" si="4"/>
        <v>0</v>
      </c>
      <c r="M40" s="60">
        <f t="shared" si="4"/>
        <v>2273580</v>
      </c>
      <c r="N40" s="60">
        <f t="shared" si="4"/>
        <v>3945484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4449951</v>
      </c>
      <c r="X40" s="60">
        <f t="shared" si="4"/>
        <v>615000</v>
      </c>
      <c r="Y40" s="60">
        <f t="shared" si="4"/>
        <v>3834951</v>
      </c>
      <c r="Z40" s="140">
        <f t="shared" si="5"/>
        <v>623.5692682926829</v>
      </c>
      <c r="AA40" s="155">
        <f>AA10+AA25</f>
        <v>1230000</v>
      </c>
    </row>
    <row r="41" spans="1:27" ht="13.5">
      <c r="A41" s="292" t="s">
        <v>209</v>
      </c>
      <c r="B41" s="142"/>
      <c r="C41" s="293">
        <f aca="true" t="shared" si="6" ref="C41:Y41">SUM(C36:C40)</f>
        <v>17724768</v>
      </c>
      <c r="D41" s="294">
        <f t="shared" si="6"/>
        <v>0</v>
      </c>
      <c r="E41" s="295">
        <f t="shared" si="6"/>
        <v>37318603</v>
      </c>
      <c r="F41" s="295">
        <f t="shared" si="6"/>
        <v>37318603</v>
      </c>
      <c r="G41" s="295">
        <f t="shared" si="6"/>
        <v>2381494</v>
      </c>
      <c r="H41" s="295">
        <f t="shared" si="6"/>
        <v>2124769</v>
      </c>
      <c r="I41" s="295">
        <f t="shared" si="6"/>
        <v>1884439</v>
      </c>
      <c r="J41" s="295">
        <f t="shared" si="6"/>
        <v>6390702</v>
      </c>
      <c r="K41" s="295">
        <f t="shared" si="6"/>
        <v>2587470</v>
      </c>
      <c r="L41" s="295">
        <f t="shared" si="6"/>
        <v>69715</v>
      </c>
      <c r="M41" s="295">
        <f t="shared" si="6"/>
        <v>2478962</v>
      </c>
      <c r="N41" s="295">
        <f t="shared" si="6"/>
        <v>5136147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11526849</v>
      </c>
      <c r="X41" s="295">
        <f t="shared" si="6"/>
        <v>18659302</v>
      </c>
      <c r="Y41" s="295">
        <f t="shared" si="6"/>
        <v>-7132453</v>
      </c>
      <c r="Z41" s="296">
        <f t="shared" si="5"/>
        <v>-38.22465063269784</v>
      </c>
      <c r="AA41" s="297">
        <f>SUM(AA36:AA40)</f>
        <v>37318603</v>
      </c>
    </row>
    <row r="42" spans="1:27" ht="13.5">
      <c r="A42" s="298" t="s">
        <v>210</v>
      </c>
      <c r="B42" s="136"/>
      <c r="C42" s="95">
        <f aca="true" t="shared" si="7" ref="C42:Y48">C12+C27</f>
        <v>3510016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328290</v>
      </c>
      <c r="D45" s="129">
        <f t="shared" si="7"/>
        <v>0</v>
      </c>
      <c r="E45" s="54">
        <f t="shared" si="7"/>
        <v>2535000</v>
      </c>
      <c r="F45" s="54">
        <f t="shared" si="7"/>
        <v>2535000</v>
      </c>
      <c r="G45" s="54">
        <f t="shared" si="7"/>
        <v>0</v>
      </c>
      <c r="H45" s="54">
        <f t="shared" si="7"/>
        <v>18851</v>
      </c>
      <c r="I45" s="54">
        <f t="shared" si="7"/>
        <v>0</v>
      </c>
      <c r="J45" s="54">
        <f t="shared" si="7"/>
        <v>18851</v>
      </c>
      <c r="K45" s="54">
        <f t="shared" si="7"/>
        <v>17737</v>
      </c>
      <c r="L45" s="54">
        <f t="shared" si="7"/>
        <v>52876</v>
      </c>
      <c r="M45" s="54">
        <f t="shared" si="7"/>
        <v>0</v>
      </c>
      <c r="N45" s="54">
        <f t="shared" si="7"/>
        <v>70613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89464</v>
      </c>
      <c r="X45" s="54">
        <f t="shared" si="7"/>
        <v>1267500</v>
      </c>
      <c r="Y45" s="54">
        <f t="shared" si="7"/>
        <v>-1178036</v>
      </c>
      <c r="Z45" s="184">
        <f t="shared" si="5"/>
        <v>-92.94169625246548</v>
      </c>
      <c r="AA45" s="130">
        <f t="shared" si="8"/>
        <v>2535000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21563074</v>
      </c>
      <c r="D49" s="218">
        <f t="shared" si="9"/>
        <v>0</v>
      </c>
      <c r="E49" s="220">
        <f t="shared" si="9"/>
        <v>39853603</v>
      </c>
      <c r="F49" s="220">
        <f t="shared" si="9"/>
        <v>39853603</v>
      </c>
      <c r="G49" s="220">
        <f t="shared" si="9"/>
        <v>2381494</v>
      </c>
      <c r="H49" s="220">
        <f t="shared" si="9"/>
        <v>2143620</v>
      </c>
      <c r="I49" s="220">
        <f t="shared" si="9"/>
        <v>1884439</v>
      </c>
      <c r="J49" s="220">
        <f t="shared" si="9"/>
        <v>6409553</v>
      </c>
      <c r="K49" s="220">
        <f t="shared" si="9"/>
        <v>2605207</v>
      </c>
      <c r="L49" s="220">
        <f t="shared" si="9"/>
        <v>122591</v>
      </c>
      <c r="M49" s="220">
        <f t="shared" si="9"/>
        <v>2478962</v>
      </c>
      <c r="N49" s="220">
        <f t="shared" si="9"/>
        <v>5206760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11616313</v>
      </c>
      <c r="X49" s="220">
        <f t="shared" si="9"/>
        <v>19926802</v>
      </c>
      <c r="Y49" s="220">
        <f t="shared" si="9"/>
        <v>-8310489</v>
      </c>
      <c r="Z49" s="221">
        <f t="shared" si="5"/>
        <v>-41.70508142751657</v>
      </c>
      <c r="AA49" s="222">
        <f>SUM(AA41:AA48)</f>
        <v>39853603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20241</v>
      </c>
      <c r="H65" s="60">
        <v>20241</v>
      </c>
      <c r="I65" s="60">
        <v>10930</v>
      </c>
      <c r="J65" s="60">
        <v>51412</v>
      </c>
      <c r="K65" s="60">
        <v>10930</v>
      </c>
      <c r="L65" s="60">
        <v>21860</v>
      </c>
      <c r="M65" s="60">
        <v>10930</v>
      </c>
      <c r="N65" s="60">
        <v>43720</v>
      </c>
      <c r="O65" s="60"/>
      <c r="P65" s="60"/>
      <c r="Q65" s="60"/>
      <c r="R65" s="60"/>
      <c r="S65" s="60"/>
      <c r="T65" s="60"/>
      <c r="U65" s="60"/>
      <c r="V65" s="60"/>
      <c r="W65" s="60">
        <v>95132</v>
      </c>
      <c r="X65" s="60"/>
      <c r="Y65" s="60">
        <v>95132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211781</v>
      </c>
      <c r="H68" s="60">
        <v>39089</v>
      </c>
      <c r="I68" s="60">
        <v>393532</v>
      </c>
      <c r="J68" s="60">
        <v>644402</v>
      </c>
      <c r="K68" s="60">
        <v>81810</v>
      </c>
      <c r="L68" s="60">
        <v>49232</v>
      </c>
      <c r="M68" s="60">
        <v>283099</v>
      </c>
      <c r="N68" s="60">
        <v>414141</v>
      </c>
      <c r="O68" s="60"/>
      <c r="P68" s="60"/>
      <c r="Q68" s="60"/>
      <c r="R68" s="60"/>
      <c r="S68" s="60"/>
      <c r="T68" s="60"/>
      <c r="U68" s="60"/>
      <c r="V68" s="60"/>
      <c r="W68" s="60">
        <v>1058543</v>
      </c>
      <c r="X68" s="60"/>
      <c r="Y68" s="60">
        <v>1058543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232022</v>
      </c>
      <c r="H69" s="220">
        <f t="shared" si="12"/>
        <v>59330</v>
      </c>
      <c r="I69" s="220">
        <f t="shared" si="12"/>
        <v>404462</v>
      </c>
      <c r="J69" s="220">
        <f t="shared" si="12"/>
        <v>695814</v>
      </c>
      <c r="K69" s="220">
        <f t="shared" si="12"/>
        <v>92740</v>
      </c>
      <c r="L69" s="220">
        <f t="shared" si="12"/>
        <v>71092</v>
      </c>
      <c r="M69" s="220">
        <f t="shared" si="12"/>
        <v>294029</v>
      </c>
      <c r="N69" s="220">
        <f t="shared" si="12"/>
        <v>457861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1153675</v>
      </c>
      <c r="X69" s="220">
        <f t="shared" si="12"/>
        <v>0</v>
      </c>
      <c r="Y69" s="220">
        <f t="shared" si="12"/>
        <v>1153675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17724768</v>
      </c>
      <c r="D5" s="357">
        <f t="shared" si="0"/>
        <v>0</v>
      </c>
      <c r="E5" s="356">
        <f t="shared" si="0"/>
        <v>37318603</v>
      </c>
      <c r="F5" s="358">
        <f t="shared" si="0"/>
        <v>37318603</v>
      </c>
      <c r="G5" s="358">
        <f t="shared" si="0"/>
        <v>2381494</v>
      </c>
      <c r="H5" s="356">
        <f t="shared" si="0"/>
        <v>2124769</v>
      </c>
      <c r="I5" s="356">
        <f t="shared" si="0"/>
        <v>1884439</v>
      </c>
      <c r="J5" s="358">
        <f t="shared" si="0"/>
        <v>6390702</v>
      </c>
      <c r="K5" s="358">
        <f t="shared" si="0"/>
        <v>2587470</v>
      </c>
      <c r="L5" s="356">
        <f t="shared" si="0"/>
        <v>69715</v>
      </c>
      <c r="M5" s="356">
        <f t="shared" si="0"/>
        <v>2478962</v>
      </c>
      <c r="N5" s="358">
        <f t="shared" si="0"/>
        <v>5136147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11526849</v>
      </c>
      <c r="X5" s="356">
        <f t="shared" si="0"/>
        <v>18659302</v>
      </c>
      <c r="Y5" s="358">
        <f t="shared" si="0"/>
        <v>-7132453</v>
      </c>
      <c r="Z5" s="359">
        <f>+IF(X5&lt;&gt;0,+(Y5/X5)*100,0)</f>
        <v>-38.22465063269784</v>
      </c>
      <c r="AA5" s="360">
        <f>+AA6+AA8+AA11+AA13+AA15</f>
        <v>37318603</v>
      </c>
    </row>
    <row r="6" spans="1:27" ht="13.5">
      <c r="A6" s="361" t="s">
        <v>204</v>
      </c>
      <c r="B6" s="142"/>
      <c r="C6" s="60">
        <f>+C7</f>
        <v>17724768</v>
      </c>
      <c r="D6" s="340">
        <f aca="true" t="shared" si="1" ref="D6:AA6">+D7</f>
        <v>0</v>
      </c>
      <c r="E6" s="60">
        <f t="shared" si="1"/>
        <v>27088603</v>
      </c>
      <c r="F6" s="59">
        <f t="shared" si="1"/>
        <v>27088603</v>
      </c>
      <c r="G6" s="59">
        <f t="shared" si="1"/>
        <v>2304694</v>
      </c>
      <c r="H6" s="60">
        <f t="shared" si="1"/>
        <v>1846280</v>
      </c>
      <c r="I6" s="60">
        <f t="shared" si="1"/>
        <v>1686908</v>
      </c>
      <c r="J6" s="59">
        <f t="shared" si="1"/>
        <v>5837882</v>
      </c>
      <c r="K6" s="59">
        <f t="shared" si="1"/>
        <v>915566</v>
      </c>
      <c r="L6" s="60">
        <f t="shared" si="1"/>
        <v>0</v>
      </c>
      <c r="M6" s="60">
        <f t="shared" si="1"/>
        <v>123217</v>
      </c>
      <c r="N6" s="59">
        <f t="shared" si="1"/>
        <v>1038783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6876665</v>
      </c>
      <c r="X6" s="60">
        <f t="shared" si="1"/>
        <v>13544302</v>
      </c>
      <c r="Y6" s="59">
        <f t="shared" si="1"/>
        <v>-6667637</v>
      </c>
      <c r="Z6" s="61">
        <f>+IF(X6&lt;&gt;0,+(Y6/X6)*100,0)</f>
        <v>-49.22835447703396</v>
      </c>
      <c r="AA6" s="62">
        <f t="shared" si="1"/>
        <v>27088603</v>
      </c>
    </row>
    <row r="7" spans="1:27" ht="13.5">
      <c r="A7" s="291" t="s">
        <v>228</v>
      </c>
      <c r="B7" s="142"/>
      <c r="C7" s="60">
        <v>17724768</v>
      </c>
      <c r="D7" s="340"/>
      <c r="E7" s="60">
        <v>27088603</v>
      </c>
      <c r="F7" s="59">
        <v>27088603</v>
      </c>
      <c r="G7" s="59">
        <v>2304694</v>
      </c>
      <c r="H7" s="60">
        <v>1846280</v>
      </c>
      <c r="I7" s="60">
        <v>1686908</v>
      </c>
      <c r="J7" s="59">
        <v>5837882</v>
      </c>
      <c r="K7" s="59">
        <v>915566</v>
      </c>
      <c r="L7" s="60"/>
      <c r="M7" s="60">
        <v>123217</v>
      </c>
      <c r="N7" s="59">
        <v>1038783</v>
      </c>
      <c r="O7" s="59"/>
      <c r="P7" s="60"/>
      <c r="Q7" s="60"/>
      <c r="R7" s="59"/>
      <c r="S7" s="59"/>
      <c r="T7" s="60"/>
      <c r="U7" s="60"/>
      <c r="V7" s="59"/>
      <c r="W7" s="59">
        <v>6876665</v>
      </c>
      <c r="X7" s="60">
        <v>13544302</v>
      </c>
      <c r="Y7" s="59">
        <v>-6667637</v>
      </c>
      <c r="Z7" s="61">
        <v>-49.23</v>
      </c>
      <c r="AA7" s="62">
        <v>27088603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9000000</v>
      </c>
      <c r="F8" s="59">
        <f t="shared" si="2"/>
        <v>9000000</v>
      </c>
      <c r="G8" s="59">
        <f t="shared" si="2"/>
        <v>0</v>
      </c>
      <c r="H8" s="60">
        <f t="shared" si="2"/>
        <v>0</v>
      </c>
      <c r="I8" s="60">
        <f t="shared" si="2"/>
        <v>48353</v>
      </c>
      <c r="J8" s="59">
        <f t="shared" si="2"/>
        <v>48353</v>
      </c>
      <c r="K8" s="59">
        <f t="shared" si="2"/>
        <v>0</v>
      </c>
      <c r="L8" s="60">
        <f t="shared" si="2"/>
        <v>69715</v>
      </c>
      <c r="M8" s="60">
        <f t="shared" si="2"/>
        <v>82165</v>
      </c>
      <c r="N8" s="59">
        <f t="shared" si="2"/>
        <v>151880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200233</v>
      </c>
      <c r="X8" s="60">
        <f t="shared" si="2"/>
        <v>4500000</v>
      </c>
      <c r="Y8" s="59">
        <f t="shared" si="2"/>
        <v>-4299767</v>
      </c>
      <c r="Z8" s="61">
        <f>+IF(X8&lt;&gt;0,+(Y8/X8)*100,0)</f>
        <v>-95.55037777777777</v>
      </c>
      <c r="AA8" s="62">
        <f>SUM(AA9:AA10)</f>
        <v>9000000</v>
      </c>
    </row>
    <row r="9" spans="1:27" ht="13.5">
      <c r="A9" s="291" t="s">
        <v>229</v>
      </c>
      <c r="B9" s="142"/>
      <c r="C9" s="60"/>
      <c r="D9" s="340"/>
      <c r="E9" s="60">
        <v>9000000</v>
      </c>
      <c r="F9" s="59">
        <v>9000000</v>
      </c>
      <c r="G9" s="59"/>
      <c r="H9" s="60"/>
      <c r="I9" s="60">
        <v>48353</v>
      </c>
      <c r="J9" s="59">
        <v>48353</v>
      </c>
      <c r="K9" s="59"/>
      <c r="L9" s="60">
        <v>69715</v>
      </c>
      <c r="M9" s="60">
        <v>82165</v>
      </c>
      <c r="N9" s="59">
        <v>151880</v>
      </c>
      <c r="O9" s="59"/>
      <c r="P9" s="60"/>
      <c r="Q9" s="60"/>
      <c r="R9" s="59"/>
      <c r="S9" s="59"/>
      <c r="T9" s="60"/>
      <c r="U9" s="60"/>
      <c r="V9" s="59"/>
      <c r="W9" s="59">
        <v>200233</v>
      </c>
      <c r="X9" s="60">
        <v>4500000</v>
      </c>
      <c r="Y9" s="59">
        <v>-4299767</v>
      </c>
      <c r="Z9" s="61">
        <v>-95.55</v>
      </c>
      <c r="AA9" s="62">
        <v>9000000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1230000</v>
      </c>
      <c r="F15" s="59">
        <f t="shared" si="5"/>
        <v>1230000</v>
      </c>
      <c r="G15" s="59">
        <f t="shared" si="5"/>
        <v>76800</v>
      </c>
      <c r="H15" s="60">
        <f t="shared" si="5"/>
        <v>278489</v>
      </c>
      <c r="I15" s="60">
        <f t="shared" si="5"/>
        <v>149178</v>
      </c>
      <c r="J15" s="59">
        <f t="shared" si="5"/>
        <v>504467</v>
      </c>
      <c r="K15" s="59">
        <f t="shared" si="5"/>
        <v>1671904</v>
      </c>
      <c r="L15" s="60">
        <f t="shared" si="5"/>
        <v>0</v>
      </c>
      <c r="M15" s="60">
        <f t="shared" si="5"/>
        <v>2273580</v>
      </c>
      <c r="N15" s="59">
        <f t="shared" si="5"/>
        <v>3945484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4449951</v>
      </c>
      <c r="X15" s="60">
        <f t="shared" si="5"/>
        <v>615000</v>
      </c>
      <c r="Y15" s="59">
        <f t="shared" si="5"/>
        <v>3834951</v>
      </c>
      <c r="Z15" s="61">
        <f>+IF(X15&lt;&gt;0,+(Y15/X15)*100,0)</f>
        <v>623.5692682926829</v>
      </c>
      <c r="AA15" s="62">
        <f>SUM(AA16:AA20)</f>
        <v>1230000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76800</v>
      </c>
      <c r="H16" s="60">
        <v>278489</v>
      </c>
      <c r="I16" s="60">
        <v>149178</v>
      </c>
      <c r="J16" s="59">
        <v>504467</v>
      </c>
      <c r="K16" s="59">
        <v>1671904</v>
      </c>
      <c r="L16" s="60"/>
      <c r="M16" s="60">
        <v>2273580</v>
      </c>
      <c r="N16" s="59">
        <v>3945484</v>
      </c>
      <c r="O16" s="59"/>
      <c r="P16" s="60"/>
      <c r="Q16" s="60"/>
      <c r="R16" s="59"/>
      <c r="S16" s="59"/>
      <c r="T16" s="60"/>
      <c r="U16" s="60"/>
      <c r="V16" s="59"/>
      <c r="W16" s="59">
        <v>4449951</v>
      </c>
      <c r="X16" s="60"/>
      <c r="Y16" s="59">
        <v>4449951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1230000</v>
      </c>
      <c r="F20" s="59">
        <v>1230000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615000</v>
      </c>
      <c r="Y20" s="59">
        <v>-615000</v>
      </c>
      <c r="Z20" s="61">
        <v>-100</v>
      </c>
      <c r="AA20" s="62">
        <v>1230000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3510016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533094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2976922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328290</v>
      </c>
      <c r="D40" s="344">
        <f t="shared" si="9"/>
        <v>0</v>
      </c>
      <c r="E40" s="343">
        <f t="shared" si="9"/>
        <v>2535000</v>
      </c>
      <c r="F40" s="345">
        <f t="shared" si="9"/>
        <v>2535000</v>
      </c>
      <c r="G40" s="345">
        <f t="shared" si="9"/>
        <v>0</v>
      </c>
      <c r="H40" s="343">
        <f t="shared" si="9"/>
        <v>18851</v>
      </c>
      <c r="I40" s="343">
        <f t="shared" si="9"/>
        <v>0</v>
      </c>
      <c r="J40" s="345">
        <f t="shared" si="9"/>
        <v>18851</v>
      </c>
      <c r="K40" s="345">
        <f t="shared" si="9"/>
        <v>17737</v>
      </c>
      <c r="L40" s="343">
        <f t="shared" si="9"/>
        <v>52876</v>
      </c>
      <c r="M40" s="343">
        <f t="shared" si="9"/>
        <v>0</v>
      </c>
      <c r="N40" s="345">
        <f t="shared" si="9"/>
        <v>70613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89464</v>
      </c>
      <c r="X40" s="343">
        <f t="shared" si="9"/>
        <v>1267500</v>
      </c>
      <c r="Y40" s="345">
        <f t="shared" si="9"/>
        <v>-1178036</v>
      </c>
      <c r="Z40" s="336">
        <f>+IF(X40&lt;&gt;0,+(Y40/X40)*100,0)</f>
        <v>-92.94169625246548</v>
      </c>
      <c r="AA40" s="350">
        <f>SUM(AA41:AA49)</f>
        <v>2535000</v>
      </c>
    </row>
    <row r="41" spans="1:27" ht="13.5">
      <c r="A41" s="361" t="s">
        <v>247</v>
      </c>
      <c r="B41" s="142"/>
      <c r="C41" s="362"/>
      <c r="D41" s="363"/>
      <c r="E41" s="362">
        <v>1225000</v>
      </c>
      <c r="F41" s="364">
        <v>1225000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612500</v>
      </c>
      <c r="Y41" s="364">
        <v>-612500</v>
      </c>
      <c r="Z41" s="365">
        <v>-100</v>
      </c>
      <c r="AA41" s="366">
        <v>1225000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167028</v>
      </c>
      <c r="D43" s="369"/>
      <c r="E43" s="305">
        <v>430000</v>
      </c>
      <c r="F43" s="370">
        <v>430000</v>
      </c>
      <c r="G43" s="370"/>
      <c r="H43" s="305"/>
      <c r="I43" s="305"/>
      <c r="J43" s="370"/>
      <c r="K43" s="370"/>
      <c r="L43" s="305">
        <v>37240</v>
      </c>
      <c r="M43" s="305"/>
      <c r="N43" s="370">
        <v>37240</v>
      </c>
      <c r="O43" s="370"/>
      <c r="P43" s="305"/>
      <c r="Q43" s="305"/>
      <c r="R43" s="370"/>
      <c r="S43" s="370"/>
      <c r="T43" s="305"/>
      <c r="U43" s="305"/>
      <c r="V43" s="370"/>
      <c r="W43" s="370">
        <v>37240</v>
      </c>
      <c r="X43" s="305">
        <v>215000</v>
      </c>
      <c r="Y43" s="370">
        <v>-177760</v>
      </c>
      <c r="Z43" s="371">
        <v>-82.68</v>
      </c>
      <c r="AA43" s="303">
        <v>430000</v>
      </c>
    </row>
    <row r="44" spans="1:27" ht="13.5">
      <c r="A44" s="361" t="s">
        <v>250</v>
      </c>
      <c r="B44" s="136"/>
      <c r="C44" s="60">
        <v>161262</v>
      </c>
      <c r="D44" s="368"/>
      <c r="E44" s="54">
        <v>650000</v>
      </c>
      <c r="F44" s="53">
        <v>650000</v>
      </c>
      <c r="G44" s="53"/>
      <c r="H44" s="54">
        <v>18851</v>
      </c>
      <c r="I44" s="54"/>
      <c r="J44" s="53">
        <v>18851</v>
      </c>
      <c r="K44" s="53">
        <v>17737</v>
      </c>
      <c r="L44" s="54">
        <v>15636</v>
      </c>
      <c r="M44" s="54"/>
      <c r="N44" s="53">
        <v>33373</v>
      </c>
      <c r="O44" s="53"/>
      <c r="P44" s="54"/>
      <c r="Q44" s="54"/>
      <c r="R44" s="53"/>
      <c r="S44" s="53"/>
      <c r="T44" s="54"/>
      <c r="U44" s="54"/>
      <c r="V44" s="53"/>
      <c r="W44" s="53">
        <v>52224</v>
      </c>
      <c r="X44" s="54">
        <v>325000</v>
      </c>
      <c r="Y44" s="53">
        <v>-272776</v>
      </c>
      <c r="Z44" s="94">
        <v>-83.93</v>
      </c>
      <c r="AA44" s="95">
        <v>650000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230000</v>
      </c>
      <c r="F49" s="53">
        <v>230000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115000</v>
      </c>
      <c r="Y49" s="53">
        <v>-115000</v>
      </c>
      <c r="Z49" s="94">
        <v>-100</v>
      </c>
      <c r="AA49" s="95">
        <v>230000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21563074</v>
      </c>
      <c r="D60" s="346">
        <f t="shared" si="14"/>
        <v>0</v>
      </c>
      <c r="E60" s="219">
        <f t="shared" si="14"/>
        <v>39853603</v>
      </c>
      <c r="F60" s="264">
        <f t="shared" si="14"/>
        <v>39853603</v>
      </c>
      <c r="G60" s="264">
        <f t="shared" si="14"/>
        <v>2381494</v>
      </c>
      <c r="H60" s="219">
        <f t="shared" si="14"/>
        <v>2143620</v>
      </c>
      <c r="I60" s="219">
        <f t="shared" si="14"/>
        <v>1884439</v>
      </c>
      <c r="J60" s="264">
        <f t="shared" si="14"/>
        <v>6409553</v>
      </c>
      <c r="K60" s="264">
        <f t="shared" si="14"/>
        <v>2605207</v>
      </c>
      <c r="L60" s="219">
        <f t="shared" si="14"/>
        <v>122591</v>
      </c>
      <c r="M60" s="219">
        <f t="shared" si="14"/>
        <v>2478962</v>
      </c>
      <c r="N60" s="264">
        <f t="shared" si="14"/>
        <v>5206760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11616313</v>
      </c>
      <c r="X60" s="219">
        <f t="shared" si="14"/>
        <v>19926802</v>
      </c>
      <c r="Y60" s="264">
        <f t="shared" si="14"/>
        <v>-8310489</v>
      </c>
      <c r="Z60" s="337">
        <f>+IF(X60&lt;&gt;0,+(Y60/X60)*100,0)</f>
        <v>-41.70508142751657</v>
      </c>
      <c r="AA60" s="232">
        <f>+AA57+AA54+AA51+AA40+AA37+AA34+AA22+AA5</f>
        <v>39853603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2014-02-05T07:06:50Z</dcterms:created>
  <dcterms:modified xsi:type="dcterms:W3CDTF">2014-02-05T07:06:54Z</dcterms:modified>
  <cp:category/>
  <cp:version/>
  <cp:contentType/>
  <cp:contentStatus/>
</cp:coreProperties>
</file>