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<sst xmlns="http://schemas.openxmlformats.org/spreadsheetml/2006/main" count="855" uniqueCount="302">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</sst>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64644126</v>
      </c>
      <c r="C5" s="19">
        <v>0</v>
      </c>
      <c r="D5" s="59">
        <v>22800000</v>
      </c>
      <c r="E5" s="60">
        <v>22800000</v>
      </c>
      <c r="F5" s="60">
        <v>834068</v>
      </c>
      <c r="G5" s="60">
        <v>3603944</v>
      </c>
      <c r="H5" s="60">
        <v>1455671</v>
      </c>
      <c r="I5" s="60">
        <v>5893683</v>
      </c>
      <c r="J5" s="60">
        <v>2101492</v>
      </c>
      <c r="K5" s="60">
        <v>2110152</v>
      </c>
      <c r="L5" s="60">
        <v>2108346</v>
      </c>
      <c r="M5" s="60">
        <v>6319990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12213673</v>
      </c>
      <c r="W5" s="60">
        <v>11400000</v>
      </c>
      <c r="X5" s="60">
        <v>813673</v>
      </c>
      <c r="Y5" s="61">
        <v>7.14</v>
      </c>
      <c r="Z5" s="62">
        <v>22800000</v>
      </c>
    </row>
    <row r="6" spans="1:26" ht="13.5">
      <c r="A6" s="58" t="s">
        <v>32</v>
      </c>
      <c r="B6" s="19">
        <v>1649791</v>
      </c>
      <c r="C6" s="19">
        <v>0</v>
      </c>
      <c r="D6" s="59">
        <v>1800000</v>
      </c>
      <c r="E6" s="60">
        <v>1800000</v>
      </c>
      <c r="F6" s="60">
        <v>149921</v>
      </c>
      <c r="G6" s="60">
        <v>149931</v>
      </c>
      <c r="H6" s="60">
        <v>151013</v>
      </c>
      <c r="I6" s="60">
        <v>450865</v>
      </c>
      <c r="J6" s="60">
        <v>151025</v>
      </c>
      <c r="K6" s="60">
        <v>150945</v>
      </c>
      <c r="L6" s="60">
        <v>148759</v>
      </c>
      <c r="M6" s="60">
        <v>450729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901594</v>
      </c>
      <c r="W6" s="60">
        <v>900000</v>
      </c>
      <c r="X6" s="60">
        <v>1594</v>
      </c>
      <c r="Y6" s="61">
        <v>0.18</v>
      </c>
      <c r="Z6" s="62">
        <v>1800000</v>
      </c>
    </row>
    <row r="7" spans="1:26" ht="13.5">
      <c r="A7" s="58" t="s">
        <v>33</v>
      </c>
      <c r="B7" s="19">
        <v>795711</v>
      </c>
      <c r="C7" s="19">
        <v>0</v>
      </c>
      <c r="D7" s="59">
        <v>800000</v>
      </c>
      <c r="E7" s="60">
        <v>800000</v>
      </c>
      <c r="F7" s="60">
        <v>0</v>
      </c>
      <c r="G7" s="60">
        <v>0</v>
      </c>
      <c r="H7" s="60">
        <v>0</v>
      </c>
      <c r="I7" s="60">
        <v>0</v>
      </c>
      <c r="J7" s="60">
        <v>298638</v>
      </c>
      <c r="K7" s="60">
        <v>0</v>
      </c>
      <c r="L7" s="60">
        <v>101042</v>
      </c>
      <c r="M7" s="60">
        <v>399680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399680</v>
      </c>
      <c r="W7" s="60">
        <v>400000</v>
      </c>
      <c r="X7" s="60">
        <v>-320</v>
      </c>
      <c r="Y7" s="61">
        <v>-0.08</v>
      </c>
      <c r="Z7" s="62">
        <v>800000</v>
      </c>
    </row>
    <row r="8" spans="1:26" ht="13.5">
      <c r="A8" s="58" t="s">
        <v>34</v>
      </c>
      <c r="B8" s="19">
        <v>58061000</v>
      </c>
      <c r="C8" s="19">
        <v>0</v>
      </c>
      <c r="D8" s="59">
        <v>65620000</v>
      </c>
      <c r="E8" s="60">
        <v>65620000</v>
      </c>
      <c r="F8" s="60">
        <v>27243000</v>
      </c>
      <c r="G8" s="60">
        <v>1290000</v>
      </c>
      <c r="H8" s="60">
        <v>777000</v>
      </c>
      <c r="I8" s="60">
        <v>29310000</v>
      </c>
      <c r="J8" s="60">
        <v>20474000</v>
      </c>
      <c r="K8" s="60">
        <v>0</v>
      </c>
      <c r="L8" s="60">
        <v>0</v>
      </c>
      <c r="M8" s="60">
        <v>20474000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49784000</v>
      </c>
      <c r="W8" s="60">
        <v>32810000</v>
      </c>
      <c r="X8" s="60">
        <v>16974000</v>
      </c>
      <c r="Y8" s="61">
        <v>51.73</v>
      </c>
      <c r="Z8" s="62">
        <v>65620000</v>
      </c>
    </row>
    <row r="9" spans="1:26" ht="13.5">
      <c r="A9" s="58" t="s">
        <v>35</v>
      </c>
      <c r="B9" s="19">
        <v>10342312</v>
      </c>
      <c r="C9" s="19">
        <v>0</v>
      </c>
      <c r="D9" s="59">
        <v>31953000</v>
      </c>
      <c r="E9" s="60">
        <v>31953000</v>
      </c>
      <c r="F9" s="60">
        <v>-1160192</v>
      </c>
      <c r="G9" s="60">
        <v>981301</v>
      </c>
      <c r="H9" s="60">
        <v>1071336</v>
      </c>
      <c r="I9" s="60">
        <v>892445</v>
      </c>
      <c r="J9" s="60">
        <v>891901</v>
      </c>
      <c r="K9" s="60">
        <v>1240379</v>
      </c>
      <c r="L9" s="60">
        <v>1061864</v>
      </c>
      <c r="M9" s="60">
        <v>3194144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4086589</v>
      </c>
      <c r="W9" s="60">
        <v>15976500</v>
      </c>
      <c r="X9" s="60">
        <v>-11889911</v>
      </c>
      <c r="Y9" s="61">
        <v>-74.42</v>
      </c>
      <c r="Z9" s="62">
        <v>31953000</v>
      </c>
    </row>
    <row r="10" spans="1:26" ht="25.5">
      <c r="A10" s="63" t="s">
        <v>277</v>
      </c>
      <c r="B10" s="64">
        <f>SUM(B5:B9)</f>
        <v>135492940</v>
      </c>
      <c r="C10" s="64">
        <f>SUM(C5:C9)</f>
        <v>0</v>
      </c>
      <c r="D10" s="65">
        <f aca="true" t="shared" si="0" ref="D10:Z10">SUM(D5:D9)</f>
        <v>122973000</v>
      </c>
      <c r="E10" s="66">
        <f t="shared" si="0"/>
        <v>122973000</v>
      </c>
      <c r="F10" s="66">
        <f t="shared" si="0"/>
        <v>27066797</v>
      </c>
      <c r="G10" s="66">
        <f t="shared" si="0"/>
        <v>6025176</v>
      </c>
      <c r="H10" s="66">
        <f t="shared" si="0"/>
        <v>3455020</v>
      </c>
      <c r="I10" s="66">
        <f t="shared" si="0"/>
        <v>36546993</v>
      </c>
      <c r="J10" s="66">
        <f t="shared" si="0"/>
        <v>23917056</v>
      </c>
      <c r="K10" s="66">
        <f t="shared" si="0"/>
        <v>3501476</v>
      </c>
      <c r="L10" s="66">
        <f t="shared" si="0"/>
        <v>3420011</v>
      </c>
      <c r="M10" s="66">
        <f t="shared" si="0"/>
        <v>30838543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67385536</v>
      </c>
      <c r="W10" s="66">
        <f t="shared" si="0"/>
        <v>61486500</v>
      </c>
      <c r="X10" s="66">
        <f t="shared" si="0"/>
        <v>5899036</v>
      </c>
      <c r="Y10" s="67">
        <f>+IF(W10&lt;&gt;0,(X10/W10)*100,0)</f>
        <v>9.594034462849569</v>
      </c>
      <c r="Z10" s="68">
        <f t="shared" si="0"/>
        <v>122973000</v>
      </c>
    </row>
    <row r="11" spans="1:26" ht="13.5">
      <c r="A11" s="58" t="s">
        <v>37</v>
      </c>
      <c r="B11" s="19">
        <v>35988152</v>
      </c>
      <c r="C11" s="19">
        <v>0</v>
      </c>
      <c r="D11" s="59">
        <v>36205000</v>
      </c>
      <c r="E11" s="60">
        <v>36205000</v>
      </c>
      <c r="F11" s="60">
        <v>2618357</v>
      </c>
      <c r="G11" s="60">
        <v>2828208</v>
      </c>
      <c r="H11" s="60">
        <v>2803000</v>
      </c>
      <c r="I11" s="60">
        <v>8249565</v>
      </c>
      <c r="J11" s="60">
        <v>2576347</v>
      </c>
      <c r="K11" s="60">
        <v>2653417</v>
      </c>
      <c r="L11" s="60">
        <v>4898732</v>
      </c>
      <c r="M11" s="60">
        <v>10128496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18378061</v>
      </c>
      <c r="W11" s="60">
        <v>18102500</v>
      </c>
      <c r="X11" s="60">
        <v>275561</v>
      </c>
      <c r="Y11" s="61">
        <v>1.52</v>
      </c>
      <c r="Z11" s="62">
        <v>36205000</v>
      </c>
    </row>
    <row r="12" spans="1:26" ht="13.5">
      <c r="A12" s="58" t="s">
        <v>38</v>
      </c>
      <c r="B12" s="19">
        <v>0</v>
      </c>
      <c r="C12" s="19">
        <v>0</v>
      </c>
      <c r="D12" s="59">
        <v>8259000</v>
      </c>
      <c r="E12" s="60">
        <v>8259000</v>
      </c>
      <c r="F12" s="60">
        <v>494841</v>
      </c>
      <c r="G12" s="60">
        <v>494841</v>
      </c>
      <c r="H12" s="60">
        <v>494841</v>
      </c>
      <c r="I12" s="60">
        <v>1484523</v>
      </c>
      <c r="J12" s="60">
        <v>494846</v>
      </c>
      <c r="K12" s="60">
        <v>533095</v>
      </c>
      <c r="L12" s="60">
        <v>535507</v>
      </c>
      <c r="M12" s="60">
        <v>1563448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3047971</v>
      </c>
      <c r="W12" s="60">
        <v>4129500</v>
      </c>
      <c r="X12" s="60">
        <v>-1081529</v>
      </c>
      <c r="Y12" s="61">
        <v>-26.19</v>
      </c>
      <c r="Z12" s="62">
        <v>8259000</v>
      </c>
    </row>
    <row r="13" spans="1:26" ht="13.5">
      <c r="A13" s="58" t="s">
        <v>278</v>
      </c>
      <c r="B13" s="19">
        <v>5498517</v>
      </c>
      <c r="C13" s="19">
        <v>0</v>
      </c>
      <c r="D13" s="59">
        <v>8850000</v>
      </c>
      <c r="E13" s="60">
        <v>8850000</v>
      </c>
      <c r="F13" s="60">
        <v>880528</v>
      </c>
      <c r="G13" s="60">
        <v>837000</v>
      </c>
      <c r="H13" s="60">
        <v>855826</v>
      </c>
      <c r="I13" s="60">
        <v>2573354</v>
      </c>
      <c r="J13" s="60">
        <v>868948</v>
      </c>
      <c r="K13" s="60">
        <v>868948</v>
      </c>
      <c r="L13" s="60">
        <v>877694</v>
      </c>
      <c r="M13" s="60">
        <v>2615590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5188944</v>
      </c>
      <c r="W13" s="60">
        <v>4425000</v>
      </c>
      <c r="X13" s="60">
        <v>763944</v>
      </c>
      <c r="Y13" s="61">
        <v>17.26</v>
      </c>
      <c r="Z13" s="62">
        <v>8850000</v>
      </c>
    </row>
    <row r="14" spans="1:26" ht="13.5">
      <c r="A14" s="58" t="s">
        <v>40</v>
      </c>
      <c r="B14" s="19">
        <v>2181478</v>
      </c>
      <c r="C14" s="19">
        <v>0</v>
      </c>
      <c r="D14" s="59">
        <v>2500000</v>
      </c>
      <c r="E14" s="60">
        <v>2500000</v>
      </c>
      <c r="F14" s="60">
        <v>1562242</v>
      </c>
      <c r="G14" s="60">
        <v>0</v>
      </c>
      <c r="H14" s="60">
        <v>0</v>
      </c>
      <c r="I14" s="60">
        <v>1562242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1562242</v>
      </c>
      <c r="W14" s="60">
        <v>1250000</v>
      </c>
      <c r="X14" s="60">
        <v>312242</v>
      </c>
      <c r="Y14" s="61">
        <v>24.98</v>
      </c>
      <c r="Z14" s="62">
        <v>2500000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75713980</v>
      </c>
      <c r="C17" s="19">
        <v>0</v>
      </c>
      <c r="D17" s="59">
        <v>67159000</v>
      </c>
      <c r="E17" s="60">
        <v>67159000</v>
      </c>
      <c r="F17" s="60">
        <v>2099895</v>
      </c>
      <c r="G17" s="60">
        <v>2668508</v>
      </c>
      <c r="H17" s="60">
        <v>2914770</v>
      </c>
      <c r="I17" s="60">
        <v>7683173</v>
      </c>
      <c r="J17" s="60">
        <v>3487266</v>
      </c>
      <c r="K17" s="60">
        <v>2328831</v>
      </c>
      <c r="L17" s="60">
        <v>2896326</v>
      </c>
      <c r="M17" s="60">
        <v>8712423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16395596</v>
      </c>
      <c r="W17" s="60">
        <v>33579500</v>
      </c>
      <c r="X17" s="60">
        <v>-17183904</v>
      </c>
      <c r="Y17" s="61">
        <v>-51.17</v>
      </c>
      <c r="Z17" s="62">
        <v>67159000</v>
      </c>
    </row>
    <row r="18" spans="1:26" ht="13.5">
      <c r="A18" s="70" t="s">
        <v>44</v>
      </c>
      <c r="B18" s="71">
        <f>SUM(B11:B17)</f>
        <v>119382127</v>
      </c>
      <c r="C18" s="71">
        <f>SUM(C11:C17)</f>
        <v>0</v>
      </c>
      <c r="D18" s="72">
        <f aca="true" t="shared" si="1" ref="D18:Z18">SUM(D11:D17)</f>
        <v>122973000</v>
      </c>
      <c r="E18" s="73">
        <f t="shared" si="1"/>
        <v>122973000</v>
      </c>
      <c r="F18" s="73">
        <f t="shared" si="1"/>
        <v>7655863</v>
      </c>
      <c r="G18" s="73">
        <f t="shared" si="1"/>
        <v>6828557</v>
      </c>
      <c r="H18" s="73">
        <f t="shared" si="1"/>
        <v>7068437</v>
      </c>
      <c r="I18" s="73">
        <f t="shared" si="1"/>
        <v>21552857</v>
      </c>
      <c r="J18" s="73">
        <f t="shared" si="1"/>
        <v>7427407</v>
      </c>
      <c r="K18" s="73">
        <f t="shared" si="1"/>
        <v>6384291</v>
      </c>
      <c r="L18" s="73">
        <f t="shared" si="1"/>
        <v>9208259</v>
      </c>
      <c r="M18" s="73">
        <f t="shared" si="1"/>
        <v>23019957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44572814</v>
      </c>
      <c r="W18" s="73">
        <f t="shared" si="1"/>
        <v>61486500</v>
      </c>
      <c r="X18" s="73">
        <f t="shared" si="1"/>
        <v>-16913686</v>
      </c>
      <c r="Y18" s="67">
        <f>+IF(W18&lt;&gt;0,(X18/W18)*100,0)</f>
        <v>-27.50796678945785</v>
      </c>
      <c r="Z18" s="74">
        <f t="shared" si="1"/>
        <v>122973000</v>
      </c>
    </row>
    <row r="19" spans="1:26" ht="13.5">
      <c r="A19" s="70" t="s">
        <v>45</v>
      </c>
      <c r="B19" s="75">
        <f>+B10-B18</f>
        <v>16110813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19410934</v>
      </c>
      <c r="G19" s="77">
        <f t="shared" si="2"/>
        <v>-803381</v>
      </c>
      <c r="H19" s="77">
        <f t="shared" si="2"/>
        <v>-3613417</v>
      </c>
      <c r="I19" s="77">
        <f t="shared" si="2"/>
        <v>14994136</v>
      </c>
      <c r="J19" s="77">
        <f t="shared" si="2"/>
        <v>16489649</v>
      </c>
      <c r="K19" s="77">
        <f t="shared" si="2"/>
        <v>-2882815</v>
      </c>
      <c r="L19" s="77">
        <f t="shared" si="2"/>
        <v>-5788248</v>
      </c>
      <c r="M19" s="77">
        <f t="shared" si="2"/>
        <v>7818586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22812722</v>
      </c>
      <c r="W19" s="77">
        <f>IF(E10=E18,0,W10-W18)</f>
        <v>0</v>
      </c>
      <c r="X19" s="77">
        <f t="shared" si="2"/>
        <v>22812722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18404000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34514813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19410934</v>
      </c>
      <c r="G22" s="88">
        <f t="shared" si="3"/>
        <v>-803381</v>
      </c>
      <c r="H22" s="88">
        <f t="shared" si="3"/>
        <v>-3613417</v>
      </c>
      <c r="I22" s="88">
        <f t="shared" si="3"/>
        <v>14994136</v>
      </c>
      <c r="J22" s="88">
        <f t="shared" si="3"/>
        <v>16489649</v>
      </c>
      <c r="K22" s="88">
        <f t="shared" si="3"/>
        <v>-2882815</v>
      </c>
      <c r="L22" s="88">
        <f t="shared" si="3"/>
        <v>-5788248</v>
      </c>
      <c r="M22" s="88">
        <f t="shared" si="3"/>
        <v>7818586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22812722</v>
      </c>
      <c r="W22" s="88">
        <f t="shared" si="3"/>
        <v>0</v>
      </c>
      <c r="X22" s="88">
        <f t="shared" si="3"/>
        <v>22812722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34514813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19410934</v>
      </c>
      <c r="G24" s="77">
        <f t="shared" si="4"/>
        <v>-803381</v>
      </c>
      <c r="H24" s="77">
        <f t="shared" si="4"/>
        <v>-3613417</v>
      </c>
      <c r="I24" s="77">
        <f t="shared" si="4"/>
        <v>14994136</v>
      </c>
      <c r="J24" s="77">
        <f t="shared" si="4"/>
        <v>16489649</v>
      </c>
      <c r="K24" s="77">
        <f t="shared" si="4"/>
        <v>-2882815</v>
      </c>
      <c r="L24" s="77">
        <f t="shared" si="4"/>
        <v>-5788248</v>
      </c>
      <c r="M24" s="77">
        <f t="shared" si="4"/>
        <v>7818586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22812722</v>
      </c>
      <c r="W24" s="77">
        <f t="shared" si="4"/>
        <v>0</v>
      </c>
      <c r="X24" s="77">
        <f t="shared" si="4"/>
        <v>22812722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25569098</v>
      </c>
      <c r="C27" s="22">
        <v>0</v>
      </c>
      <c r="D27" s="99">
        <v>33318000</v>
      </c>
      <c r="E27" s="100">
        <v>33318000</v>
      </c>
      <c r="F27" s="100">
        <v>1199661</v>
      </c>
      <c r="G27" s="100">
        <v>2696529</v>
      </c>
      <c r="H27" s="100">
        <v>2240462</v>
      </c>
      <c r="I27" s="100">
        <v>6136652</v>
      </c>
      <c r="J27" s="100">
        <v>1497491</v>
      </c>
      <c r="K27" s="100">
        <v>1791855</v>
      </c>
      <c r="L27" s="100">
        <v>723532</v>
      </c>
      <c r="M27" s="100">
        <v>4012878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10149530</v>
      </c>
      <c r="W27" s="100">
        <v>16659000</v>
      </c>
      <c r="X27" s="100">
        <v>-6509470</v>
      </c>
      <c r="Y27" s="101">
        <v>-39.07</v>
      </c>
      <c r="Z27" s="102">
        <v>33318000</v>
      </c>
    </row>
    <row r="28" spans="1:26" ht="13.5">
      <c r="A28" s="103" t="s">
        <v>46</v>
      </c>
      <c r="B28" s="19">
        <v>18447356</v>
      </c>
      <c r="C28" s="19">
        <v>0</v>
      </c>
      <c r="D28" s="59">
        <v>22296000</v>
      </c>
      <c r="E28" s="60">
        <v>22296000</v>
      </c>
      <c r="F28" s="60">
        <v>532323</v>
      </c>
      <c r="G28" s="60">
        <v>2501201</v>
      </c>
      <c r="H28" s="60">
        <v>1575416</v>
      </c>
      <c r="I28" s="60">
        <v>4608940</v>
      </c>
      <c r="J28" s="60">
        <v>1210003</v>
      </c>
      <c r="K28" s="60">
        <v>1215074</v>
      </c>
      <c r="L28" s="60">
        <v>561614</v>
      </c>
      <c r="M28" s="60">
        <v>2986691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7595631</v>
      </c>
      <c r="W28" s="60">
        <v>11148000</v>
      </c>
      <c r="X28" s="60">
        <v>-3552369</v>
      </c>
      <c r="Y28" s="61">
        <v>-31.87</v>
      </c>
      <c r="Z28" s="62">
        <v>22296000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7121742</v>
      </c>
      <c r="C31" s="19">
        <v>0</v>
      </c>
      <c r="D31" s="59">
        <v>11022000</v>
      </c>
      <c r="E31" s="60">
        <v>11022000</v>
      </c>
      <c r="F31" s="60">
        <v>667338</v>
      </c>
      <c r="G31" s="60">
        <v>195328</v>
      </c>
      <c r="H31" s="60">
        <v>665046</v>
      </c>
      <c r="I31" s="60">
        <v>1527712</v>
      </c>
      <c r="J31" s="60">
        <v>287488</v>
      </c>
      <c r="K31" s="60">
        <v>576781</v>
      </c>
      <c r="L31" s="60">
        <v>161918</v>
      </c>
      <c r="M31" s="60">
        <v>1026187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2553899</v>
      </c>
      <c r="W31" s="60">
        <v>5511000</v>
      </c>
      <c r="X31" s="60">
        <v>-2957101</v>
      </c>
      <c r="Y31" s="61">
        <v>-53.66</v>
      </c>
      <c r="Z31" s="62">
        <v>11022000</v>
      </c>
    </row>
    <row r="32" spans="1:26" ht="13.5">
      <c r="A32" s="70" t="s">
        <v>54</v>
      </c>
      <c r="B32" s="22">
        <f>SUM(B28:B31)</f>
        <v>25569098</v>
      </c>
      <c r="C32" s="22">
        <f>SUM(C28:C31)</f>
        <v>0</v>
      </c>
      <c r="D32" s="99">
        <f aca="true" t="shared" si="5" ref="D32:Z32">SUM(D28:D31)</f>
        <v>33318000</v>
      </c>
      <c r="E32" s="100">
        <f t="shared" si="5"/>
        <v>33318000</v>
      </c>
      <c r="F32" s="100">
        <f t="shared" si="5"/>
        <v>1199661</v>
      </c>
      <c r="G32" s="100">
        <f t="shared" si="5"/>
        <v>2696529</v>
      </c>
      <c r="H32" s="100">
        <f t="shared" si="5"/>
        <v>2240462</v>
      </c>
      <c r="I32" s="100">
        <f t="shared" si="5"/>
        <v>6136652</v>
      </c>
      <c r="J32" s="100">
        <f t="shared" si="5"/>
        <v>1497491</v>
      </c>
      <c r="K32" s="100">
        <f t="shared" si="5"/>
        <v>1791855</v>
      </c>
      <c r="L32" s="100">
        <f t="shared" si="5"/>
        <v>723532</v>
      </c>
      <c r="M32" s="100">
        <f t="shared" si="5"/>
        <v>4012878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10149530</v>
      </c>
      <c r="W32" s="100">
        <f t="shared" si="5"/>
        <v>16659000</v>
      </c>
      <c r="X32" s="100">
        <f t="shared" si="5"/>
        <v>-6509470</v>
      </c>
      <c r="Y32" s="101">
        <f>+IF(W32&lt;&gt;0,(X32/W32)*100,0)</f>
        <v>-39.074794405426495</v>
      </c>
      <c r="Z32" s="102">
        <f t="shared" si="5"/>
        <v>33318000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54532677</v>
      </c>
      <c r="C35" s="19">
        <v>0</v>
      </c>
      <c r="D35" s="59">
        <v>39557000</v>
      </c>
      <c r="E35" s="60">
        <v>39557000</v>
      </c>
      <c r="F35" s="60">
        <v>82247655</v>
      </c>
      <c r="G35" s="60">
        <v>76255208</v>
      </c>
      <c r="H35" s="60">
        <v>70538848</v>
      </c>
      <c r="I35" s="60">
        <v>70538848</v>
      </c>
      <c r="J35" s="60">
        <v>73232648</v>
      </c>
      <c r="K35" s="60">
        <v>91274146</v>
      </c>
      <c r="L35" s="60">
        <v>83631579</v>
      </c>
      <c r="M35" s="60">
        <v>83631579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83631579</v>
      </c>
      <c r="W35" s="60">
        <v>19778500</v>
      </c>
      <c r="X35" s="60">
        <v>63853079</v>
      </c>
      <c r="Y35" s="61">
        <v>322.84</v>
      </c>
      <c r="Z35" s="62">
        <v>39557000</v>
      </c>
    </row>
    <row r="36" spans="1:26" ht="13.5">
      <c r="A36" s="58" t="s">
        <v>57</v>
      </c>
      <c r="B36" s="19">
        <v>117205242</v>
      </c>
      <c r="C36" s="19">
        <v>0</v>
      </c>
      <c r="D36" s="59">
        <v>140449317</v>
      </c>
      <c r="E36" s="60">
        <v>140449317</v>
      </c>
      <c r="F36" s="60">
        <v>117524375</v>
      </c>
      <c r="G36" s="60">
        <v>119383905</v>
      </c>
      <c r="H36" s="60">
        <v>120768542</v>
      </c>
      <c r="I36" s="60">
        <v>120768542</v>
      </c>
      <c r="J36" s="60">
        <v>121397085</v>
      </c>
      <c r="K36" s="60">
        <v>121397085</v>
      </c>
      <c r="L36" s="60">
        <v>121242923</v>
      </c>
      <c r="M36" s="60">
        <v>121242923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121242923</v>
      </c>
      <c r="W36" s="60">
        <v>70224659</v>
      </c>
      <c r="X36" s="60">
        <v>51018264</v>
      </c>
      <c r="Y36" s="61">
        <v>72.65</v>
      </c>
      <c r="Z36" s="62">
        <v>140449317</v>
      </c>
    </row>
    <row r="37" spans="1:26" ht="13.5">
      <c r="A37" s="58" t="s">
        <v>58</v>
      </c>
      <c r="B37" s="19">
        <v>7913333</v>
      </c>
      <c r="C37" s="19">
        <v>0</v>
      </c>
      <c r="D37" s="59">
        <v>7150000</v>
      </c>
      <c r="E37" s="60">
        <v>7150000</v>
      </c>
      <c r="F37" s="60">
        <v>6208319</v>
      </c>
      <c r="G37" s="60">
        <v>5399223</v>
      </c>
      <c r="H37" s="60">
        <v>5327836</v>
      </c>
      <c r="I37" s="60">
        <v>5327836</v>
      </c>
      <c r="J37" s="60">
        <v>5029905</v>
      </c>
      <c r="K37" s="60">
        <v>4731974</v>
      </c>
      <c r="L37" s="60">
        <v>4660587</v>
      </c>
      <c r="M37" s="60">
        <v>4660587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4660587</v>
      </c>
      <c r="W37" s="60">
        <v>3575000</v>
      </c>
      <c r="X37" s="60">
        <v>1085587</v>
      </c>
      <c r="Y37" s="61">
        <v>30.37</v>
      </c>
      <c r="Z37" s="62">
        <v>7150000</v>
      </c>
    </row>
    <row r="38" spans="1:26" ht="13.5">
      <c r="A38" s="58" t="s">
        <v>59</v>
      </c>
      <c r="B38" s="19">
        <v>17680257</v>
      </c>
      <c r="C38" s="19">
        <v>0</v>
      </c>
      <c r="D38" s="59">
        <v>20154000</v>
      </c>
      <c r="E38" s="60">
        <v>20154000</v>
      </c>
      <c r="F38" s="60">
        <v>17680257</v>
      </c>
      <c r="G38" s="60">
        <v>17680257</v>
      </c>
      <c r="H38" s="60">
        <v>17680257</v>
      </c>
      <c r="I38" s="60">
        <v>17680257</v>
      </c>
      <c r="J38" s="60">
        <v>17680257</v>
      </c>
      <c r="K38" s="60">
        <v>17680257</v>
      </c>
      <c r="L38" s="60">
        <v>17680257</v>
      </c>
      <c r="M38" s="60">
        <v>17680257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17680257</v>
      </c>
      <c r="W38" s="60">
        <v>10077000</v>
      </c>
      <c r="X38" s="60">
        <v>7603257</v>
      </c>
      <c r="Y38" s="61">
        <v>75.45</v>
      </c>
      <c r="Z38" s="62">
        <v>20154000</v>
      </c>
    </row>
    <row r="39" spans="1:26" ht="13.5">
      <c r="A39" s="58" t="s">
        <v>60</v>
      </c>
      <c r="B39" s="19">
        <v>146144329</v>
      </c>
      <c r="C39" s="19">
        <v>0</v>
      </c>
      <c r="D39" s="59">
        <v>152702317</v>
      </c>
      <c r="E39" s="60">
        <v>152702317</v>
      </c>
      <c r="F39" s="60">
        <v>175883454</v>
      </c>
      <c r="G39" s="60">
        <v>172559633</v>
      </c>
      <c r="H39" s="60">
        <v>168299297</v>
      </c>
      <c r="I39" s="60">
        <v>168299297</v>
      </c>
      <c r="J39" s="60">
        <v>171919571</v>
      </c>
      <c r="K39" s="60">
        <v>190259000</v>
      </c>
      <c r="L39" s="60">
        <v>182533658</v>
      </c>
      <c r="M39" s="60">
        <v>182533658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182533658</v>
      </c>
      <c r="W39" s="60">
        <v>76351159</v>
      </c>
      <c r="X39" s="60">
        <v>106182499</v>
      </c>
      <c r="Y39" s="61">
        <v>139.07</v>
      </c>
      <c r="Z39" s="62">
        <v>152702317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26530123</v>
      </c>
      <c r="C42" s="19">
        <v>0</v>
      </c>
      <c r="D42" s="59">
        <v>29607028</v>
      </c>
      <c r="E42" s="60">
        <v>29607028</v>
      </c>
      <c r="F42" s="60">
        <v>-2095024</v>
      </c>
      <c r="G42" s="60">
        <v>-6728414</v>
      </c>
      <c r="H42" s="60">
        <v>-4705900</v>
      </c>
      <c r="I42" s="60">
        <v>-13529338</v>
      </c>
      <c r="J42" s="60">
        <v>7525674</v>
      </c>
      <c r="K42" s="60">
        <v>-12052959</v>
      </c>
      <c r="L42" s="60">
        <v>-8557089</v>
      </c>
      <c r="M42" s="60">
        <v>-13084374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-26613712</v>
      </c>
      <c r="W42" s="60">
        <v>33529814</v>
      </c>
      <c r="X42" s="60">
        <v>-60143526</v>
      </c>
      <c r="Y42" s="61">
        <v>-179.37</v>
      </c>
      <c r="Z42" s="62">
        <v>29607028</v>
      </c>
    </row>
    <row r="43" spans="1:26" ht="13.5">
      <c r="A43" s="58" t="s">
        <v>63</v>
      </c>
      <c r="B43" s="19">
        <v>-25569099</v>
      </c>
      <c r="C43" s="19">
        <v>0</v>
      </c>
      <c r="D43" s="59">
        <v>-33318000</v>
      </c>
      <c r="E43" s="60">
        <v>-33318000</v>
      </c>
      <c r="F43" s="60">
        <v>2697215</v>
      </c>
      <c r="G43" s="60">
        <v>6609855</v>
      </c>
      <c r="H43" s="60">
        <v>5848688</v>
      </c>
      <c r="I43" s="60">
        <v>15155758</v>
      </c>
      <c r="J43" s="60">
        <v>2868710</v>
      </c>
      <c r="K43" s="60">
        <v>2816255</v>
      </c>
      <c r="L43" s="60">
        <v>9002443</v>
      </c>
      <c r="M43" s="60">
        <v>14687408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29843166</v>
      </c>
      <c r="W43" s="60">
        <v>-16659000</v>
      </c>
      <c r="X43" s="60">
        <v>46502166</v>
      </c>
      <c r="Y43" s="61">
        <v>-279.14</v>
      </c>
      <c r="Z43" s="62">
        <v>-33318000</v>
      </c>
    </row>
    <row r="44" spans="1:26" ht="13.5">
      <c r="A44" s="58" t="s">
        <v>64</v>
      </c>
      <c r="B44" s="19">
        <v>-1120127</v>
      </c>
      <c r="C44" s="19">
        <v>0</v>
      </c>
      <c r="D44" s="59">
        <v>0</v>
      </c>
      <c r="E44" s="60">
        <v>0</v>
      </c>
      <c r="F44" s="60">
        <v>-142774</v>
      </c>
      <c r="G44" s="60">
        <v>-297931</v>
      </c>
      <c r="H44" s="60">
        <v>-71387</v>
      </c>
      <c r="I44" s="60">
        <v>-512092</v>
      </c>
      <c r="J44" s="60">
        <v>-1692670</v>
      </c>
      <c r="K44" s="60">
        <v>-297931</v>
      </c>
      <c r="L44" s="60">
        <v>-71387</v>
      </c>
      <c r="M44" s="60">
        <v>-2061988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-2574080</v>
      </c>
      <c r="W44" s="60">
        <v>0</v>
      </c>
      <c r="X44" s="60">
        <v>-2574080</v>
      </c>
      <c r="Y44" s="61">
        <v>0</v>
      </c>
      <c r="Z44" s="62">
        <v>0</v>
      </c>
    </row>
    <row r="45" spans="1:26" ht="13.5">
      <c r="A45" s="70" t="s">
        <v>65</v>
      </c>
      <c r="B45" s="22">
        <v>432453</v>
      </c>
      <c r="C45" s="22">
        <v>0</v>
      </c>
      <c r="D45" s="99">
        <v>3789028</v>
      </c>
      <c r="E45" s="100">
        <v>3789028</v>
      </c>
      <c r="F45" s="100">
        <v>839510</v>
      </c>
      <c r="G45" s="100">
        <v>423020</v>
      </c>
      <c r="H45" s="100">
        <v>1494421</v>
      </c>
      <c r="I45" s="100">
        <v>1494421</v>
      </c>
      <c r="J45" s="100">
        <v>10196135</v>
      </c>
      <c r="K45" s="100">
        <v>661500</v>
      </c>
      <c r="L45" s="100">
        <v>1035467</v>
      </c>
      <c r="M45" s="100">
        <v>1035467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1035467</v>
      </c>
      <c r="W45" s="100">
        <v>24370814</v>
      </c>
      <c r="X45" s="100">
        <v>-23335347</v>
      </c>
      <c r="Y45" s="101">
        <v>-95.75</v>
      </c>
      <c r="Z45" s="102">
        <v>3789028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2236916</v>
      </c>
      <c r="C49" s="52">
        <v>0</v>
      </c>
      <c r="D49" s="129">
        <v>2987882</v>
      </c>
      <c r="E49" s="54">
        <v>2523570</v>
      </c>
      <c r="F49" s="54">
        <v>0</v>
      </c>
      <c r="G49" s="54">
        <v>0</v>
      </c>
      <c r="H49" s="54">
        <v>0</v>
      </c>
      <c r="I49" s="54">
        <v>2305985</v>
      </c>
      <c r="J49" s="54">
        <v>0</v>
      </c>
      <c r="K49" s="54">
        <v>0</v>
      </c>
      <c r="L49" s="54">
        <v>0</v>
      </c>
      <c r="M49" s="54">
        <v>52204067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62258420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34.02831611554385</v>
      </c>
      <c r="C58" s="5">
        <f>IF(C67=0,0,+(C76/C67)*100)</f>
        <v>0</v>
      </c>
      <c r="D58" s="6">
        <f aca="true" t="shared" si="6" ref="D58:Z58">IF(D67=0,0,+(D76/D67)*100)</f>
        <v>58.80517874396135</v>
      </c>
      <c r="E58" s="7">
        <f t="shared" si="6"/>
        <v>58.80517874396135</v>
      </c>
      <c r="F58" s="7">
        <f t="shared" si="6"/>
        <v>-272.9409700545539</v>
      </c>
      <c r="G58" s="7">
        <f t="shared" si="6"/>
        <v>26.05350443333067</v>
      </c>
      <c r="H58" s="7">
        <f t="shared" si="6"/>
        <v>47.772117985341424</v>
      </c>
      <c r="I58" s="7">
        <f t="shared" si="6"/>
        <v>57.164874345850826</v>
      </c>
      <c r="J58" s="7">
        <f t="shared" si="6"/>
        <v>147.17540400646232</v>
      </c>
      <c r="K58" s="7">
        <f t="shared" si="6"/>
        <v>45.07313970103965</v>
      </c>
      <c r="L58" s="7">
        <f t="shared" si="6"/>
        <v>48.79339329131052</v>
      </c>
      <c r="M58" s="7">
        <f t="shared" si="6"/>
        <v>79.78791742055458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70.37895252646703</v>
      </c>
      <c r="W58" s="7">
        <f t="shared" si="6"/>
        <v>58.80517874396135</v>
      </c>
      <c r="X58" s="7">
        <f t="shared" si="6"/>
        <v>0</v>
      </c>
      <c r="Y58" s="7">
        <f t="shared" si="6"/>
        <v>0</v>
      </c>
      <c r="Z58" s="8">
        <f t="shared" si="6"/>
        <v>58.80517874396135</v>
      </c>
    </row>
    <row r="59" spans="1:26" ht="13.5">
      <c r="A59" s="37" t="s">
        <v>31</v>
      </c>
      <c r="B59" s="9">
        <f aca="true" t="shared" si="7" ref="B59:Z66">IF(B68=0,0,+(B77/B68)*100)</f>
        <v>24.47071200999616</v>
      </c>
      <c r="C59" s="9">
        <f t="shared" si="7"/>
        <v>0</v>
      </c>
      <c r="D59" s="2">
        <f t="shared" si="7"/>
        <v>43.49547272727273</v>
      </c>
      <c r="E59" s="10">
        <f t="shared" si="7"/>
        <v>43.49547272727273</v>
      </c>
      <c r="F59" s="10">
        <f t="shared" si="7"/>
        <v>117.60384045425553</v>
      </c>
      <c r="G59" s="10">
        <f t="shared" si="7"/>
        <v>24.192294538270804</v>
      </c>
      <c r="H59" s="10">
        <f t="shared" si="7"/>
        <v>60.07435271441859</v>
      </c>
      <c r="I59" s="10">
        <f t="shared" si="7"/>
        <v>46.18388264721234</v>
      </c>
      <c r="J59" s="10">
        <f t="shared" si="7"/>
        <v>78.56409792408702</v>
      </c>
      <c r="K59" s="10">
        <f t="shared" si="7"/>
        <v>59.241012586420126</v>
      </c>
      <c r="L59" s="10">
        <f t="shared" si="7"/>
        <v>51.92154725244611</v>
      </c>
      <c r="M59" s="10">
        <f t="shared" si="7"/>
        <v>63.208151967066975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54.83443577862738</v>
      </c>
      <c r="W59" s="10">
        <f t="shared" si="7"/>
        <v>43.49547272727273</v>
      </c>
      <c r="X59" s="10">
        <f t="shared" si="7"/>
        <v>0</v>
      </c>
      <c r="Y59" s="10">
        <f t="shared" si="7"/>
        <v>0</v>
      </c>
      <c r="Z59" s="11">
        <f t="shared" si="7"/>
        <v>43.49547272727273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</v>
      </c>
      <c r="E60" s="13">
        <f t="shared" si="7"/>
        <v>80</v>
      </c>
      <c r="F60" s="13">
        <f t="shared" si="7"/>
        <v>60.34444807598669</v>
      </c>
      <c r="G60" s="13">
        <f t="shared" si="7"/>
        <v>56.08046367995945</v>
      </c>
      <c r="H60" s="13">
        <f t="shared" si="7"/>
        <v>54.89262513823313</v>
      </c>
      <c r="I60" s="13">
        <f t="shared" si="7"/>
        <v>57.1004624444124</v>
      </c>
      <c r="J60" s="13">
        <f t="shared" si="7"/>
        <v>49.41565965899685</v>
      </c>
      <c r="K60" s="13">
        <f t="shared" si="7"/>
        <v>38.312630428301695</v>
      </c>
      <c r="L60" s="13">
        <f t="shared" si="7"/>
        <v>38.332470640431836</v>
      </c>
      <c r="M60" s="13">
        <f t="shared" si="7"/>
        <v>42.03945164389245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49.57109297533036</v>
      </c>
      <c r="W60" s="13">
        <f t="shared" si="7"/>
        <v>80</v>
      </c>
      <c r="X60" s="13">
        <f t="shared" si="7"/>
        <v>0</v>
      </c>
      <c r="Y60" s="13">
        <f t="shared" si="7"/>
        <v>0</v>
      </c>
      <c r="Z60" s="14">
        <f t="shared" si="7"/>
        <v>80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</v>
      </c>
      <c r="E64" s="13">
        <f t="shared" si="7"/>
        <v>80</v>
      </c>
      <c r="F64" s="13">
        <f t="shared" si="7"/>
        <v>60.54637567677903</v>
      </c>
      <c r="G64" s="13">
        <f t="shared" si="7"/>
        <v>56.1178928259172</v>
      </c>
      <c r="H64" s="13">
        <f t="shared" si="7"/>
        <v>55.25007331573756</v>
      </c>
      <c r="I64" s="13">
        <f t="shared" si="7"/>
        <v>57.30088495575221</v>
      </c>
      <c r="J64" s="13">
        <f t="shared" si="7"/>
        <v>49.62167050093751</v>
      </c>
      <c r="K64" s="13">
        <f t="shared" si="7"/>
        <v>38.45274111506367</v>
      </c>
      <c r="L64" s="13">
        <f t="shared" si="7"/>
        <v>38.358256143254025</v>
      </c>
      <c r="M64" s="13">
        <f t="shared" si="7"/>
        <v>42.15889572190134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49.72850880121059</v>
      </c>
      <c r="W64" s="13">
        <f t="shared" si="7"/>
        <v>80</v>
      </c>
      <c r="X64" s="13">
        <f t="shared" si="7"/>
        <v>0</v>
      </c>
      <c r="Y64" s="13">
        <f t="shared" si="7"/>
        <v>0</v>
      </c>
      <c r="Z64" s="14">
        <f t="shared" si="7"/>
        <v>80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100.0000551724138</v>
      </c>
      <c r="E66" s="16">
        <f t="shared" si="7"/>
        <v>100.0000551724138</v>
      </c>
      <c r="F66" s="16">
        <f t="shared" si="7"/>
        <v>-18.076691130531756</v>
      </c>
      <c r="G66" s="16">
        <f t="shared" si="7"/>
        <v>28.739297793034808</v>
      </c>
      <c r="H66" s="16">
        <f t="shared" si="7"/>
        <v>27.161209333974686</v>
      </c>
      <c r="I66" s="16">
        <f t="shared" si="7"/>
        <v>436.5997432358313</v>
      </c>
      <c r="J66" s="16">
        <f t="shared" si="7"/>
        <v>333.739956418112</v>
      </c>
      <c r="K66" s="16">
        <f t="shared" si="7"/>
        <v>13.933700952679157</v>
      </c>
      <c r="L66" s="16">
        <f t="shared" si="7"/>
        <v>43.4961524451325</v>
      </c>
      <c r="M66" s="16">
        <f t="shared" si="7"/>
        <v>125.06597436828952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144.14338932641107</v>
      </c>
      <c r="W66" s="16">
        <f t="shared" si="7"/>
        <v>100.0000551724138</v>
      </c>
      <c r="X66" s="16">
        <f t="shared" si="7"/>
        <v>0</v>
      </c>
      <c r="Y66" s="16">
        <f t="shared" si="7"/>
        <v>0</v>
      </c>
      <c r="Z66" s="17">
        <f t="shared" si="7"/>
        <v>100.0000551724138</v>
      </c>
    </row>
    <row r="67" spans="1:26" ht="13.5" hidden="1">
      <c r="A67" s="41" t="s">
        <v>285</v>
      </c>
      <c r="B67" s="24">
        <v>72808998</v>
      </c>
      <c r="C67" s="24"/>
      <c r="D67" s="25">
        <v>31050000</v>
      </c>
      <c r="E67" s="26">
        <v>31050000</v>
      </c>
      <c r="F67" s="26">
        <v>-490158</v>
      </c>
      <c r="G67" s="26">
        <v>4493123</v>
      </c>
      <c r="H67" s="26">
        <v>2344020</v>
      </c>
      <c r="I67" s="26">
        <v>6346985</v>
      </c>
      <c r="J67" s="26">
        <v>2920931</v>
      </c>
      <c r="K67" s="26">
        <v>2980529</v>
      </c>
      <c r="L67" s="26">
        <v>3012332</v>
      </c>
      <c r="M67" s="26">
        <v>8913792</v>
      </c>
      <c r="N67" s="26"/>
      <c r="O67" s="26"/>
      <c r="P67" s="26"/>
      <c r="Q67" s="26"/>
      <c r="R67" s="26"/>
      <c r="S67" s="26"/>
      <c r="T67" s="26"/>
      <c r="U67" s="26"/>
      <c r="V67" s="26">
        <v>15260777</v>
      </c>
      <c r="W67" s="26">
        <v>15525000</v>
      </c>
      <c r="X67" s="26"/>
      <c r="Y67" s="25"/>
      <c r="Z67" s="27">
        <v>31050000</v>
      </c>
    </row>
    <row r="68" spans="1:26" ht="13.5" hidden="1">
      <c r="A68" s="37" t="s">
        <v>31</v>
      </c>
      <c r="B68" s="19">
        <v>63595624</v>
      </c>
      <c r="C68" s="19"/>
      <c r="D68" s="20">
        <v>22000000</v>
      </c>
      <c r="E68" s="21">
        <v>22000000</v>
      </c>
      <c r="F68" s="21">
        <v>834068</v>
      </c>
      <c r="G68" s="21">
        <v>3555504</v>
      </c>
      <c r="H68" s="21">
        <v>1340637</v>
      </c>
      <c r="I68" s="21">
        <v>5730209</v>
      </c>
      <c r="J68" s="21">
        <v>1967279</v>
      </c>
      <c r="K68" s="21">
        <v>1967279</v>
      </c>
      <c r="L68" s="21">
        <v>1985093</v>
      </c>
      <c r="M68" s="21">
        <v>5919651</v>
      </c>
      <c r="N68" s="21"/>
      <c r="O68" s="21"/>
      <c r="P68" s="21"/>
      <c r="Q68" s="21"/>
      <c r="R68" s="21"/>
      <c r="S68" s="21"/>
      <c r="T68" s="21"/>
      <c r="U68" s="21"/>
      <c r="V68" s="21">
        <v>11649860</v>
      </c>
      <c r="W68" s="21">
        <v>11000000</v>
      </c>
      <c r="X68" s="21"/>
      <c r="Y68" s="20"/>
      <c r="Z68" s="23">
        <v>22000000</v>
      </c>
    </row>
    <row r="69" spans="1:26" ht="13.5" hidden="1">
      <c r="A69" s="38" t="s">
        <v>32</v>
      </c>
      <c r="B69" s="19">
        <v>1649791</v>
      </c>
      <c r="C69" s="19"/>
      <c r="D69" s="20">
        <v>1800000</v>
      </c>
      <c r="E69" s="21">
        <v>1800000</v>
      </c>
      <c r="F69" s="21">
        <v>149921</v>
      </c>
      <c r="G69" s="21">
        <v>149931</v>
      </c>
      <c r="H69" s="21">
        <v>151013</v>
      </c>
      <c r="I69" s="21">
        <v>450865</v>
      </c>
      <c r="J69" s="21">
        <v>151025</v>
      </c>
      <c r="K69" s="21">
        <v>150945</v>
      </c>
      <c r="L69" s="21">
        <v>148759</v>
      </c>
      <c r="M69" s="21">
        <v>450729</v>
      </c>
      <c r="N69" s="21"/>
      <c r="O69" s="21"/>
      <c r="P69" s="21"/>
      <c r="Q69" s="21"/>
      <c r="R69" s="21"/>
      <c r="S69" s="21"/>
      <c r="T69" s="21"/>
      <c r="U69" s="21"/>
      <c r="V69" s="21">
        <v>901594</v>
      </c>
      <c r="W69" s="21">
        <v>900000</v>
      </c>
      <c r="X69" s="21"/>
      <c r="Y69" s="20"/>
      <c r="Z69" s="23">
        <v>1800000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1649791</v>
      </c>
      <c r="C73" s="19"/>
      <c r="D73" s="20">
        <v>1800000</v>
      </c>
      <c r="E73" s="21">
        <v>1800000</v>
      </c>
      <c r="F73" s="21">
        <v>149421</v>
      </c>
      <c r="G73" s="21">
        <v>149831</v>
      </c>
      <c r="H73" s="21">
        <v>150036</v>
      </c>
      <c r="I73" s="21">
        <v>449288</v>
      </c>
      <c r="J73" s="21">
        <v>150398</v>
      </c>
      <c r="K73" s="21">
        <v>150395</v>
      </c>
      <c r="L73" s="21">
        <v>148659</v>
      </c>
      <c r="M73" s="21">
        <v>449452</v>
      </c>
      <c r="N73" s="21"/>
      <c r="O73" s="21"/>
      <c r="P73" s="21"/>
      <c r="Q73" s="21"/>
      <c r="R73" s="21"/>
      <c r="S73" s="21"/>
      <c r="T73" s="21"/>
      <c r="U73" s="21"/>
      <c r="V73" s="21">
        <v>898740</v>
      </c>
      <c r="W73" s="21">
        <v>900000</v>
      </c>
      <c r="X73" s="21"/>
      <c r="Y73" s="20"/>
      <c r="Z73" s="23">
        <v>1800000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500</v>
      </c>
      <c r="G74" s="21">
        <v>100</v>
      </c>
      <c r="H74" s="21">
        <v>977</v>
      </c>
      <c r="I74" s="21">
        <v>1577</v>
      </c>
      <c r="J74" s="21">
        <v>627</v>
      </c>
      <c r="K74" s="21">
        <v>550</v>
      </c>
      <c r="L74" s="21">
        <v>100</v>
      </c>
      <c r="M74" s="21">
        <v>1277</v>
      </c>
      <c r="N74" s="21"/>
      <c r="O74" s="21"/>
      <c r="P74" s="21"/>
      <c r="Q74" s="21"/>
      <c r="R74" s="21"/>
      <c r="S74" s="21"/>
      <c r="T74" s="21"/>
      <c r="U74" s="21"/>
      <c r="V74" s="21">
        <v>2854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7563583</v>
      </c>
      <c r="C75" s="28"/>
      <c r="D75" s="29">
        <v>7250000</v>
      </c>
      <c r="E75" s="30">
        <v>7250000</v>
      </c>
      <c r="F75" s="30">
        <v>-1474147</v>
      </c>
      <c r="G75" s="30">
        <v>787688</v>
      </c>
      <c r="H75" s="30">
        <v>852370</v>
      </c>
      <c r="I75" s="30">
        <v>165911</v>
      </c>
      <c r="J75" s="30">
        <v>802627</v>
      </c>
      <c r="K75" s="30">
        <v>862305</v>
      </c>
      <c r="L75" s="30">
        <v>878480</v>
      </c>
      <c r="M75" s="30">
        <v>2543412</v>
      </c>
      <c r="N75" s="30"/>
      <c r="O75" s="30"/>
      <c r="P75" s="30"/>
      <c r="Q75" s="30"/>
      <c r="R75" s="30"/>
      <c r="S75" s="30"/>
      <c r="T75" s="30"/>
      <c r="U75" s="30"/>
      <c r="V75" s="30">
        <v>2709323</v>
      </c>
      <c r="W75" s="30">
        <v>3625000</v>
      </c>
      <c r="X75" s="30"/>
      <c r="Y75" s="29"/>
      <c r="Z75" s="31">
        <v>7250000</v>
      </c>
    </row>
    <row r="76" spans="1:26" ht="13.5" hidden="1">
      <c r="A76" s="42" t="s">
        <v>286</v>
      </c>
      <c r="B76" s="32">
        <v>24775676</v>
      </c>
      <c r="C76" s="32"/>
      <c r="D76" s="33">
        <v>18259008</v>
      </c>
      <c r="E76" s="34">
        <v>18259008</v>
      </c>
      <c r="F76" s="34">
        <v>1337842</v>
      </c>
      <c r="G76" s="34">
        <v>1170616</v>
      </c>
      <c r="H76" s="34">
        <v>1119788</v>
      </c>
      <c r="I76" s="34">
        <v>3628246</v>
      </c>
      <c r="J76" s="34">
        <v>4298892</v>
      </c>
      <c r="K76" s="34">
        <v>1343418</v>
      </c>
      <c r="L76" s="34">
        <v>1469819</v>
      </c>
      <c r="M76" s="34">
        <v>7112129</v>
      </c>
      <c r="N76" s="34"/>
      <c r="O76" s="34"/>
      <c r="P76" s="34"/>
      <c r="Q76" s="34"/>
      <c r="R76" s="34"/>
      <c r="S76" s="34"/>
      <c r="T76" s="34"/>
      <c r="U76" s="34"/>
      <c r="V76" s="34">
        <v>10740375</v>
      </c>
      <c r="W76" s="34">
        <v>9129504</v>
      </c>
      <c r="X76" s="34"/>
      <c r="Y76" s="33"/>
      <c r="Z76" s="35">
        <v>18259008</v>
      </c>
    </row>
    <row r="77" spans="1:26" ht="13.5" hidden="1">
      <c r="A77" s="37" t="s">
        <v>31</v>
      </c>
      <c r="B77" s="19">
        <v>15562302</v>
      </c>
      <c r="C77" s="19"/>
      <c r="D77" s="20">
        <v>9569004</v>
      </c>
      <c r="E77" s="21">
        <v>9569004</v>
      </c>
      <c r="F77" s="21">
        <v>980896</v>
      </c>
      <c r="G77" s="21">
        <v>860158</v>
      </c>
      <c r="H77" s="21">
        <v>805379</v>
      </c>
      <c r="I77" s="21">
        <v>2646433</v>
      </c>
      <c r="J77" s="21">
        <v>1545575</v>
      </c>
      <c r="K77" s="21">
        <v>1165436</v>
      </c>
      <c r="L77" s="21">
        <v>1030691</v>
      </c>
      <c r="M77" s="21">
        <v>3741702</v>
      </c>
      <c r="N77" s="21"/>
      <c r="O77" s="21"/>
      <c r="P77" s="21"/>
      <c r="Q77" s="21"/>
      <c r="R77" s="21"/>
      <c r="S77" s="21"/>
      <c r="T77" s="21"/>
      <c r="U77" s="21"/>
      <c r="V77" s="21">
        <v>6388135</v>
      </c>
      <c r="W77" s="21">
        <v>4784502</v>
      </c>
      <c r="X77" s="21"/>
      <c r="Y77" s="20"/>
      <c r="Z77" s="23">
        <v>9569004</v>
      </c>
    </row>
    <row r="78" spans="1:26" ht="13.5" hidden="1">
      <c r="A78" s="38" t="s">
        <v>32</v>
      </c>
      <c r="B78" s="19">
        <v>1649791</v>
      </c>
      <c r="C78" s="19"/>
      <c r="D78" s="20">
        <v>1440000</v>
      </c>
      <c r="E78" s="21">
        <v>1440000</v>
      </c>
      <c r="F78" s="21">
        <v>90469</v>
      </c>
      <c r="G78" s="21">
        <v>84082</v>
      </c>
      <c r="H78" s="21">
        <v>82895</v>
      </c>
      <c r="I78" s="21">
        <v>257446</v>
      </c>
      <c r="J78" s="21">
        <v>74630</v>
      </c>
      <c r="K78" s="21">
        <v>57831</v>
      </c>
      <c r="L78" s="21">
        <v>57023</v>
      </c>
      <c r="M78" s="21">
        <v>189484</v>
      </c>
      <c r="N78" s="21"/>
      <c r="O78" s="21"/>
      <c r="P78" s="21"/>
      <c r="Q78" s="21"/>
      <c r="R78" s="21"/>
      <c r="S78" s="21"/>
      <c r="T78" s="21"/>
      <c r="U78" s="21"/>
      <c r="V78" s="21">
        <v>446930</v>
      </c>
      <c r="W78" s="21">
        <v>720000</v>
      </c>
      <c r="X78" s="21"/>
      <c r="Y78" s="20"/>
      <c r="Z78" s="23">
        <v>1440000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1649791</v>
      </c>
      <c r="C82" s="19"/>
      <c r="D82" s="20">
        <v>1440000</v>
      </c>
      <c r="E82" s="21">
        <v>1440000</v>
      </c>
      <c r="F82" s="21">
        <v>90469</v>
      </c>
      <c r="G82" s="21">
        <v>84082</v>
      </c>
      <c r="H82" s="21">
        <v>82895</v>
      </c>
      <c r="I82" s="21">
        <v>257446</v>
      </c>
      <c r="J82" s="21">
        <v>74630</v>
      </c>
      <c r="K82" s="21">
        <v>57831</v>
      </c>
      <c r="L82" s="21">
        <v>57023</v>
      </c>
      <c r="M82" s="21">
        <v>189484</v>
      </c>
      <c r="N82" s="21"/>
      <c r="O82" s="21"/>
      <c r="P82" s="21"/>
      <c r="Q82" s="21"/>
      <c r="R82" s="21"/>
      <c r="S82" s="21"/>
      <c r="T82" s="21"/>
      <c r="U82" s="21"/>
      <c r="V82" s="21">
        <v>446930</v>
      </c>
      <c r="W82" s="21">
        <v>720000</v>
      </c>
      <c r="X82" s="21"/>
      <c r="Y82" s="20"/>
      <c r="Z82" s="23">
        <v>1440000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7563583</v>
      </c>
      <c r="C84" s="28"/>
      <c r="D84" s="29">
        <v>7250004</v>
      </c>
      <c r="E84" s="30">
        <v>7250004</v>
      </c>
      <c r="F84" s="30">
        <v>266477</v>
      </c>
      <c r="G84" s="30">
        <v>226376</v>
      </c>
      <c r="H84" s="30">
        <v>231514</v>
      </c>
      <c r="I84" s="30">
        <v>724367</v>
      </c>
      <c r="J84" s="30">
        <v>2678687</v>
      </c>
      <c r="K84" s="30">
        <v>120151</v>
      </c>
      <c r="L84" s="30">
        <v>382105</v>
      </c>
      <c r="M84" s="30">
        <v>3180943</v>
      </c>
      <c r="N84" s="30"/>
      <c r="O84" s="30"/>
      <c r="P84" s="30"/>
      <c r="Q84" s="30"/>
      <c r="R84" s="30"/>
      <c r="S84" s="30"/>
      <c r="T84" s="30"/>
      <c r="U84" s="30"/>
      <c r="V84" s="30">
        <v>3905310</v>
      </c>
      <c r="W84" s="30">
        <v>3625002</v>
      </c>
      <c r="X84" s="30"/>
      <c r="Y84" s="29"/>
      <c r="Z84" s="31">
        <v>7250004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5420000</v>
      </c>
      <c r="F5" s="358">
        <f t="shared" si="0"/>
        <v>5420000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2710000</v>
      </c>
      <c r="Y5" s="358">
        <f t="shared" si="0"/>
        <v>-2710000</v>
      </c>
      <c r="Z5" s="359">
        <f>+IF(X5&lt;&gt;0,+(Y5/X5)*100,0)</f>
        <v>-100</v>
      </c>
      <c r="AA5" s="360">
        <f>+AA6+AA8+AA11+AA13+AA15</f>
        <v>5420000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5420000</v>
      </c>
      <c r="F6" s="59">
        <f t="shared" si="1"/>
        <v>5420000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2710000</v>
      </c>
      <c r="Y6" s="59">
        <f t="shared" si="1"/>
        <v>-2710000</v>
      </c>
      <c r="Z6" s="61">
        <f>+IF(X6&lt;&gt;0,+(Y6/X6)*100,0)</f>
        <v>-100</v>
      </c>
      <c r="AA6" s="62">
        <f t="shared" si="1"/>
        <v>5420000</v>
      </c>
    </row>
    <row r="7" spans="1:27" ht="13.5">
      <c r="A7" s="291" t="s">
        <v>228</v>
      </c>
      <c r="B7" s="142"/>
      <c r="C7" s="60"/>
      <c r="D7" s="340"/>
      <c r="E7" s="60">
        <v>5420000</v>
      </c>
      <c r="F7" s="59">
        <v>5420000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2710000</v>
      </c>
      <c r="Y7" s="59">
        <v>-2710000</v>
      </c>
      <c r="Z7" s="61">
        <v>-100</v>
      </c>
      <c r="AA7" s="62">
        <v>5420000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1500000</v>
      </c>
      <c r="Y22" s="345">
        <f t="shared" si="6"/>
        <v>-1500000</v>
      </c>
      <c r="Z22" s="336">
        <f>+IF(X22&lt;&gt;0,+(Y22/X22)*100,0)</f>
        <v>-100</v>
      </c>
      <c r="AA22" s="350">
        <f>SUM(AA23:AA32)</f>
        <v>3000000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>
        <v>2500000</v>
      </c>
      <c r="F25" s="59">
        <v>2500000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1250000</v>
      </c>
      <c r="Y25" s="59">
        <v>-1250000</v>
      </c>
      <c r="Z25" s="61">
        <v>-100</v>
      </c>
      <c r="AA25" s="62">
        <v>2500000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1783000</v>
      </c>
      <c r="F40" s="345">
        <f t="shared" si="9"/>
        <v>1783000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891500</v>
      </c>
      <c r="Y40" s="345">
        <f t="shared" si="9"/>
        <v>-891500</v>
      </c>
      <c r="Z40" s="336">
        <f>+IF(X40&lt;&gt;0,+(Y40/X40)*100,0)</f>
        <v>-100</v>
      </c>
      <c r="AA40" s="350">
        <f>SUM(AA41:AA49)</f>
        <v>1783000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1783000</v>
      </c>
      <c r="F47" s="53">
        <v>1783000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891500</v>
      </c>
      <c r="Y47" s="53">
        <v>-891500</v>
      </c>
      <c r="Z47" s="94">
        <v>-100</v>
      </c>
      <c r="AA47" s="95">
        <v>1783000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10203000</v>
      </c>
      <c r="F60" s="264">
        <f t="shared" si="14"/>
        <v>10203000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5101500</v>
      </c>
      <c r="Y60" s="264">
        <f t="shared" si="14"/>
        <v>-5101500</v>
      </c>
      <c r="Z60" s="337">
        <f>+IF(X60&lt;&gt;0,+(Y60/X60)*100,0)</f>
        <v>-100</v>
      </c>
      <c r="AA60" s="232">
        <f>+AA57+AA54+AA51+AA40+AA37+AA34+AA22+AA5</f>
        <v>10203000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131290262</v>
      </c>
      <c r="D5" s="153">
        <f>SUM(D6:D8)</f>
        <v>0</v>
      </c>
      <c r="E5" s="154">
        <f t="shared" si="0"/>
        <v>96670000</v>
      </c>
      <c r="F5" s="100">
        <f t="shared" si="0"/>
        <v>96670000</v>
      </c>
      <c r="G5" s="100">
        <f t="shared" si="0"/>
        <v>26627537</v>
      </c>
      <c r="H5" s="100">
        <f t="shared" si="0"/>
        <v>5706581</v>
      </c>
      <c r="I5" s="100">
        <f t="shared" si="0"/>
        <v>3106541</v>
      </c>
      <c r="J5" s="100">
        <f t="shared" si="0"/>
        <v>35440659</v>
      </c>
      <c r="K5" s="100">
        <f t="shared" si="0"/>
        <v>23700300</v>
      </c>
      <c r="L5" s="100">
        <f t="shared" si="0"/>
        <v>2995366</v>
      </c>
      <c r="M5" s="100">
        <f t="shared" si="0"/>
        <v>3110607</v>
      </c>
      <c r="N5" s="100">
        <f t="shared" si="0"/>
        <v>29806273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65246932</v>
      </c>
      <c r="X5" s="100">
        <f t="shared" si="0"/>
        <v>48335000</v>
      </c>
      <c r="Y5" s="100">
        <f t="shared" si="0"/>
        <v>16911932</v>
      </c>
      <c r="Z5" s="137">
        <f>+IF(X5&lt;&gt;0,+(Y5/X5)*100,0)</f>
        <v>34.9889976207717</v>
      </c>
      <c r="AA5" s="153">
        <f>SUM(AA6:AA8)</f>
        <v>96670000</v>
      </c>
    </row>
    <row r="6" spans="1:27" ht="13.5">
      <c r="A6" s="138" t="s">
        <v>75</v>
      </c>
      <c r="B6" s="136"/>
      <c r="C6" s="155">
        <v>58260827</v>
      </c>
      <c r="D6" s="155"/>
      <c r="E6" s="156">
        <v>65795000</v>
      </c>
      <c r="F6" s="60">
        <v>65795000</v>
      </c>
      <c r="G6" s="60">
        <v>27261627</v>
      </c>
      <c r="H6" s="60">
        <v>1310740</v>
      </c>
      <c r="I6" s="60">
        <v>795170</v>
      </c>
      <c r="J6" s="60">
        <v>29367537</v>
      </c>
      <c r="K6" s="60">
        <v>20493720</v>
      </c>
      <c r="L6" s="60">
        <v>17917</v>
      </c>
      <c r="M6" s="60">
        <v>17396</v>
      </c>
      <c r="N6" s="60">
        <v>20529033</v>
      </c>
      <c r="O6" s="60"/>
      <c r="P6" s="60"/>
      <c r="Q6" s="60"/>
      <c r="R6" s="60"/>
      <c r="S6" s="60"/>
      <c r="T6" s="60"/>
      <c r="U6" s="60"/>
      <c r="V6" s="60"/>
      <c r="W6" s="60">
        <v>49896570</v>
      </c>
      <c r="X6" s="60">
        <v>32897500</v>
      </c>
      <c r="Y6" s="60">
        <v>16999070</v>
      </c>
      <c r="Z6" s="140">
        <v>51.67</v>
      </c>
      <c r="AA6" s="155">
        <v>65795000</v>
      </c>
    </row>
    <row r="7" spans="1:27" ht="13.5">
      <c r="A7" s="138" t="s">
        <v>76</v>
      </c>
      <c r="B7" s="136"/>
      <c r="C7" s="157">
        <v>73029435</v>
      </c>
      <c r="D7" s="157"/>
      <c r="E7" s="158">
        <v>30875000</v>
      </c>
      <c r="F7" s="159">
        <v>30875000</v>
      </c>
      <c r="G7" s="159">
        <v>-634090</v>
      </c>
      <c r="H7" s="159">
        <v>4395841</v>
      </c>
      <c r="I7" s="159">
        <v>2311371</v>
      </c>
      <c r="J7" s="159">
        <v>6073122</v>
      </c>
      <c r="K7" s="159">
        <v>3206580</v>
      </c>
      <c r="L7" s="159">
        <v>2977449</v>
      </c>
      <c r="M7" s="159">
        <v>3093211</v>
      </c>
      <c r="N7" s="159">
        <v>9277240</v>
      </c>
      <c r="O7" s="159"/>
      <c r="P7" s="159"/>
      <c r="Q7" s="159"/>
      <c r="R7" s="159"/>
      <c r="S7" s="159"/>
      <c r="T7" s="159"/>
      <c r="U7" s="159"/>
      <c r="V7" s="159"/>
      <c r="W7" s="159">
        <v>15350362</v>
      </c>
      <c r="X7" s="159">
        <v>15437500</v>
      </c>
      <c r="Y7" s="159">
        <v>-87138</v>
      </c>
      <c r="Z7" s="141">
        <v>-0.56</v>
      </c>
      <c r="AA7" s="157">
        <v>30875000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134831</v>
      </c>
      <c r="D9" s="153">
        <f>SUM(D10:D14)</f>
        <v>0</v>
      </c>
      <c r="E9" s="154">
        <f t="shared" si="1"/>
        <v>187000</v>
      </c>
      <c r="F9" s="100">
        <f t="shared" si="1"/>
        <v>187000</v>
      </c>
      <c r="G9" s="100">
        <f t="shared" si="1"/>
        <v>16953</v>
      </c>
      <c r="H9" s="100">
        <f t="shared" si="1"/>
        <v>39793</v>
      </c>
      <c r="I9" s="100">
        <f t="shared" si="1"/>
        <v>6705</v>
      </c>
      <c r="J9" s="100">
        <f t="shared" si="1"/>
        <v>63451</v>
      </c>
      <c r="K9" s="100">
        <f t="shared" si="1"/>
        <v>7382</v>
      </c>
      <c r="L9" s="100">
        <f t="shared" si="1"/>
        <v>10080</v>
      </c>
      <c r="M9" s="100">
        <f t="shared" si="1"/>
        <v>4283</v>
      </c>
      <c r="N9" s="100">
        <f t="shared" si="1"/>
        <v>21745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85196</v>
      </c>
      <c r="X9" s="100">
        <f t="shared" si="1"/>
        <v>93500</v>
      </c>
      <c r="Y9" s="100">
        <f t="shared" si="1"/>
        <v>-8304</v>
      </c>
      <c r="Z9" s="137">
        <f>+IF(X9&lt;&gt;0,+(Y9/X9)*100,0)</f>
        <v>-8.881283422459893</v>
      </c>
      <c r="AA9" s="153">
        <f>SUM(AA10:AA14)</f>
        <v>187000</v>
      </c>
    </row>
    <row r="10" spans="1:27" ht="13.5">
      <c r="A10" s="138" t="s">
        <v>79</v>
      </c>
      <c r="B10" s="136"/>
      <c r="C10" s="155">
        <v>87921</v>
      </c>
      <c r="D10" s="155"/>
      <c r="E10" s="156">
        <v>87000</v>
      </c>
      <c r="F10" s="60">
        <v>87000</v>
      </c>
      <c r="G10" s="60">
        <v>6993</v>
      </c>
      <c r="H10" s="60">
        <v>39793</v>
      </c>
      <c r="I10" s="60">
        <v>3125</v>
      </c>
      <c r="J10" s="60">
        <v>49911</v>
      </c>
      <c r="K10" s="60">
        <v>3902</v>
      </c>
      <c r="L10" s="60">
        <v>550</v>
      </c>
      <c r="M10" s="60">
        <v>3983</v>
      </c>
      <c r="N10" s="60">
        <v>8435</v>
      </c>
      <c r="O10" s="60"/>
      <c r="P10" s="60"/>
      <c r="Q10" s="60"/>
      <c r="R10" s="60"/>
      <c r="S10" s="60"/>
      <c r="T10" s="60"/>
      <c r="U10" s="60"/>
      <c r="V10" s="60"/>
      <c r="W10" s="60">
        <v>58346</v>
      </c>
      <c r="X10" s="60">
        <v>43500</v>
      </c>
      <c r="Y10" s="60">
        <v>14846</v>
      </c>
      <c r="Z10" s="140">
        <v>34.13</v>
      </c>
      <c r="AA10" s="155">
        <v>87000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46910</v>
      </c>
      <c r="D12" s="155"/>
      <c r="E12" s="156">
        <v>100000</v>
      </c>
      <c r="F12" s="60">
        <v>100000</v>
      </c>
      <c r="G12" s="60">
        <v>9960</v>
      </c>
      <c r="H12" s="60"/>
      <c r="I12" s="60">
        <v>3580</v>
      </c>
      <c r="J12" s="60">
        <v>13540</v>
      </c>
      <c r="K12" s="60">
        <v>3480</v>
      </c>
      <c r="L12" s="60">
        <v>9530</v>
      </c>
      <c r="M12" s="60">
        <v>300</v>
      </c>
      <c r="N12" s="60">
        <v>13310</v>
      </c>
      <c r="O12" s="60"/>
      <c r="P12" s="60"/>
      <c r="Q12" s="60"/>
      <c r="R12" s="60"/>
      <c r="S12" s="60"/>
      <c r="T12" s="60"/>
      <c r="U12" s="60"/>
      <c r="V12" s="60"/>
      <c r="W12" s="60">
        <v>26850</v>
      </c>
      <c r="X12" s="60">
        <v>50000</v>
      </c>
      <c r="Y12" s="60">
        <v>-23150</v>
      </c>
      <c r="Z12" s="140">
        <v>-46.3</v>
      </c>
      <c r="AA12" s="155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2225764</v>
      </c>
      <c r="D15" s="153">
        <f>SUM(D16:D18)</f>
        <v>0</v>
      </c>
      <c r="E15" s="154">
        <f t="shared" si="2"/>
        <v>24316000</v>
      </c>
      <c r="F15" s="100">
        <f t="shared" si="2"/>
        <v>24316000</v>
      </c>
      <c r="G15" s="100">
        <f t="shared" si="2"/>
        <v>272886</v>
      </c>
      <c r="H15" s="100">
        <f t="shared" si="2"/>
        <v>128971</v>
      </c>
      <c r="I15" s="100">
        <f t="shared" si="2"/>
        <v>191738</v>
      </c>
      <c r="J15" s="100">
        <f t="shared" si="2"/>
        <v>593595</v>
      </c>
      <c r="K15" s="100">
        <f t="shared" si="2"/>
        <v>58976</v>
      </c>
      <c r="L15" s="100">
        <f t="shared" si="2"/>
        <v>345635</v>
      </c>
      <c r="M15" s="100">
        <f t="shared" si="2"/>
        <v>156462</v>
      </c>
      <c r="N15" s="100">
        <f t="shared" si="2"/>
        <v>561073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1154668</v>
      </c>
      <c r="X15" s="100">
        <f t="shared" si="2"/>
        <v>12158000</v>
      </c>
      <c r="Y15" s="100">
        <f t="shared" si="2"/>
        <v>-11003332</v>
      </c>
      <c r="Z15" s="137">
        <f>+IF(X15&lt;&gt;0,+(Y15/X15)*100,0)</f>
        <v>-90.50281296265833</v>
      </c>
      <c r="AA15" s="153">
        <f>SUM(AA16:AA18)</f>
        <v>24316000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2225764</v>
      </c>
      <c r="D17" s="155"/>
      <c r="E17" s="156">
        <v>24316000</v>
      </c>
      <c r="F17" s="60">
        <v>24316000</v>
      </c>
      <c r="G17" s="60">
        <v>272886</v>
      </c>
      <c r="H17" s="60">
        <v>128971</v>
      </c>
      <c r="I17" s="60">
        <v>191738</v>
      </c>
      <c r="J17" s="60">
        <v>593595</v>
      </c>
      <c r="K17" s="60">
        <v>58976</v>
      </c>
      <c r="L17" s="60">
        <v>345635</v>
      </c>
      <c r="M17" s="60">
        <v>156462</v>
      </c>
      <c r="N17" s="60">
        <v>561073</v>
      </c>
      <c r="O17" s="60"/>
      <c r="P17" s="60"/>
      <c r="Q17" s="60"/>
      <c r="R17" s="60"/>
      <c r="S17" s="60"/>
      <c r="T17" s="60"/>
      <c r="U17" s="60"/>
      <c r="V17" s="60"/>
      <c r="W17" s="60">
        <v>1154668</v>
      </c>
      <c r="X17" s="60">
        <v>12158000</v>
      </c>
      <c r="Y17" s="60">
        <v>-11003332</v>
      </c>
      <c r="Z17" s="140">
        <v>-90.5</v>
      </c>
      <c r="AA17" s="155">
        <v>24316000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20246083</v>
      </c>
      <c r="D19" s="153">
        <f>SUM(D20:D23)</f>
        <v>0</v>
      </c>
      <c r="E19" s="154">
        <f t="shared" si="3"/>
        <v>1800000</v>
      </c>
      <c r="F19" s="100">
        <f t="shared" si="3"/>
        <v>1800000</v>
      </c>
      <c r="G19" s="100">
        <f t="shared" si="3"/>
        <v>149421</v>
      </c>
      <c r="H19" s="100">
        <f t="shared" si="3"/>
        <v>149831</v>
      </c>
      <c r="I19" s="100">
        <f t="shared" si="3"/>
        <v>150036</v>
      </c>
      <c r="J19" s="100">
        <f t="shared" si="3"/>
        <v>449288</v>
      </c>
      <c r="K19" s="100">
        <f t="shared" si="3"/>
        <v>150398</v>
      </c>
      <c r="L19" s="100">
        <f t="shared" si="3"/>
        <v>150395</v>
      </c>
      <c r="M19" s="100">
        <f t="shared" si="3"/>
        <v>148659</v>
      </c>
      <c r="N19" s="100">
        <f t="shared" si="3"/>
        <v>449452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898740</v>
      </c>
      <c r="X19" s="100">
        <f t="shared" si="3"/>
        <v>900000</v>
      </c>
      <c r="Y19" s="100">
        <f t="shared" si="3"/>
        <v>-1260</v>
      </c>
      <c r="Z19" s="137">
        <f>+IF(X19&lt;&gt;0,+(Y19/X19)*100,0)</f>
        <v>-0.13999999999999999</v>
      </c>
      <c r="AA19" s="153">
        <f>SUM(AA20:AA23)</f>
        <v>1800000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18596292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1649791</v>
      </c>
      <c r="D23" s="155"/>
      <c r="E23" s="156">
        <v>1800000</v>
      </c>
      <c r="F23" s="60">
        <v>1800000</v>
      </c>
      <c r="G23" s="60">
        <v>149421</v>
      </c>
      <c r="H23" s="60">
        <v>149831</v>
      </c>
      <c r="I23" s="60">
        <v>150036</v>
      </c>
      <c r="J23" s="60">
        <v>449288</v>
      </c>
      <c r="K23" s="60">
        <v>150398</v>
      </c>
      <c r="L23" s="60">
        <v>150395</v>
      </c>
      <c r="M23" s="60">
        <v>148659</v>
      </c>
      <c r="N23" s="60">
        <v>449452</v>
      </c>
      <c r="O23" s="60"/>
      <c r="P23" s="60"/>
      <c r="Q23" s="60"/>
      <c r="R23" s="60"/>
      <c r="S23" s="60"/>
      <c r="T23" s="60"/>
      <c r="U23" s="60"/>
      <c r="V23" s="60"/>
      <c r="W23" s="60">
        <v>898740</v>
      </c>
      <c r="X23" s="60">
        <v>900000</v>
      </c>
      <c r="Y23" s="60">
        <v>-1260</v>
      </c>
      <c r="Z23" s="140">
        <v>-0.14</v>
      </c>
      <c r="AA23" s="155">
        <v>1800000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153896940</v>
      </c>
      <c r="D25" s="168">
        <f>+D5+D9+D15+D19+D24</f>
        <v>0</v>
      </c>
      <c r="E25" s="169">
        <f t="shared" si="4"/>
        <v>122973000</v>
      </c>
      <c r="F25" s="73">
        <f t="shared" si="4"/>
        <v>122973000</v>
      </c>
      <c r="G25" s="73">
        <f t="shared" si="4"/>
        <v>27066797</v>
      </c>
      <c r="H25" s="73">
        <f t="shared" si="4"/>
        <v>6025176</v>
      </c>
      <c r="I25" s="73">
        <f t="shared" si="4"/>
        <v>3455020</v>
      </c>
      <c r="J25" s="73">
        <f t="shared" si="4"/>
        <v>36546993</v>
      </c>
      <c r="K25" s="73">
        <f t="shared" si="4"/>
        <v>23917056</v>
      </c>
      <c r="L25" s="73">
        <f t="shared" si="4"/>
        <v>3501476</v>
      </c>
      <c r="M25" s="73">
        <f t="shared" si="4"/>
        <v>3420011</v>
      </c>
      <c r="N25" s="73">
        <f t="shared" si="4"/>
        <v>30838543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67385536</v>
      </c>
      <c r="X25" s="73">
        <f t="shared" si="4"/>
        <v>61486500</v>
      </c>
      <c r="Y25" s="73">
        <f t="shared" si="4"/>
        <v>5899036</v>
      </c>
      <c r="Z25" s="170">
        <f>+IF(X25&lt;&gt;0,+(Y25/X25)*100,0)</f>
        <v>9.594034462849569</v>
      </c>
      <c r="AA25" s="168">
        <f>+AA5+AA9+AA15+AA19+AA24</f>
        <v>122973000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97102060</v>
      </c>
      <c r="D28" s="153">
        <f>SUM(D29:D31)</f>
        <v>0</v>
      </c>
      <c r="E28" s="154">
        <f t="shared" si="5"/>
        <v>58512000</v>
      </c>
      <c r="F28" s="100">
        <f t="shared" si="5"/>
        <v>58512000</v>
      </c>
      <c r="G28" s="100">
        <f t="shared" si="5"/>
        <v>5885957</v>
      </c>
      <c r="H28" s="100">
        <f t="shared" si="5"/>
        <v>4315186</v>
      </c>
      <c r="I28" s="100">
        <f t="shared" si="5"/>
        <v>4794577</v>
      </c>
      <c r="J28" s="100">
        <f t="shared" si="5"/>
        <v>14995720</v>
      </c>
      <c r="K28" s="100">
        <f t="shared" si="5"/>
        <v>5285459</v>
      </c>
      <c r="L28" s="100">
        <f t="shared" si="5"/>
        <v>4632396</v>
      </c>
      <c r="M28" s="100">
        <f t="shared" si="5"/>
        <v>5239207</v>
      </c>
      <c r="N28" s="100">
        <f t="shared" si="5"/>
        <v>15157062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30152782</v>
      </c>
      <c r="X28" s="100">
        <f t="shared" si="5"/>
        <v>29256000</v>
      </c>
      <c r="Y28" s="100">
        <f t="shared" si="5"/>
        <v>896782</v>
      </c>
      <c r="Z28" s="137">
        <f>+IF(X28&lt;&gt;0,+(Y28/X28)*100,0)</f>
        <v>3.0652925895542795</v>
      </c>
      <c r="AA28" s="153">
        <f>SUM(AA29:AA31)</f>
        <v>58512000</v>
      </c>
    </row>
    <row r="29" spans="1:27" ht="13.5">
      <c r="A29" s="138" t="s">
        <v>75</v>
      </c>
      <c r="B29" s="136"/>
      <c r="C29" s="155">
        <v>22227477</v>
      </c>
      <c r="D29" s="155"/>
      <c r="E29" s="156">
        <v>27627000</v>
      </c>
      <c r="F29" s="60">
        <v>27627000</v>
      </c>
      <c r="G29" s="60">
        <v>2174175</v>
      </c>
      <c r="H29" s="60">
        <v>2089869</v>
      </c>
      <c r="I29" s="60">
        <v>2683419</v>
      </c>
      <c r="J29" s="60">
        <v>6947463</v>
      </c>
      <c r="K29" s="60">
        <v>2001217</v>
      </c>
      <c r="L29" s="60">
        <v>2165104</v>
      </c>
      <c r="M29" s="60">
        <v>2426667</v>
      </c>
      <c r="N29" s="60">
        <v>6592988</v>
      </c>
      <c r="O29" s="60"/>
      <c r="P29" s="60"/>
      <c r="Q29" s="60"/>
      <c r="R29" s="60"/>
      <c r="S29" s="60"/>
      <c r="T29" s="60"/>
      <c r="U29" s="60"/>
      <c r="V29" s="60"/>
      <c r="W29" s="60">
        <v>13540451</v>
      </c>
      <c r="X29" s="60">
        <v>13813500</v>
      </c>
      <c r="Y29" s="60">
        <v>-273049</v>
      </c>
      <c r="Z29" s="140">
        <v>-1.98</v>
      </c>
      <c r="AA29" s="155">
        <v>27627000</v>
      </c>
    </row>
    <row r="30" spans="1:27" ht="13.5">
      <c r="A30" s="138" t="s">
        <v>76</v>
      </c>
      <c r="B30" s="136"/>
      <c r="C30" s="157">
        <v>63548557</v>
      </c>
      <c r="D30" s="157"/>
      <c r="E30" s="158">
        <v>19256000</v>
      </c>
      <c r="F30" s="159">
        <v>19256000</v>
      </c>
      <c r="G30" s="159">
        <v>2838970</v>
      </c>
      <c r="H30" s="159">
        <v>1378765</v>
      </c>
      <c r="I30" s="159">
        <v>966835</v>
      </c>
      <c r="J30" s="159">
        <v>5184570</v>
      </c>
      <c r="K30" s="159">
        <v>2015191</v>
      </c>
      <c r="L30" s="159">
        <v>1529632</v>
      </c>
      <c r="M30" s="159">
        <v>2527717</v>
      </c>
      <c r="N30" s="159">
        <v>6072540</v>
      </c>
      <c r="O30" s="159"/>
      <c r="P30" s="159"/>
      <c r="Q30" s="159"/>
      <c r="R30" s="159"/>
      <c r="S30" s="159"/>
      <c r="T30" s="159"/>
      <c r="U30" s="159"/>
      <c r="V30" s="159"/>
      <c r="W30" s="159">
        <v>11257110</v>
      </c>
      <c r="X30" s="159">
        <v>9628000</v>
      </c>
      <c r="Y30" s="159">
        <v>1629110</v>
      </c>
      <c r="Z30" s="141">
        <v>16.92</v>
      </c>
      <c r="AA30" s="157">
        <v>19256000</v>
      </c>
    </row>
    <row r="31" spans="1:27" ht="13.5">
      <c r="A31" s="138" t="s">
        <v>77</v>
      </c>
      <c r="B31" s="136"/>
      <c r="C31" s="155">
        <v>11326026</v>
      </c>
      <c r="D31" s="155"/>
      <c r="E31" s="156">
        <v>11629000</v>
      </c>
      <c r="F31" s="60">
        <v>11629000</v>
      </c>
      <c r="G31" s="60">
        <v>872812</v>
      </c>
      <c r="H31" s="60">
        <v>846552</v>
      </c>
      <c r="I31" s="60">
        <v>1144323</v>
      </c>
      <c r="J31" s="60">
        <v>2863687</v>
      </c>
      <c r="K31" s="60">
        <v>1269051</v>
      </c>
      <c r="L31" s="60">
        <v>937660</v>
      </c>
      <c r="M31" s="60">
        <v>284823</v>
      </c>
      <c r="N31" s="60">
        <v>2491534</v>
      </c>
      <c r="O31" s="60"/>
      <c r="P31" s="60"/>
      <c r="Q31" s="60"/>
      <c r="R31" s="60"/>
      <c r="S31" s="60"/>
      <c r="T31" s="60"/>
      <c r="U31" s="60"/>
      <c r="V31" s="60"/>
      <c r="W31" s="60">
        <v>5355221</v>
      </c>
      <c r="X31" s="60">
        <v>5814500</v>
      </c>
      <c r="Y31" s="60">
        <v>-459279</v>
      </c>
      <c r="Z31" s="140">
        <v>-7.9</v>
      </c>
      <c r="AA31" s="155">
        <v>11629000</v>
      </c>
    </row>
    <row r="32" spans="1:27" ht="13.5">
      <c r="A32" s="135" t="s">
        <v>78</v>
      </c>
      <c r="B32" s="136"/>
      <c r="C32" s="153">
        <f aca="true" t="shared" si="6" ref="C32:Y32">SUM(C33:C37)</f>
        <v>7151313</v>
      </c>
      <c r="D32" s="153">
        <f>SUM(D33:D37)</f>
        <v>0</v>
      </c>
      <c r="E32" s="154">
        <f t="shared" si="6"/>
        <v>9432000</v>
      </c>
      <c r="F32" s="100">
        <f t="shared" si="6"/>
        <v>9432000</v>
      </c>
      <c r="G32" s="100">
        <f t="shared" si="6"/>
        <v>675161</v>
      </c>
      <c r="H32" s="100">
        <f t="shared" si="6"/>
        <v>1441254</v>
      </c>
      <c r="I32" s="100">
        <f t="shared" si="6"/>
        <v>1195995</v>
      </c>
      <c r="J32" s="100">
        <f t="shared" si="6"/>
        <v>3312410</v>
      </c>
      <c r="K32" s="100">
        <f t="shared" si="6"/>
        <v>828298</v>
      </c>
      <c r="L32" s="100">
        <f t="shared" si="6"/>
        <v>415832</v>
      </c>
      <c r="M32" s="100">
        <f t="shared" si="6"/>
        <v>1405012</v>
      </c>
      <c r="N32" s="100">
        <f t="shared" si="6"/>
        <v>2649142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5961552</v>
      </c>
      <c r="X32" s="100">
        <f t="shared" si="6"/>
        <v>4716000</v>
      </c>
      <c r="Y32" s="100">
        <f t="shared" si="6"/>
        <v>1245552</v>
      </c>
      <c r="Z32" s="137">
        <f>+IF(X32&lt;&gt;0,+(Y32/X32)*100,0)</f>
        <v>26.411195928753177</v>
      </c>
      <c r="AA32" s="153">
        <f>SUM(AA33:AA37)</f>
        <v>9432000</v>
      </c>
    </row>
    <row r="33" spans="1:27" ht="13.5">
      <c r="A33" s="138" t="s">
        <v>79</v>
      </c>
      <c r="B33" s="136"/>
      <c r="C33" s="155">
        <v>6774900</v>
      </c>
      <c r="D33" s="155"/>
      <c r="E33" s="156">
        <v>9369000</v>
      </c>
      <c r="F33" s="60">
        <v>9369000</v>
      </c>
      <c r="G33" s="60">
        <v>739311</v>
      </c>
      <c r="H33" s="60">
        <v>1210550</v>
      </c>
      <c r="I33" s="60">
        <v>983398</v>
      </c>
      <c r="J33" s="60">
        <v>2933259</v>
      </c>
      <c r="K33" s="60">
        <v>739879</v>
      </c>
      <c r="L33" s="60">
        <v>333019</v>
      </c>
      <c r="M33" s="60">
        <v>925555</v>
      </c>
      <c r="N33" s="60">
        <v>1998453</v>
      </c>
      <c r="O33" s="60"/>
      <c r="P33" s="60"/>
      <c r="Q33" s="60"/>
      <c r="R33" s="60"/>
      <c r="S33" s="60"/>
      <c r="T33" s="60"/>
      <c r="U33" s="60"/>
      <c r="V33" s="60"/>
      <c r="W33" s="60">
        <v>4931712</v>
      </c>
      <c r="X33" s="60">
        <v>4684500</v>
      </c>
      <c r="Y33" s="60">
        <v>247212</v>
      </c>
      <c r="Z33" s="140">
        <v>5.28</v>
      </c>
      <c r="AA33" s="155">
        <v>9369000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314844</v>
      </c>
      <c r="D35" s="155"/>
      <c r="E35" s="156">
        <v>63000</v>
      </c>
      <c r="F35" s="60">
        <v>63000</v>
      </c>
      <c r="G35" s="60">
        <v>-64150</v>
      </c>
      <c r="H35" s="60">
        <v>230704</v>
      </c>
      <c r="I35" s="60">
        <v>212597</v>
      </c>
      <c r="J35" s="60">
        <v>379151</v>
      </c>
      <c r="K35" s="60">
        <v>88419</v>
      </c>
      <c r="L35" s="60">
        <v>82813</v>
      </c>
      <c r="M35" s="60">
        <v>479457</v>
      </c>
      <c r="N35" s="60">
        <v>650689</v>
      </c>
      <c r="O35" s="60"/>
      <c r="P35" s="60"/>
      <c r="Q35" s="60"/>
      <c r="R35" s="60"/>
      <c r="S35" s="60"/>
      <c r="T35" s="60"/>
      <c r="U35" s="60"/>
      <c r="V35" s="60"/>
      <c r="W35" s="60">
        <v>1029840</v>
      </c>
      <c r="X35" s="60">
        <v>31500</v>
      </c>
      <c r="Y35" s="60">
        <v>998340</v>
      </c>
      <c r="Z35" s="140">
        <v>3169.33</v>
      </c>
      <c r="AA35" s="155">
        <v>63000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61569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1199599</v>
      </c>
      <c r="D38" s="153">
        <f>SUM(D39:D41)</f>
        <v>0</v>
      </c>
      <c r="E38" s="154">
        <f t="shared" si="7"/>
        <v>54444000</v>
      </c>
      <c r="F38" s="100">
        <f t="shared" si="7"/>
        <v>54444000</v>
      </c>
      <c r="G38" s="100">
        <f t="shared" si="7"/>
        <v>1079290</v>
      </c>
      <c r="H38" s="100">
        <f t="shared" si="7"/>
        <v>1066876</v>
      </c>
      <c r="I38" s="100">
        <f t="shared" si="7"/>
        <v>1046540</v>
      </c>
      <c r="J38" s="100">
        <f t="shared" si="7"/>
        <v>3192706</v>
      </c>
      <c r="K38" s="100">
        <f t="shared" si="7"/>
        <v>1265916</v>
      </c>
      <c r="L38" s="100">
        <f t="shared" si="7"/>
        <v>1288190</v>
      </c>
      <c r="M38" s="100">
        <f t="shared" si="7"/>
        <v>2564040</v>
      </c>
      <c r="N38" s="100">
        <f t="shared" si="7"/>
        <v>5118146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8310852</v>
      </c>
      <c r="X38" s="100">
        <f t="shared" si="7"/>
        <v>27222000</v>
      </c>
      <c r="Y38" s="100">
        <f t="shared" si="7"/>
        <v>-18911148</v>
      </c>
      <c r="Z38" s="137">
        <f>+IF(X38&lt;&gt;0,+(Y38/X38)*100,0)</f>
        <v>-69.47009036808464</v>
      </c>
      <c r="AA38" s="153">
        <f>SUM(AA39:AA41)</f>
        <v>54444000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21880</v>
      </c>
      <c r="D40" s="155"/>
      <c r="E40" s="156">
        <v>53314000</v>
      </c>
      <c r="F40" s="60">
        <v>53314000</v>
      </c>
      <c r="G40" s="60">
        <v>1072687</v>
      </c>
      <c r="H40" s="60">
        <v>1023079</v>
      </c>
      <c r="I40" s="60">
        <v>1014900</v>
      </c>
      <c r="J40" s="60">
        <v>3110666</v>
      </c>
      <c r="K40" s="60">
        <v>1030770</v>
      </c>
      <c r="L40" s="60">
        <v>1144866</v>
      </c>
      <c r="M40" s="60">
        <v>2564040</v>
      </c>
      <c r="N40" s="60">
        <v>4739676</v>
      </c>
      <c r="O40" s="60"/>
      <c r="P40" s="60"/>
      <c r="Q40" s="60"/>
      <c r="R40" s="60"/>
      <c r="S40" s="60"/>
      <c r="T40" s="60"/>
      <c r="U40" s="60"/>
      <c r="V40" s="60"/>
      <c r="W40" s="60">
        <v>7850342</v>
      </c>
      <c r="X40" s="60">
        <v>26657000</v>
      </c>
      <c r="Y40" s="60">
        <v>-18806658</v>
      </c>
      <c r="Z40" s="140">
        <v>-70.55</v>
      </c>
      <c r="AA40" s="155">
        <v>53314000</v>
      </c>
    </row>
    <row r="41" spans="1:27" ht="13.5">
      <c r="A41" s="138" t="s">
        <v>87</v>
      </c>
      <c r="B41" s="136"/>
      <c r="C41" s="155">
        <v>1177719</v>
      </c>
      <c r="D41" s="155"/>
      <c r="E41" s="156">
        <v>1130000</v>
      </c>
      <c r="F41" s="60">
        <v>1130000</v>
      </c>
      <c r="G41" s="60">
        <v>6603</v>
      </c>
      <c r="H41" s="60">
        <v>43797</v>
      </c>
      <c r="I41" s="60">
        <v>31640</v>
      </c>
      <c r="J41" s="60">
        <v>82040</v>
      </c>
      <c r="K41" s="60">
        <v>235146</v>
      </c>
      <c r="L41" s="60">
        <v>143324</v>
      </c>
      <c r="M41" s="60"/>
      <c r="N41" s="60">
        <v>378470</v>
      </c>
      <c r="O41" s="60"/>
      <c r="P41" s="60"/>
      <c r="Q41" s="60"/>
      <c r="R41" s="60"/>
      <c r="S41" s="60"/>
      <c r="T41" s="60"/>
      <c r="U41" s="60"/>
      <c r="V41" s="60"/>
      <c r="W41" s="60">
        <v>460510</v>
      </c>
      <c r="X41" s="60">
        <v>565000</v>
      </c>
      <c r="Y41" s="60">
        <v>-104490</v>
      </c>
      <c r="Z41" s="140">
        <v>-18.49</v>
      </c>
      <c r="AA41" s="155">
        <v>1130000</v>
      </c>
    </row>
    <row r="42" spans="1:27" ht="13.5">
      <c r="A42" s="135" t="s">
        <v>88</v>
      </c>
      <c r="B42" s="142"/>
      <c r="C42" s="153">
        <f aca="true" t="shared" si="8" ref="C42:Y42">SUM(C43:C46)</f>
        <v>13929155</v>
      </c>
      <c r="D42" s="153">
        <f>SUM(D43:D46)</f>
        <v>0</v>
      </c>
      <c r="E42" s="154">
        <f t="shared" si="8"/>
        <v>585000</v>
      </c>
      <c r="F42" s="100">
        <f t="shared" si="8"/>
        <v>585000</v>
      </c>
      <c r="G42" s="100">
        <f t="shared" si="8"/>
        <v>15455</v>
      </c>
      <c r="H42" s="100">
        <f t="shared" si="8"/>
        <v>5241</v>
      </c>
      <c r="I42" s="100">
        <f t="shared" si="8"/>
        <v>31325</v>
      </c>
      <c r="J42" s="100">
        <f t="shared" si="8"/>
        <v>52021</v>
      </c>
      <c r="K42" s="100">
        <f t="shared" si="8"/>
        <v>47734</v>
      </c>
      <c r="L42" s="100">
        <f t="shared" si="8"/>
        <v>47873</v>
      </c>
      <c r="M42" s="100">
        <f t="shared" si="8"/>
        <v>0</v>
      </c>
      <c r="N42" s="100">
        <f t="shared" si="8"/>
        <v>95607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147628</v>
      </c>
      <c r="X42" s="100">
        <f t="shared" si="8"/>
        <v>292500</v>
      </c>
      <c r="Y42" s="100">
        <f t="shared" si="8"/>
        <v>-144872</v>
      </c>
      <c r="Z42" s="137">
        <f>+IF(X42&lt;&gt;0,+(Y42/X42)*100,0)</f>
        <v>-49.528888888888886</v>
      </c>
      <c r="AA42" s="153">
        <f>SUM(AA43:AA46)</f>
        <v>585000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12802626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1126529</v>
      </c>
      <c r="D46" s="155"/>
      <c r="E46" s="156">
        <v>585000</v>
      </c>
      <c r="F46" s="60">
        <v>585000</v>
      </c>
      <c r="G46" s="60">
        <v>15455</v>
      </c>
      <c r="H46" s="60">
        <v>5241</v>
      </c>
      <c r="I46" s="60">
        <v>31325</v>
      </c>
      <c r="J46" s="60">
        <v>52021</v>
      </c>
      <c r="K46" s="60">
        <v>47734</v>
      </c>
      <c r="L46" s="60">
        <v>47873</v>
      </c>
      <c r="M46" s="60"/>
      <c r="N46" s="60">
        <v>95607</v>
      </c>
      <c r="O46" s="60"/>
      <c r="P46" s="60"/>
      <c r="Q46" s="60"/>
      <c r="R46" s="60"/>
      <c r="S46" s="60"/>
      <c r="T46" s="60"/>
      <c r="U46" s="60"/>
      <c r="V46" s="60"/>
      <c r="W46" s="60">
        <v>147628</v>
      </c>
      <c r="X46" s="60">
        <v>292500</v>
      </c>
      <c r="Y46" s="60">
        <v>-144872</v>
      </c>
      <c r="Z46" s="140">
        <v>-49.53</v>
      </c>
      <c r="AA46" s="155">
        <v>585000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119382127</v>
      </c>
      <c r="D48" s="168">
        <f>+D28+D32+D38+D42+D47</f>
        <v>0</v>
      </c>
      <c r="E48" s="169">
        <f t="shared" si="9"/>
        <v>122973000</v>
      </c>
      <c r="F48" s="73">
        <f t="shared" si="9"/>
        <v>122973000</v>
      </c>
      <c r="G48" s="73">
        <f t="shared" si="9"/>
        <v>7655863</v>
      </c>
      <c r="H48" s="73">
        <f t="shared" si="9"/>
        <v>6828557</v>
      </c>
      <c r="I48" s="73">
        <f t="shared" si="9"/>
        <v>7068437</v>
      </c>
      <c r="J48" s="73">
        <f t="shared" si="9"/>
        <v>21552857</v>
      </c>
      <c r="K48" s="73">
        <f t="shared" si="9"/>
        <v>7427407</v>
      </c>
      <c r="L48" s="73">
        <f t="shared" si="9"/>
        <v>6384291</v>
      </c>
      <c r="M48" s="73">
        <f t="shared" si="9"/>
        <v>9208259</v>
      </c>
      <c r="N48" s="73">
        <f t="shared" si="9"/>
        <v>23019957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44572814</v>
      </c>
      <c r="X48" s="73">
        <f t="shared" si="9"/>
        <v>61486500</v>
      </c>
      <c r="Y48" s="73">
        <f t="shared" si="9"/>
        <v>-16913686</v>
      </c>
      <c r="Z48" s="170">
        <f>+IF(X48&lt;&gt;0,+(Y48/X48)*100,0)</f>
        <v>-27.50796678945785</v>
      </c>
      <c r="AA48" s="168">
        <f>+AA28+AA32+AA38+AA42+AA47</f>
        <v>122973000</v>
      </c>
    </row>
    <row r="49" spans="1:27" ht="13.5">
      <c r="A49" s="148" t="s">
        <v>49</v>
      </c>
      <c r="B49" s="149"/>
      <c r="C49" s="171">
        <f aca="true" t="shared" si="10" ref="C49:Y49">+C25-C48</f>
        <v>34514813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19410934</v>
      </c>
      <c r="H49" s="173">
        <f t="shared" si="10"/>
        <v>-803381</v>
      </c>
      <c r="I49" s="173">
        <f t="shared" si="10"/>
        <v>-3613417</v>
      </c>
      <c r="J49" s="173">
        <f t="shared" si="10"/>
        <v>14994136</v>
      </c>
      <c r="K49" s="173">
        <f t="shared" si="10"/>
        <v>16489649</v>
      </c>
      <c r="L49" s="173">
        <f t="shared" si="10"/>
        <v>-2882815</v>
      </c>
      <c r="M49" s="173">
        <f t="shared" si="10"/>
        <v>-5788248</v>
      </c>
      <c r="N49" s="173">
        <f t="shared" si="10"/>
        <v>7818586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22812722</v>
      </c>
      <c r="X49" s="173">
        <f>IF(F25=F48,0,X25-X48)</f>
        <v>0</v>
      </c>
      <c r="Y49" s="173">
        <f t="shared" si="10"/>
        <v>22812722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63595624</v>
      </c>
      <c r="D5" s="155">
        <v>0</v>
      </c>
      <c r="E5" s="156">
        <v>22000000</v>
      </c>
      <c r="F5" s="60">
        <v>22000000</v>
      </c>
      <c r="G5" s="60">
        <v>834068</v>
      </c>
      <c r="H5" s="60">
        <v>3555504</v>
      </c>
      <c r="I5" s="60">
        <v>1340637</v>
      </c>
      <c r="J5" s="60">
        <v>5730209</v>
      </c>
      <c r="K5" s="60">
        <v>1967279</v>
      </c>
      <c r="L5" s="60">
        <v>1967279</v>
      </c>
      <c r="M5" s="60">
        <v>1985093</v>
      </c>
      <c r="N5" s="60">
        <v>5919651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11649860</v>
      </c>
      <c r="X5" s="60">
        <v>11000000</v>
      </c>
      <c r="Y5" s="60">
        <v>649860</v>
      </c>
      <c r="Z5" s="140">
        <v>5.91</v>
      </c>
      <c r="AA5" s="155">
        <v>22000000</v>
      </c>
    </row>
    <row r="6" spans="1:27" ht="13.5">
      <c r="A6" s="181" t="s">
        <v>102</v>
      </c>
      <c r="B6" s="182"/>
      <c r="C6" s="155">
        <v>1048502</v>
      </c>
      <c r="D6" s="155">
        <v>0</v>
      </c>
      <c r="E6" s="156">
        <v>800000</v>
      </c>
      <c r="F6" s="60">
        <v>800000</v>
      </c>
      <c r="G6" s="60">
        <v>0</v>
      </c>
      <c r="H6" s="60">
        <v>48440</v>
      </c>
      <c r="I6" s="60">
        <v>115034</v>
      </c>
      <c r="J6" s="60">
        <v>163474</v>
      </c>
      <c r="K6" s="60">
        <v>134213</v>
      </c>
      <c r="L6" s="60">
        <v>142873</v>
      </c>
      <c r="M6" s="60">
        <v>123253</v>
      </c>
      <c r="N6" s="60">
        <v>400339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563813</v>
      </c>
      <c r="X6" s="60">
        <v>400000</v>
      </c>
      <c r="Y6" s="60">
        <v>163813</v>
      </c>
      <c r="Z6" s="140">
        <v>40.95</v>
      </c>
      <c r="AA6" s="155">
        <v>800000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1649791</v>
      </c>
      <c r="D10" s="155">
        <v>0</v>
      </c>
      <c r="E10" s="156">
        <v>1800000</v>
      </c>
      <c r="F10" s="54">
        <v>1800000</v>
      </c>
      <c r="G10" s="54">
        <v>149421</v>
      </c>
      <c r="H10" s="54">
        <v>149831</v>
      </c>
      <c r="I10" s="54">
        <v>150036</v>
      </c>
      <c r="J10" s="54">
        <v>449288</v>
      </c>
      <c r="K10" s="54">
        <v>150398</v>
      </c>
      <c r="L10" s="54">
        <v>150395</v>
      </c>
      <c r="M10" s="54">
        <v>148659</v>
      </c>
      <c r="N10" s="54">
        <v>449452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898740</v>
      </c>
      <c r="X10" s="54">
        <v>900000</v>
      </c>
      <c r="Y10" s="54">
        <v>-1260</v>
      </c>
      <c r="Z10" s="184">
        <v>-0.14</v>
      </c>
      <c r="AA10" s="130">
        <v>1800000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500</v>
      </c>
      <c r="H11" s="60">
        <v>100</v>
      </c>
      <c r="I11" s="60">
        <v>977</v>
      </c>
      <c r="J11" s="60">
        <v>1577</v>
      </c>
      <c r="K11" s="60">
        <v>627</v>
      </c>
      <c r="L11" s="60">
        <v>550</v>
      </c>
      <c r="M11" s="60">
        <v>100</v>
      </c>
      <c r="N11" s="60">
        <v>1277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2854</v>
      </c>
      <c r="X11" s="60">
        <v>0</v>
      </c>
      <c r="Y11" s="60">
        <v>2854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172800</v>
      </c>
      <c r="D12" s="155">
        <v>0</v>
      </c>
      <c r="E12" s="156">
        <v>150000</v>
      </c>
      <c r="F12" s="60">
        <v>150000</v>
      </c>
      <c r="G12" s="60">
        <v>21228</v>
      </c>
      <c r="H12" s="60">
        <v>20058</v>
      </c>
      <c r="I12" s="60">
        <v>17211</v>
      </c>
      <c r="J12" s="60">
        <v>58497</v>
      </c>
      <c r="K12" s="60">
        <v>19363</v>
      </c>
      <c r="L12" s="60">
        <v>15984</v>
      </c>
      <c r="M12" s="60">
        <v>18747</v>
      </c>
      <c r="N12" s="60">
        <v>54094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112591</v>
      </c>
      <c r="X12" s="60">
        <v>75000</v>
      </c>
      <c r="Y12" s="60">
        <v>37591</v>
      </c>
      <c r="Z12" s="140">
        <v>50.12</v>
      </c>
      <c r="AA12" s="155">
        <v>150000</v>
      </c>
    </row>
    <row r="13" spans="1:27" ht="13.5">
      <c r="A13" s="181" t="s">
        <v>109</v>
      </c>
      <c r="B13" s="185"/>
      <c r="C13" s="155">
        <v>795711</v>
      </c>
      <c r="D13" s="155">
        <v>0</v>
      </c>
      <c r="E13" s="156">
        <v>800000</v>
      </c>
      <c r="F13" s="60">
        <v>800000</v>
      </c>
      <c r="G13" s="60">
        <v>0</v>
      </c>
      <c r="H13" s="60">
        <v>0</v>
      </c>
      <c r="I13" s="60">
        <v>0</v>
      </c>
      <c r="J13" s="60">
        <v>0</v>
      </c>
      <c r="K13" s="60">
        <v>298638</v>
      </c>
      <c r="L13" s="60">
        <v>0</v>
      </c>
      <c r="M13" s="60">
        <v>101042</v>
      </c>
      <c r="N13" s="60">
        <v>399680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399680</v>
      </c>
      <c r="X13" s="60">
        <v>400000</v>
      </c>
      <c r="Y13" s="60">
        <v>-320</v>
      </c>
      <c r="Z13" s="140">
        <v>-0.08</v>
      </c>
      <c r="AA13" s="155">
        <v>800000</v>
      </c>
    </row>
    <row r="14" spans="1:27" ht="13.5">
      <c r="A14" s="181" t="s">
        <v>110</v>
      </c>
      <c r="B14" s="185"/>
      <c r="C14" s="155">
        <v>7563583</v>
      </c>
      <c r="D14" s="155">
        <v>0</v>
      </c>
      <c r="E14" s="156">
        <v>7250000</v>
      </c>
      <c r="F14" s="60">
        <v>7250000</v>
      </c>
      <c r="G14" s="60">
        <v>-1474147</v>
      </c>
      <c r="H14" s="60">
        <v>787688</v>
      </c>
      <c r="I14" s="60">
        <v>852370</v>
      </c>
      <c r="J14" s="60">
        <v>165911</v>
      </c>
      <c r="K14" s="60">
        <v>802627</v>
      </c>
      <c r="L14" s="60">
        <v>862305</v>
      </c>
      <c r="M14" s="60">
        <v>878480</v>
      </c>
      <c r="N14" s="60">
        <v>2543412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2709323</v>
      </c>
      <c r="X14" s="60">
        <v>3625000</v>
      </c>
      <c r="Y14" s="60">
        <v>-915677</v>
      </c>
      <c r="Z14" s="140">
        <v>-25.26</v>
      </c>
      <c r="AA14" s="155">
        <v>7250000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47750</v>
      </c>
      <c r="D16" s="155">
        <v>0</v>
      </c>
      <c r="E16" s="156">
        <v>101000</v>
      </c>
      <c r="F16" s="60">
        <v>101000</v>
      </c>
      <c r="G16" s="60">
        <v>10032</v>
      </c>
      <c r="H16" s="60">
        <v>0</v>
      </c>
      <c r="I16" s="60">
        <v>3724</v>
      </c>
      <c r="J16" s="60">
        <v>13756</v>
      </c>
      <c r="K16" s="60">
        <v>3572</v>
      </c>
      <c r="L16" s="60">
        <v>9530</v>
      </c>
      <c r="M16" s="60">
        <v>332</v>
      </c>
      <c r="N16" s="60">
        <v>13434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27190</v>
      </c>
      <c r="X16" s="60">
        <v>50500</v>
      </c>
      <c r="Y16" s="60">
        <v>-23310</v>
      </c>
      <c r="Z16" s="140">
        <v>-46.16</v>
      </c>
      <c r="AA16" s="155">
        <v>101000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1900000</v>
      </c>
      <c r="F17" s="60">
        <v>1900000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950000</v>
      </c>
      <c r="Y17" s="60">
        <v>-950000</v>
      </c>
      <c r="Z17" s="140">
        <v>-100</v>
      </c>
      <c r="AA17" s="155">
        <v>1900000</v>
      </c>
    </row>
    <row r="18" spans="1:27" ht="13.5">
      <c r="A18" s="183" t="s">
        <v>114</v>
      </c>
      <c r="B18" s="182"/>
      <c r="C18" s="155">
        <v>2225764</v>
      </c>
      <c r="D18" s="155">
        <v>0</v>
      </c>
      <c r="E18" s="156">
        <v>0</v>
      </c>
      <c r="F18" s="60">
        <v>0</v>
      </c>
      <c r="G18" s="60">
        <v>267422</v>
      </c>
      <c r="H18" s="60">
        <v>125439</v>
      </c>
      <c r="I18" s="60">
        <v>190713</v>
      </c>
      <c r="J18" s="60">
        <v>583574</v>
      </c>
      <c r="K18" s="60">
        <v>46429</v>
      </c>
      <c r="L18" s="60">
        <v>333125</v>
      </c>
      <c r="M18" s="60">
        <v>156216</v>
      </c>
      <c r="N18" s="60">
        <v>535770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1119344</v>
      </c>
      <c r="X18" s="60">
        <v>0</v>
      </c>
      <c r="Y18" s="60">
        <v>1119344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58061000</v>
      </c>
      <c r="D19" s="155">
        <v>0</v>
      </c>
      <c r="E19" s="156">
        <v>65620000</v>
      </c>
      <c r="F19" s="60">
        <v>65620000</v>
      </c>
      <c r="G19" s="60">
        <v>27243000</v>
      </c>
      <c r="H19" s="60">
        <v>1290000</v>
      </c>
      <c r="I19" s="60">
        <v>777000</v>
      </c>
      <c r="J19" s="60">
        <v>29310000</v>
      </c>
      <c r="K19" s="60">
        <v>20474000</v>
      </c>
      <c r="L19" s="60">
        <v>0</v>
      </c>
      <c r="M19" s="60">
        <v>0</v>
      </c>
      <c r="N19" s="60">
        <v>20474000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49784000</v>
      </c>
      <c r="X19" s="60">
        <v>32810000</v>
      </c>
      <c r="Y19" s="60">
        <v>16974000</v>
      </c>
      <c r="Z19" s="140">
        <v>51.73</v>
      </c>
      <c r="AA19" s="155">
        <v>65620000</v>
      </c>
    </row>
    <row r="20" spans="1:27" ht="13.5">
      <c r="A20" s="181" t="s">
        <v>35</v>
      </c>
      <c r="B20" s="185"/>
      <c r="C20" s="155">
        <v>332415</v>
      </c>
      <c r="D20" s="155">
        <v>0</v>
      </c>
      <c r="E20" s="156">
        <v>22552000</v>
      </c>
      <c r="F20" s="54">
        <v>22552000</v>
      </c>
      <c r="G20" s="54">
        <v>15273</v>
      </c>
      <c r="H20" s="54">
        <v>48116</v>
      </c>
      <c r="I20" s="54">
        <v>7318</v>
      </c>
      <c r="J20" s="54">
        <v>70707</v>
      </c>
      <c r="K20" s="54">
        <v>19910</v>
      </c>
      <c r="L20" s="54">
        <v>19435</v>
      </c>
      <c r="M20" s="54">
        <v>8089</v>
      </c>
      <c r="N20" s="54">
        <v>47434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118141</v>
      </c>
      <c r="X20" s="54">
        <v>11276000</v>
      </c>
      <c r="Y20" s="54">
        <v>-11157859</v>
      </c>
      <c r="Z20" s="184">
        <v>-98.95</v>
      </c>
      <c r="AA20" s="130">
        <v>22552000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135492940</v>
      </c>
      <c r="D22" s="188">
        <f>SUM(D5:D21)</f>
        <v>0</v>
      </c>
      <c r="E22" s="189">
        <f t="shared" si="0"/>
        <v>122973000</v>
      </c>
      <c r="F22" s="190">
        <f t="shared" si="0"/>
        <v>122973000</v>
      </c>
      <c r="G22" s="190">
        <f t="shared" si="0"/>
        <v>27066797</v>
      </c>
      <c r="H22" s="190">
        <f t="shared" si="0"/>
        <v>6025176</v>
      </c>
      <c r="I22" s="190">
        <f t="shared" si="0"/>
        <v>3455020</v>
      </c>
      <c r="J22" s="190">
        <f t="shared" si="0"/>
        <v>36546993</v>
      </c>
      <c r="K22" s="190">
        <f t="shared" si="0"/>
        <v>23917056</v>
      </c>
      <c r="L22" s="190">
        <f t="shared" si="0"/>
        <v>3501476</v>
      </c>
      <c r="M22" s="190">
        <f t="shared" si="0"/>
        <v>3420011</v>
      </c>
      <c r="N22" s="190">
        <f t="shared" si="0"/>
        <v>30838543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67385536</v>
      </c>
      <c r="X22" s="190">
        <f t="shared" si="0"/>
        <v>61486500</v>
      </c>
      <c r="Y22" s="190">
        <f t="shared" si="0"/>
        <v>5899036</v>
      </c>
      <c r="Z22" s="191">
        <f>+IF(X22&lt;&gt;0,+(Y22/X22)*100,0)</f>
        <v>9.594034462849569</v>
      </c>
      <c r="AA22" s="188">
        <f>SUM(AA5:AA21)</f>
        <v>122973000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35988152</v>
      </c>
      <c r="D25" s="155">
        <v>0</v>
      </c>
      <c r="E25" s="156">
        <v>36205000</v>
      </c>
      <c r="F25" s="60">
        <v>36205000</v>
      </c>
      <c r="G25" s="60">
        <v>2618357</v>
      </c>
      <c r="H25" s="60">
        <v>2828208</v>
      </c>
      <c r="I25" s="60">
        <v>2803000</v>
      </c>
      <c r="J25" s="60">
        <v>8249565</v>
      </c>
      <c r="K25" s="60">
        <v>2576347</v>
      </c>
      <c r="L25" s="60">
        <v>2653417</v>
      </c>
      <c r="M25" s="60">
        <v>4898732</v>
      </c>
      <c r="N25" s="60">
        <v>10128496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18378061</v>
      </c>
      <c r="X25" s="60">
        <v>18102500</v>
      </c>
      <c r="Y25" s="60">
        <v>275561</v>
      </c>
      <c r="Z25" s="140">
        <v>1.52</v>
      </c>
      <c r="AA25" s="155">
        <v>36205000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8259000</v>
      </c>
      <c r="F26" s="60">
        <v>8259000</v>
      </c>
      <c r="G26" s="60">
        <v>494841</v>
      </c>
      <c r="H26" s="60">
        <v>494841</v>
      </c>
      <c r="I26" s="60">
        <v>494841</v>
      </c>
      <c r="J26" s="60">
        <v>1484523</v>
      </c>
      <c r="K26" s="60">
        <v>494846</v>
      </c>
      <c r="L26" s="60">
        <v>533095</v>
      </c>
      <c r="M26" s="60">
        <v>535507</v>
      </c>
      <c r="N26" s="60">
        <v>1563448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3047971</v>
      </c>
      <c r="X26" s="60">
        <v>4129500</v>
      </c>
      <c r="Y26" s="60">
        <v>-1081529</v>
      </c>
      <c r="Z26" s="140">
        <v>-26.19</v>
      </c>
      <c r="AA26" s="155">
        <v>8259000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5498517</v>
      </c>
      <c r="D28" s="155">
        <v>0</v>
      </c>
      <c r="E28" s="156">
        <v>8850000</v>
      </c>
      <c r="F28" s="60">
        <v>8850000</v>
      </c>
      <c r="G28" s="60">
        <v>880528</v>
      </c>
      <c r="H28" s="60">
        <v>837000</v>
      </c>
      <c r="I28" s="60">
        <v>855826</v>
      </c>
      <c r="J28" s="60">
        <v>2573354</v>
      </c>
      <c r="K28" s="60">
        <v>868948</v>
      </c>
      <c r="L28" s="60">
        <v>868948</v>
      </c>
      <c r="M28" s="60">
        <v>877694</v>
      </c>
      <c r="N28" s="60">
        <v>2615590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5188944</v>
      </c>
      <c r="X28" s="60">
        <v>4425000</v>
      </c>
      <c r="Y28" s="60">
        <v>763944</v>
      </c>
      <c r="Z28" s="140">
        <v>17.26</v>
      </c>
      <c r="AA28" s="155">
        <v>8850000</v>
      </c>
    </row>
    <row r="29" spans="1:27" ht="13.5">
      <c r="A29" s="183" t="s">
        <v>40</v>
      </c>
      <c r="B29" s="182"/>
      <c r="C29" s="155">
        <v>2181478</v>
      </c>
      <c r="D29" s="155">
        <v>0</v>
      </c>
      <c r="E29" s="156">
        <v>2500000</v>
      </c>
      <c r="F29" s="60">
        <v>2500000</v>
      </c>
      <c r="G29" s="60">
        <v>1562242</v>
      </c>
      <c r="H29" s="60">
        <v>0</v>
      </c>
      <c r="I29" s="60">
        <v>0</v>
      </c>
      <c r="J29" s="60">
        <v>1562242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1562242</v>
      </c>
      <c r="X29" s="60">
        <v>1250000</v>
      </c>
      <c r="Y29" s="60">
        <v>312242</v>
      </c>
      <c r="Z29" s="140">
        <v>24.98</v>
      </c>
      <c r="AA29" s="155">
        <v>2500000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8187000</v>
      </c>
      <c r="F32" s="60">
        <v>8187000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4093500</v>
      </c>
      <c r="Y32" s="60">
        <v>-4093500</v>
      </c>
      <c r="Z32" s="140">
        <v>-100</v>
      </c>
      <c r="AA32" s="155">
        <v>8187000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75713980</v>
      </c>
      <c r="D34" s="155">
        <v>0</v>
      </c>
      <c r="E34" s="156">
        <v>58972000</v>
      </c>
      <c r="F34" s="60">
        <v>58972000</v>
      </c>
      <c r="G34" s="60">
        <v>2099895</v>
      </c>
      <c r="H34" s="60">
        <v>2668508</v>
      </c>
      <c r="I34" s="60">
        <v>2914770</v>
      </c>
      <c r="J34" s="60">
        <v>7683173</v>
      </c>
      <c r="K34" s="60">
        <v>3487266</v>
      </c>
      <c r="L34" s="60">
        <v>2328831</v>
      </c>
      <c r="M34" s="60">
        <v>2896326</v>
      </c>
      <c r="N34" s="60">
        <v>8712423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16395596</v>
      </c>
      <c r="X34" s="60">
        <v>29486000</v>
      </c>
      <c r="Y34" s="60">
        <v>-13090404</v>
      </c>
      <c r="Z34" s="140">
        <v>-44.4</v>
      </c>
      <c r="AA34" s="155">
        <v>58972000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119382127</v>
      </c>
      <c r="D36" s="188">
        <f>SUM(D25:D35)</f>
        <v>0</v>
      </c>
      <c r="E36" s="189">
        <f t="shared" si="1"/>
        <v>122973000</v>
      </c>
      <c r="F36" s="190">
        <f t="shared" si="1"/>
        <v>122973000</v>
      </c>
      <c r="G36" s="190">
        <f t="shared" si="1"/>
        <v>7655863</v>
      </c>
      <c r="H36" s="190">
        <f t="shared" si="1"/>
        <v>6828557</v>
      </c>
      <c r="I36" s="190">
        <f t="shared" si="1"/>
        <v>7068437</v>
      </c>
      <c r="J36" s="190">
        <f t="shared" si="1"/>
        <v>21552857</v>
      </c>
      <c r="K36" s="190">
        <f t="shared" si="1"/>
        <v>7427407</v>
      </c>
      <c r="L36" s="190">
        <f t="shared" si="1"/>
        <v>6384291</v>
      </c>
      <c r="M36" s="190">
        <f t="shared" si="1"/>
        <v>9208259</v>
      </c>
      <c r="N36" s="190">
        <f t="shared" si="1"/>
        <v>23019957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44572814</v>
      </c>
      <c r="X36" s="190">
        <f t="shared" si="1"/>
        <v>61486500</v>
      </c>
      <c r="Y36" s="190">
        <f t="shared" si="1"/>
        <v>-16913686</v>
      </c>
      <c r="Z36" s="191">
        <f>+IF(X36&lt;&gt;0,+(Y36/X36)*100,0)</f>
        <v>-27.50796678945785</v>
      </c>
      <c r="AA36" s="188">
        <f>SUM(AA25:AA35)</f>
        <v>122973000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16110813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19410934</v>
      </c>
      <c r="H38" s="106">
        <f t="shared" si="2"/>
        <v>-803381</v>
      </c>
      <c r="I38" s="106">
        <f t="shared" si="2"/>
        <v>-3613417</v>
      </c>
      <c r="J38" s="106">
        <f t="shared" si="2"/>
        <v>14994136</v>
      </c>
      <c r="K38" s="106">
        <f t="shared" si="2"/>
        <v>16489649</v>
      </c>
      <c r="L38" s="106">
        <f t="shared" si="2"/>
        <v>-2882815</v>
      </c>
      <c r="M38" s="106">
        <f t="shared" si="2"/>
        <v>-5788248</v>
      </c>
      <c r="N38" s="106">
        <f t="shared" si="2"/>
        <v>7818586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22812722</v>
      </c>
      <c r="X38" s="106">
        <f>IF(F22=F36,0,X22-X36)</f>
        <v>0</v>
      </c>
      <c r="Y38" s="106">
        <f t="shared" si="2"/>
        <v>22812722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18404000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34514813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19410934</v>
      </c>
      <c r="H42" s="88">
        <f t="shared" si="3"/>
        <v>-803381</v>
      </c>
      <c r="I42" s="88">
        <f t="shared" si="3"/>
        <v>-3613417</v>
      </c>
      <c r="J42" s="88">
        <f t="shared" si="3"/>
        <v>14994136</v>
      </c>
      <c r="K42" s="88">
        <f t="shared" si="3"/>
        <v>16489649</v>
      </c>
      <c r="L42" s="88">
        <f t="shared" si="3"/>
        <v>-2882815</v>
      </c>
      <c r="M42" s="88">
        <f t="shared" si="3"/>
        <v>-5788248</v>
      </c>
      <c r="N42" s="88">
        <f t="shared" si="3"/>
        <v>7818586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22812722</v>
      </c>
      <c r="X42" s="88">
        <f t="shared" si="3"/>
        <v>0</v>
      </c>
      <c r="Y42" s="88">
        <f t="shared" si="3"/>
        <v>22812722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34514813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19410934</v>
      </c>
      <c r="H44" s="77">
        <f t="shared" si="4"/>
        <v>-803381</v>
      </c>
      <c r="I44" s="77">
        <f t="shared" si="4"/>
        <v>-3613417</v>
      </c>
      <c r="J44" s="77">
        <f t="shared" si="4"/>
        <v>14994136</v>
      </c>
      <c r="K44" s="77">
        <f t="shared" si="4"/>
        <v>16489649</v>
      </c>
      <c r="L44" s="77">
        <f t="shared" si="4"/>
        <v>-2882815</v>
      </c>
      <c r="M44" s="77">
        <f t="shared" si="4"/>
        <v>-5788248</v>
      </c>
      <c r="N44" s="77">
        <f t="shared" si="4"/>
        <v>7818586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22812722</v>
      </c>
      <c r="X44" s="77">
        <f t="shared" si="4"/>
        <v>0</v>
      </c>
      <c r="Y44" s="77">
        <f t="shared" si="4"/>
        <v>22812722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34514813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19410934</v>
      </c>
      <c r="H46" s="88">
        <f t="shared" si="5"/>
        <v>-803381</v>
      </c>
      <c r="I46" s="88">
        <f t="shared" si="5"/>
        <v>-3613417</v>
      </c>
      <c r="J46" s="88">
        <f t="shared" si="5"/>
        <v>14994136</v>
      </c>
      <c r="K46" s="88">
        <f t="shared" si="5"/>
        <v>16489649</v>
      </c>
      <c r="L46" s="88">
        <f t="shared" si="5"/>
        <v>-2882815</v>
      </c>
      <c r="M46" s="88">
        <f t="shared" si="5"/>
        <v>-5788248</v>
      </c>
      <c r="N46" s="88">
        <f t="shared" si="5"/>
        <v>7818586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22812722</v>
      </c>
      <c r="X46" s="88">
        <f t="shared" si="5"/>
        <v>0</v>
      </c>
      <c r="Y46" s="88">
        <f t="shared" si="5"/>
        <v>22812722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34514813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19410934</v>
      </c>
      <c r="H48" s="220">
        <f t="shared" si="6"/>
        <v>-803381</v>
      </c>
      <c r="I48" s="220">
        <f t="shared" si="6"/>
        <v>-3613417</v>
      </c>
      <c r="J48" s="220">
        <f t="shared" si="6"/>
        <v>14994136</v>
      </c>
      <c r="K48" s="220">
        <f t="shared" si="6"/>
        <v>16489649</v>
      </c>
      <c r="L48" s="220">
        <f t="shared" si="6"/>
        <v>-2882815</v>
      </c>
      <c r="M48" s="219">
        <f t="shared" si="6"/>
        <v>-5788248</v>
      </c>
      <c r="N48" s="219">
        <f t="shared" si="6"/>
        <v>7818586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22812722</v>
      </c>
      <c r="X48" s="220">
        <f t="shared" si="6"/>
        <v>0</v>
      </c>
      <c r="Y48" s="220">
        <f t="shared" si="6"/>
        <v>22812722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6074599</v>
      </c>
      <c r="D5" s="153">
        <f>SUM(D6:D8)</f>
        <v>0</v>
      </c>
      <c r="E5" s="154">
        <f t="shared" si="0"/>
        <v>4300000</v>
      </c>
      <c r="F5" s="100">
        <f t="shared" si="0"/>
        <v>4300000</v>
      </c>
      <c r="G5" s="100">
        <f t="shared" si="0"/>
        <v>70718</v>
      </c>
      <c r="H5" s="100">
        <f t="shared" si="0"/>
        <v>0</v>
      </c>
      <c r="I5" s="100">
        <f t="shared" si="0"/>
        <v>138981</v>
      </c>
      <c r="J5" s="100">
        <f t="shared" si="0"/>
        <v>209699</v>
      </c>
      <c r="K5" s="100">
        <f t="shared" si="0"/>
        <v>43212</v>
      </c>
      <c r="L5" s="100">
        <f t="shared" si="0"/>
        <v>130604</v>
      </c>
      <c r="M5" s="100">
        <f t="shared" si="0"/>
        <v>115390</v>
      </c>
      <c r="N5" s="100">
        <f t="shared" si="0"/>
        <v>289206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498905</v>
      </c>
      <c r="X5" s="100">
        <f t="shared" si="0"/>
        <v>2150000</v>
      </c>
      <c r="Y5" s="100">
        <f t="shared" si="0"/>
        <v>-1651095</v>
      </c>
      <c r="Z5" s="137">
        <f>+IF(X5&lt;&gt;0,+(Y5/X5)*100,0)</f>
        <v>-76.79511627906976</v>
      </c>
      <c r="AA5" s="153">
        <f>SUM(AA6:AA8)</f>
        <v>4300000</v>
      </c>
    </row>
    <row r="6" spans="1:27" ht="13.5">
      <c r="A6" s="138" t="s">
        <v>75</v>
      </c>
      <c r="B6" s="136"/>
      <c r="C6" s="155">
        <v>6074599</v>
      </c>
      <c r="D6" s="155"/>
      <c r="E6" s="156">
        <v>4300000</v>
      </c>
      <c r="F6" s="60">
        <v>4300000</v>
      </c>
      <c r="G6" s="60">
        <v>70718</v>
      </c>
      <c r="H6" s="60"/>
      <c r="I6" s="60">
        <v>138981</v>
      </c>
      <c r="J6" s="60">
        <v>209699</v>
      </c>
      <c r="K6" s="60">
        <v>43212</v>
      </c>
      <c r="L6" s="60">
        <v>130604</v>
      </c>
      <c r="M6" s="60">
        <v>115390</v>
      </c>
      <c r="N6" s="60">
        <v>289206</v>
      </c>
      <c r="O6" s="60"/>
      <c r="P6" s="60"/>
      <c r="Q6" s="60"/>
      <c r="R6" s="60"/>
      <c r="S6" s="60"/>
      <c r="T6" s="60"/>
      <c r="U6" s="60"/>
      <c r="V6" s="60"/>
      <c r="W6" s="60">
        <v>498905</v>
      </c>
      <c r="X6" s="60">
        <v>2150000</v>
      </c>
      <c r="Y6" s="60">
        <v>-1651095</v>
      </c>
      <c r="Z6" s="140">
        <v>-76.8</v>
      </c>
      <c r="AA6" s="62">
        <v>4300000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8602738</v>
      </c>
      <c r="D9" s="153">
        <f>SUM(D10:D14)</f>
        <v>0</v>
      </c>
      <c r="E9" s="154">
        <f t="shared" si="1"/>
        <v>11118000</v>
      </c>
      <c r="F9" s="100">
        <f t="shared" si="1"/>
        <v>11118000</v>
      </c>
      <c r="G9" s="100">
        <f t="shared" si="1"/>
        <v>482659</v>
      </c>
      <c r="H9" s="100">
        <f t="shared" si="1"/>
        <v>195328</v>
      </c>
      <c r="I9" s="100">
        <f t="shared" si="1"/>
        <v>526065</v>
      </c>
      <c r="J9" s="100">
        <f t="shared" si="1"/>
        <v>1204052</v>
      </c>
      <c r="K9" s="100">
        <f t="shared" si="1"/>
        <v>244276</v>
      </c>
      <c r="L9" s="100">
        <f t="shared" si="1"/>
        <v>446177</v>
      </c>
      <c r="M9" s="100">
        <f t="shared" si="1"/>
        <v>364402</v>
      </c>
      <c r="N9" s="100">
        <f t="shared" si="1"/>
        <v>1054855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2258907</v>
      </c>
      <c r="X9" s="100">
        <f t="shared" si="1"/>
        <v>5559000</v>
      </c>
      <c r="Y9" s="100">
        <f t="shared" si="1"/>
        <v>-3300093</v>
      </c>
      <c r="Z9" s="137">
        <f>+IF(X9&lt;&gt;0,+(Y9/X9)*100,0)</f>
        <v>-59.36486778197517</v>
      </c>
      <c r="AA9" s="102">
        <f>SUM(AA10:AA14)</f>
        <v>11118000</v>
      </c>
    </row>
    <row r="10" spans="1:27" ht="13.5">
      <c r="A10" s="138" t="s">
        <v>79</v>
      </c>
      <c r="B10" s="136"/>
      <c r="C10" s="155">
        <v>6634367</v>
      </c>
      <c r="D10" s="155"/>
      <c r="E10" s="156">
        <v>10618000</v>
      </c>
      <c r="F10" s="60">
        <v>10618000</v>
      </c>
      <c r="G10" s="60">
        <v>482659</v>
      </c>
      <c r="H10" s="60">
        <v>195328</v>
      </c>
      <c r="I10" s="60">
        <v>526065</v>
      </c>
      <c r="J10" s="60">
        <v>1204052</v>
      </c>
      <c r="K10" s="60">
        <v>244276</v>
      </c>
      <c r="L10" s="60">
        <v>446177</v>
      </c>
      <c r="M10" s="60">
        <v>364402</v>
      </c>
      <c r="N10" s="60">
        <v>1054855</v>
      </c>
      <c r="O10" s="60"/>
      <c r="P10" s="60"/>
      <c r="Q10" s="60"/>
      <c r="R10" s="60"/>
      <c r="S10" s="60"/>
      <c r="T10" s="60"/>
      <c r="U10" s="60"/>
      <c r="V10" s="60"/>
      <c r="W10" s="60">
        <v>2258907</v>
      </c>
      <c r="X10" s="60">
        <v>5309000</v>
      </c>
      <c r="Y10" s="60">
        <v>-3050093</v>
      </c>
      <c r="Z10" s="140">
        <v>-57.45</v>
      </c>
      <c r="AA10" s="62">
        <v>10618000</v>
      </c>
    </row>
    <row r="11" spans="1:27" ht="13.5">
      <c r="A11" s="138" t="s">
        <v>80</v>
      </c>
      <c r="B11" s="136"/>
      <c r="C11" s="155">
        <v>1968371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250000</v>
      </c>
      <c r="Y12" s="60">
        <v>-250000</v>
      </c>
      <c r="Z12" s="140">
        <v>-100</v>
      </c>
      <c r="AA12" s="62">
        <v>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10719324</v>
      </c>
      <c r="D15" s="153">
        <f>SUM(D16:D18)</f>
        <v>0</v>
      </c>
      <c r="E15" s="154">
        <f t="shared" si="2"/>
        <v>17900000</v>
      </c>
      <c r="F15" s="100">
        <f t="shared" si="2"/>
        <v>17900000</v>
      </c>
      <c r="G15" s="100">
        <f t="shared" si="2"/>
        <v>646284</v>
      </c>
      <c r="H15" s="100">
        <f t="shared" si="2"/>
        <v>2501201</v>
      </c>
      <c r="I15" s="100">
        <f t="shared" si="2"/>
        <v>1575416</v>
      </c>
      <c r="J15" s="100">
        <f t="shared" si="2"/>
        <v>4722901</v>
      </c>
      <c r="K15" s="100">
        <f t="shared" si="2"/>
        <v>1210003</v>
      </c>
      <c r="L15" s="100">
        <f t="shared" si="2"/>
        <v>417395</v>
      </c>
      <c r="M15" s="100">
        <f t="shared" si="2"/>
        <v>217353</v>
      </c>
      <c r="N15" s="100">
        <f t="shared" si="2"/>
        <v>1844751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6567652</v>
      </c>
      <c r="X15" s="100">
        <f t="shared" si="2"/>
        <v>8950000</v>
      </c>
      <c r="Y15" s="100">
        <f t="shared" si="2"/>
        <v>-2382348</v>
      </c>
      <c r="Z15" s="137">
        <f>+IF(X15&lt;&gt;0,+(Y15/X15)*100,0)</f>
        <v>-26.61841340782123</v>
      </c>
      <c r="AA15" s="102">
        <f>SUM(AA16:AA18)</f>
        <v>17900000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10719324</v>
      </c>
      <c r="D17" s="155"/>
      <c r="E17" s="156">
        <v>17900000</v>
      </c>
      <c r="F17" s="60">
        <v>17900000</v>
      </c>
      <c r="G17" s="60">
        <v>453766</v>
      </c>
      <c r="H17" s="60">
        <v>2501201</v>
      </c>
      <c r="I17" s="60">
        <v>1575416</v>
      </c>
      <c r="J17" s="60">
        <v>4530383</v>
      </c>
      <c r="K17" s="60">
        <v>1210003</v>
      </c>
      <c r="L17" s="60">
        <v>417395</v>
      </c>
      <c r="M17" s="60">
        <v>217353</v>
      </c>
      <c r="N17" s="60">
        <v>1844751</v>
      </c>
      <c r="O17" s="60"/>
      <c r="P17" s="60"/>
      <c r="Q17" s="60"/>
      <c r="R17" s="60"/>
      <c r="S17" s="60"/>
      <c r="T17" s="60"/>
      <c r="U17" s="60"/>
      <c r="V17" s="60"/>
      <c r="W17" s="60">
        <v>6375134</v>
      </c>
      <c r="X17" s="60">
        <v>8950000</v>
      </c>
      <c r="Y17" s="60">
        <v>-2574866</v>
      </c>
      <c r="Z17" s="140">
        <v>-28.77</v>
      </c>
      <c r="AA17" s="62">
        <v>17900000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192518</v>
      </c>
      <c r="H18" s="60"/>
      <c r="I18" s="60"/>
      <c r="J18" s="60">
        <v>192518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192518</v>
      </c>
      <c r="X18" s="60"/>
      <c r="Y18" s="60">
        <v>192518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172437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797679</v>
      </c>
      <c r="M19" s="100">
        <f t="shared" si="3"/>
        <v>26387</v>
      </c>
      <c r="N19" s="100">
        <f t="shared" si="3"/>
        <v>824066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824066</v>
      </c>
      <c r="X19" s="100">
        <f t="shared" si="3"/>
        <v>0</v>
      </c>
      <c r="Y19" s="100">
        <f t="shared" si="3"/>
        <v>824066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172437</v>
      </c>
      <c r="D20" s="155"/>
      <c r="E20" s="156"/>
      <c r="F20" s="60"/>
      <c r="G20" s="60"/>
      <c r="H20" s="60"/>
      <c r="I20" s="60"/>
      <c r="J20" s="60"/>
      <c r="K20" s="60"/>
      <c r="L20" s="60">
        <v>797679</v>
      </c>
      <c r="M20" s="60">
        <v>26387</v>
      </c>
      <c r="N20" s="60">
        <v>824066</v>
      </c>
      <c r="O20" s="60"/>
      <c r="P20" s="60"/>
      <c r="Q20" s="60"/>
      <c r="R20" s="60"/>
      <c r="S20" s="60"/>
      <c r="T20" s="60"/>
      <c r="U20" s="60"/>
      <c r="V20" s="60"/>
      <c r="W20" s="60">
        <v>824066</v>
      </c>
      <c r="X20" s="60"/>
      <c r="Y20" s="60">
        <v>824066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25569098</v>
      </c>
      <c r="D25" s="217">
        <f>+D5+D9+D15+D19+D24</f>
        <v>0</v>
      </c>
      <c r="E25" s="230">
        <f t="shared" si="4"/>
        <v>33318000</v>
      </c>
      <c r="F25" s="219">
        <f t="shared" si="4"/>
        <v>33318000</v>
      </c>
      <c r="G25" s="219">
        <f t="shared" si="4"/>
        <v>1199661</v>
      </c>
      <c r="H25" s="219">
        <f t="shared" si="4"/>
        <v>2696529</v>
      </c>
      <c r="I25" s="219">
        <f t="shared" si="4"/>
        <v>2240462</v>
      </c>
      <c r="J25" s="219">
        <f t="shared" si="4"/>
        <v>6136652</v>
      </c>
      <c r="K25" s="219">
        <f t="shared" si="4"/>
        <v>1497491</v>
      </c>
      <c r="L25" s="219">
        <f t="shared" si="4"/>
        <v>1791855</v>
      </c>
      <c r="M25" s="219">
        <f t="shared" si="4"/>
        <v>723532</v>
      </c>
      <c r="N25" s="219">
        <f t="shared" si="4"/>
        <v>4012878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10149530</v>
      </c>
      <c r="X25" s="219">
        <f t="shared" si="4"/>
        <v>16659000</v>
      </c>
      <c r="Y25" s="219">
        <f t="shared" si="4"/>
        <v>-6509470</v>
      </c>
      <c r="Z25" s="231">
        <f>+IF(X25&lt;&gt;0,+(Y25/X25)*100,0)</f>
        <v>-39.074794405426495</v>
      </c>
      <c r="AA25" s="232">
        <f>+AA5+AA9+AA15+AA19+AA24</f>
        <v>33318000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18447356</v>
      </c>
      <c r="D28" s="155"/>
      <c r="E28" s="156">
        <v>22296000</v>
      </c>
      <c r="F28" s="60">
        <v>22296000</v>
      </c>
      <c r="G28" s="60">
        <v>532323</v>
      </c>
      <c r="H28" s="60">
        <v>2501201</v>
      </c>
      <c r="I28" s="60">
        <v>1575416</v>
      </c>
      <c r="J28" s="60">
        <v>4608940</v>
      </c>
      <c r="K28" s="60">
        <v>1210003</v>
      </c>
      <c r="L28" s="60">
        <v>1215074</v>
      </c>
      <c r="M28" s="60">
        <v>561614</v>
      </c>
      <c r="N28" s="60">
        <v>2986691</v>
      </c>
      <c r="O28" s="60"/>
      <c r="P28" s="60"/>
      <c r="Q28" s="60"/>
      <c r="R28" s="60"/>
      <c r="S28" s="60"/>
      <c r="T28" s="60"/>
      <c r="U28" s="60"/>
      <c r="V28" s="60"/>
      <c r="W28" s="60">
        <v>7595631</v>
      </c>
      <c r="X28" s="60">
        <v>11148000</v>
      </c>
      <c r="Y28" s="60">
        <v>-3552369</v>
      </c>
      <c r="Z28" s="140">
        <v>-31.87</v>
      </c>
      <c r="AA28" s="155">
        <v>22296000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18447356</v>
      </c>
      <c r="D32" s="210">
        <f>SUM(D28:D31)</f>
        <v>0</v>
      </c>
      <c r="E32" s="211">
        <f t="shared" si="5"/>
        <v>22296000</v>
      </c>
      <c r="F32" s="77">
        <f t="shared" si="5"/>
        <v>22296000</v>
      </c>
      <c r="G32" s="77">
        <f t="shared" si="5"/>
        <v>532323</v>
      </c>
      <c r="H32" s="77">
        <f t="shared" si="5"/>
        <v>2501201</v>
      </c>
      <c r="I32" s="77">
        <f t="shared" si="5"/>
        <v>1575416</v>
      </c>
      <c r="J32" s="77">
        <f t="shared" si="5"/>
        <v>4608940</v>
      </c>
      <c r="K32" s="77">
        <f t="shared" si="5"/>
        <v>1210003</v>
      </c>
      <c r="L32" s="77">
        <f t="shared" si="5"/>
        <v>1215074</v>
      </c>
      <c r="M32" s="77">
        <f t="shared" si="5"/>
        <v>561614</v>
      </c>
      <c r="N32" s="77">
        <f t="shared" si="5"/>
        <v>2986691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7595631</v>
      </c>
      <c r="X32" s="77">
        <f t="shared" si="5"/>
        <v>11148000</v>
      </c>
      <c r="Y32" s="77">
        <f t="shared" si="5"/>
        <v>-3552369</v>
      </c>
      <c r="Z32" s="212">
        <f>+IF(X32&lt;&gt;0,+(Y32/X32)*100,0)</f>
        <v>-31.865527448869752</v>
      </c>
      <c r="AA32" s="79">
        <f>SUM(AA28:AA31)</f>
        <v>22296000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7121742</v>
      </c>
      <c r="D35" s="155"/>
      <c r="E35" s="156">
        <v>11022000</v>
      </c>
      <c r="F35" s="60">
        <v>11022000</v>
      </c>
      <c r="G35" s="60">
        <v>667338</v>
      </c>
      <c r="H35" s="60">
        <v>195328</v>
      </c>
      <c r="I35" s="60">
        <v>665046</v>
      </c>
      <c r="J35" s="60">
        <v>1527712</v>
      </c>
      <c r="K35" s="60">
        <v>287488</v>
      </c>
      <c r="L35" s="60">
        <v>576781</v>
      </c>
      <c r="M35" s="60">
        <v>161918</v>
      </c>
      <c r="N35" s="60">
        <v>1026187</v>
      </c>
      <c r="O35" s="60"/>
      <c r="P35" s="60"/>
      <c r="Q35" s="60"/>
      <c r="R35" s="60"/>
      <c r="S35" s="60"/>
      <c r="T35" s="60"/>
      <c r="U35" s="60"/>
      <c r="V35" s="60"/>
      <c r="W35" s="60">
        <v>2553899</v>
      </c>
      <c r="X35" s="60">
        <v>5511000</v>
      </c>
      <c r="Y35" s="60">
        <v>-2957101</v>
      </c>
      <c r="Z35" s="140">
        <v>-53.66</v>
      </c>
      <c r="AA35" s="62">
        <v>11022000</v>
      </c>
    </row>
    <row r="36" spans="1:27" ht="13.5">
      <c r="A36" s="238" t="s">
        <v>139</v>
      </c>
      <c r="B36" s="149"/>
      <c r="C36" s="222">
        <f aca="true" t="shared" si="6" ref="C36:Y36">SUM(C32:C35)</f>
        <v>25569098</v>
      </c>
      <c r="D36" s="222">
        <f>SUM(D32:D35)</f>
        <v>0</v>
      </c>
      <c r="E36" s="218">
        <f t="shared" si="6"/>
        <v>33318000</v>
      </c>
      <c r="F36" s="220">
        <f t="shared" si="6"/>
        <v>33318000</v>
      </c>
      <c r="G36" s="220">
        <f t="shared" si="6"/>
        <v>1199661</v>
      </c>
      <c r="H36" s="220">
        <f t="shared" si="6"/>
        <v>2696529</v>
      </c>
      <c r="I36" s="220">
        <f t="shared" si="6"/>
        <v>2240462</v>
      </c>
      <c r="J36" s="220">
        <f t="shared" si="6"/>
        <v>6136652</v>
      </c>
      <c r="K36" s="220">
        <f t="shared" si="6"/>
        <v>1497491</v>
      </c>
      <c r="L36" s="220">
        <f t="shared" si="6"/>
        <v>1791855</v>
      </c>
      <c r="M36" s="220">
        <f t="shared" si="6"/>
        <v>723532</v>
      </c>
      <c r="N36" s="220">
        <f t="shared" si="6"/>
        <v>4012878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10149530</v>
      </c>
      <c r="X36" s="220">
        <f t="shared" si="6"/>
        <v>16659000</v>
      </c>
      <c r="Y36" s="220">
        <f t="shared" si="6"/>
        <v>-6509470</v>
      </c>
      <c r="Z36" s="221">
        <f>+IF(X36&lt;&gt;0,+(Y36/X36)*100,0)</f>
        <v>-39.074794405426495</v>
      </c>
      <c r="AA36" s="239">
        <f>SUM(AA32:AA35)</f>
        <v>33318000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432454</v>
      </c>
      <c r="D6" s="155"/>
      <c r="E6" s="59">
        <v>500000</v>
      </c>
      <c r="F6" s="60">
        <v>500000</v>
      </c>
      <c r="G6" s="60">
        <v>839509</v>
      </c>
      <c r="H6" s="60">
        <v>423018</v>
      </c>
      <c r="I6" s="60">
        <v>1494419</v>
      </c>
      <c r="J6" s="60">
        <v>1494419</v>
      </c>
      <c r="K6" s="60">
        <v>10196135</v>
      </c>
      <c r="L6" s="60">
        <v>661496</v>
      </c>
      <c r="M6" s="60">
        <v>1035464</v>
      </c>
      <c r="N6" s="60">
        <v>1035464</v>
      </c>
      <c r="O6" s="60"/>
      <c r="P6" s="60"/>
      <c r="Q6" s="60"/>
      <c r="R6" s="60"/>
      <c r="S6" s="60"/>
      <c r="T6" s="60"/>
      <c r="U6" s="60"/>
      <c r="V6" s="60"/>
      <c r="W6" s="60">
        <v>1035464</v>
      </c>
      <c r="X6" s="60">
        <v>250000</v>
      </c>
      <c r="Y6" s="60">
        <v>785464</v>
      </c>
      <c r="Z6" s="140">
        <v>314.19</v>
      </c>
      <c r="AA6" s="62">
        <v>500000</v>
      </c>
    </row>
    <row r="7" spans="1:27" ht="13.5">
      <c r="A7" s="249" t="s">
        <v>144</v>
      </c>
      <c r="B7" s="182"/>
      <c r="C7" s="155">
        <v>5472448</v>
      </c>
      <c r="D7" s="155"/>
      <c r="E7" s="59">
        <v>7000000</v>
      </c>
      <c r="F7" s="60">
        <v>7000000</v>
      </c>
      <c r="G7" s="60">
        <v>33610448</v>
      </c>
      <c r="H7" s="60">
        <v>26060448</v>
      </c>
      <c r="I7" s="60">
        <v>17510448</v>
      </c>
      <c r="J7" s="60">
        <v>17510448</v>
      </c>
      <c r="K7" s="60">
        <v>13510448</v>
      </c>
      <c r="L7" s="60">
        <v>38610448</v>
      </c>
      <c r="M7" s="60">
        <v>28910448</v>
      </c>
      <c r="N7" s="60">
        <v>28910448</v>
      </c>
      <c r="O7" s="60"/>
      <c r="P7" s="60"/>
      <c r="Q7" s="60"/>
      <c r="R7" s="60"/>
      <c r="S7" s="60"/>
      <c r="T7" s="60"/>
      <c r="U7" s="60"/>
      <c r="V7" s="60"/>
      <c r="W7" s="60">
        <v>28910448</v>
      </c>
      <c r="X7" s="60">
        <v>3500000</v>
      </c>
      <c r="Y7" s="60">
        <v>25410448</v>
      </c>
      <c r="Z7" s="140">
        <v>726.01</v>
      </c>
      <c r="AA7" s="62">
        <v>7000000</v>
      </c>
    </row>
    <row r="8" spans="1:27" ht="13.5">
      <c r="A8" s="249" t="s">
        <v>145</v>
      </c>
      <c r="B8" s="182"/>
      <c r="C8" s="155">
        <v>44177542</v>
      </c>
      <c r="D8" s="155"/>
      <c r="E8" s="59">
        <v>30307000</v>
      </c>
      <c r="F8" s="60">
        <v>30307000</v>
      </c>
      <c r="G8" s="60">
        <v>43347466</v>
      </c>
      <c r="H8" s="60">
        <v>45321510</v>
      </c>
      <c r="I8" s="60">
        <v>47083749</v>
      </c>
      <c r="J8" s="60">
        <v>47083749</v>
      </c>
      <c r="K8" s="60">
        <v>45075833</v>
      </c>
      <c r="L8" s="60">
        <v>47551970</v>
      </c>
      <c r="M8" s="60">
        <v>49235435</v>
      </c>
      <c r="N8" s="60">
        <v>49235435</v>
      </c>
      <c r="O8" s="60"/>
      <c r="P8" s="60"/>
      <c r="Q8" s="60"/>
      <c r="R8" s="60"/>
      <c r="S8" s="60"/>
      <c r="T8" s="60"/>
      <c r="U8" s="60"/>
      <c r="V8" s="60"/>
      <c r="W8" s="60">
        <v>49235435</v>
      </c>
      <c r="X8" s="60">
        <v>15153500</v>
      </c>
      <c r="Y8" s="60">
        <v>34081935</v>
      </c>
      <c r="Z8" s="140">
        <v>224.91</v>
      </c>
      <c r="AA8" s="62">
        <v>30307000</v>
      </c>
    </row>
    <row r="9" spans="1:27" ht="13.5">
      <c r="A9" s="249" t="s">
        <v>146</v>
      </c>
      <c r="B9" s="182"/>
      <c r="C9" s="155">
        <v>4450233</v>
      </c>
      <c r="D9" s="155"/>
      <c r="E9" s="59">
        <v>1750000</v>
      </c>
      <c r="F9" s="60">
        <v>1750000</v>
      </c>
      <c r="G9" s="60">
        <v>4450232</v>
      </c>
      <c r="H9" s="60">
        <v>4450232</v>
      </c>
      <c r="I9" s="60">
        <v>4450232</v>
      </c>
      <c r="J9" s="60">
        <v>4450232</v>
      </c>
      <c r="K9" s="60">
        <v>4450232</v>
      </c>
      <c r="L9" s="60">
        <v>4450232</v>
      </c>
      <c r="M9" s="60">
        <v>4450232</v>
      </c>
      <c r="N9" s="60">
        <v>4450232</v>
      </c>
      <c r="O9" s="60"/>
      <c r="P9" s="60"/>
      <c r="Q9" s="60"/>
      <c r="R9" s="60"/>
      <c r="S9" s="60"/>
      <c r="T9" s="60"/>
      <c r="U9" s="60"/>
      <c r="V9" s="60"/>
      <c r="W9" s="60">
        <v>4450232</v>
      </c>
      <c r="X9" s="60">
        <v>875000</v>
      </c>
      <c r="Y9" s="60">
        <v>3575232</v>
      </c>
      <c r="Z9" s="140">
        <v>408.6</v>
      </c>
      <c r="AA9" s="62">
        <v>1750000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54532677</v>
      </c>
      <c r="D12" s="168">
        <f>SUM(D6:D11)</f>
        <v>0</v>
      </c>
      <c r="E12" s="72">
        <f t="shared" si="0"/>
        <v>39557000</v>
      </c>
      <c r="F12" s="73">
        <f t="shared" si="0"/>
        <v>39557000</v>
      </c>
      <c r="G12" s="73">
        <f t="shared" si="0"/>
        <v>82247655</v>
      </c>
      <c r="H12" s="73">
        <f t="shared" si="0"/>
        <v>76255208</v>
      </c>
      <c r="I12" s="73">
        <f t="shared" si="0"/>
        <v>70538848</v>
      </c>
      <c r="J12" s="73">
        <f t="shared" si="0"/>
        <v>70538848</v>
      </c>
      <c r="K12" s="73">
        <f t="shared" si="0"/>
        <v>73232648</v>
      </c>
      <c r="L12" s="73">
        <f t="shared" si="0"/>
        <v>91274146</v>
      </c>
      <c r="M12" s="73">
        <f t="shared" si="0"/>
        <v>83631579</v>
      </c>
      <c r="N12" s="73">
        <f t="shared" si="0"/>
        <v>83631579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83631579</v>
      </c>
      <c r="X12" s="73">
        <f t="shared" si="0"/>
        <v>19778500</v>
      </c>
      <c r="Y12" s="73">
        <f t="shared" si="0"/>
        <v>63853079</v>
      </c>
      <c r="Z12" s="170">
        <f>+IF(X12&lt;&gt;0,+(Y12/X12)*100,0)</f>
        <v>322.8408574967768</v>
      </c>
      <c r="AA12" s="74">
        <f>SUM(AA6:AA11)</f>
        <v>39557000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117205242</v>
      </c>
      <c r="D19" s="155"/>
      <c r="E19" s="59">
        <v>140449317</v>
      </c>
      <c r="F19" s="60">
        <v>140449317</v>
      </c>
      <c r="G19" s="60">
        <v>117524375</v>
      </c>
      <c r="H19" s="60">
        <v>119383905</v>
      </c>
      <c r="I19" s="60">
        <v>120768542</v>
      </c>
      <c r="J19" s="60">
        <v>120768542</v>
      </c>
      <c r="K19" s="60">
        <v>121397085</v>
      </c>
      <c r="L19" s="60">
        <v>121397085</v>
      </c>
      <c r="M19" s="60">
        <v>121242923</v>
      </c>
      <c r="N19" s="60">
        <v>121242923</v>
      </c>
      <c r="O19" s="60"/>
      <c r="P19" s="60"/>
      <c r="Q19" s="60"/>
      <c r="R19" s="60"/>
      <c r="S19" s="60"/>
      <c r="T19" s="60"/>
      <c r="U19" s="60"/>
      <c r="V19" s="60"/>
      <c r="W19" s="60">
        <v>121242923</v>
      </c>
      <c r="X19" s="60">
        <v>70224659</v>
      </c>
      <c r="Y19" s="60">
        <v>51018264</v>
      </c>
      <c r="Z19" s="140">
        <v>72.65</v>
      </c>
      <c r="AA19" s="62">
        <v>140449317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117205242</v>
      </c>
      <c r="D24" s="168">
        <f>SUM(D15:D23)</f>
        <v>0</v>
      </c>
      <c r="E24" s="76">
        <f t="shared" si="1"/>
        <v>140449317</v>
      </c>
      <c r="F24" s="77">
        <f t="shared" si="1"/>
        <v>140449317</v>
      </c>
      <c r="G24" s="77">
        <f t="shared" si="1"/>
        <v>117524375</v>
      </c>
      <c r="H24" s="77">
        <f t="shared" si="1"/>
        <v>119383905</v>
      </c>
      <c r="I24" s="77">
        <f t="shared" si="1"/>
        <v>120768542</v>
      </c>
      <c r="J24" s="77">
        <f t="shared" si="1"/>
        <v>120768542</v>
      </c>
      <c r="K24" s="77">
        <f t="shared" si="1"/>
        <v>121397085</v>
      </c>
      <c r="L24" s="77">
        <f t="shared" si="1"/>
        <v>121397085</v>
      </c>
      <c r="M24" s="77">
        <f t="shared" si="1"/>
        <v>121242923</v>
      </c>
      <c r="N24" s="77">
        <f t="shared" si="1"/>
        <v>121242923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121242923</v>
      </c>
      <c r="X24" s="77">
        <f t="shared" si="1"/>
        <v>70224659</v>
      </c>
      <c r="Y24" s="77">
        <f t="shared" si="1"/>
        <v>51018264</v>
      </c>
      <c r="Z24" s="212">
        <f>+IF(X24&lt;&gt;0,+(Y24/X24)*100,0)</f>
        <v>72.650070112836</v>
      </c>
      <c r="AA24" s="79">
        <f>SUM(AA15:AA23)</f>
        <v>140449317</v>
      </c>
    </row>
    <row r="25" spans="1:27" ht="13.5">
      <c r="A25" s="250" t="s">
        <v>159</v>
      </c>
      <c r="B25" s="251"/>
      <c r="C25" s="168">
        <f aca="true" t="shared" si="2" ref="C25:Y25">+C12+C24</f>
        <v>171737919</v>
      </c>
      <c r="D25" s="168">
        <f>+D12+D24</f>
        <v>0</v>
      </c>
      <c r="E25" s="72">
        <f t="shared" si="2"/>
        <v>180006317</v>
      </c>
      <c r="F25" s="73">
        <f t="shared" si="2"/>
        <v>180006317</v>
      </c>
      <c r="G25" s="73">
        <f t="shared" si="2"/>
        <v>199772030</v>
      </c>
      <c r="H25" s="73">
        <f t="shared" si="2"/>
        <v>195639113</v>
      </c>
      <c r="I25" s="73">
        <f t="shared" si="2"/>
        <v>191307390</v>
      </c>
      <c r="J25" s="73">
        <f t="shared" si="2"/>
        <v>191307390</v>
      </c>
      <c r="K25" s="73">
        <f t="shared" si="2"/>
        <v>194629733</v>
      </c>
      <c r="L25" s="73">
        <f t="shared" si="2"/>
        <v>212671231</v>
      </c>
      <c r="M25" s="73">
        <f t="shared" si="2"/>
        <v>204874502</v>
      </c>
      <c r="N25" s="73">
        <f t="shared" si="2"/>
        <v>204874502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204874502</v>
      </c>
      <c r="X25" s="73">
        <f t="shared" si="2"/>
        <v>90003159</v>
      </c>
      <c r="Y25" s="73">
        <f t="shared" si="2"/>
        <v>114871343</v>
      </c>
      <c r="Z25" s="170">
        <f>+IF(X25&lt;&gt;0,+(Y25/X25)*100,0)</f>
        <v>127.63034573042043</v>
      </c>
      <c r="AA25" s="74">
        <f>+AA12+AA24</f>
        <v>180006317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4592842</v>
      </c>
      <c r="D30" s="155"/>
      <c r="E30" s="59">
        <v>2650000</v>
      </c>
      <c r="F30" s="60">
        <v>2650000</v>
      </c>
      <c r="G30" s="60">
        <v>2887828</v>
      </c>
      <c r="H30" s="60">
        <v>2589897</v>
      </c>
      <c r="I30" s="60">
        <v>2518510</v>
      </c>
      <c r="J30" s="60">
        <v>2518510</v>
      </c>
      <c r="K30" s="60">
        <v>2220579</v>
      </c>
      <c r="L30" s="60">
        <v>1922648</v>
      </c>
      <c r="M30" s="60">
        <v>1851261</v>
      </c>
      <c r="N30" s="60">
        <v>1851261</v>
      </c>
      <c r="O30" s="60"/>
      <c r="P30" s="60"/>
      <c r="Q30" s="60"/>
      <c r="R30" s="60"/>
      <c r="S30" s="60"/>
      <c r="T30" s="60"/>
      <c r="U30" s="60"/>
      <c r="V30" s="60"/>
      <c r="W30" s="60">
        <v>1851261</v>
      </c>
      <c r="X30" s="60">
        <v>1325000</v>
      </c>
      <c r="Y30" s="60">
        <v>526261</v>
      </c>
      <c r="Z30" s="140">
        <v>39.72</v>
      </c>
      <c r="AA30" s="62">
        <v>2650000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3320491</v>
      </c>
      <c r="D32" s="155"/>
      <c r="E32" s="59">
        <v>4500000</v>
      </c>
      <c r="F32" s="60">
        <v>4500000</v>
      </c>
      <c r="G32" s="60">
        <v>3320491</v>
      </c>
      <c r="H32" s="60">
        <v>2809326</v>
      </c>
      <c r="I32" s="60">
        <v>2809326</v>
      </c>
      <c r="J32" s="60">
        <v>2809326</v>
      </c>
      <c r="K32" s="60">
        <v>2809326</v>
      </c>
      <c r="L32" s="60">
        <v>2809326</v>
      </c>
      <c r="M32" s="60">
        <v>2809326</v>
      </c>
      <c r="N32" s="60">
        <v>2809326</v>
      </c>
      <c r="O32" s="60"/>
      <c r="P32" s="60"/>
      <c r="Q32" s="60"/>
      <c r="R32" s="60"/>
      <c r="S32" s="60"/>
      <c r="T32" s="60"/>
      <c r="U32" s="60"/>
      <c r="V32" s="60"/>
      <c r="W32" s="60">
        <v>2809326</v>
      </c>
      <c r="X32" s="60">
        <v>2250000</v>
      </c>
      <c r="Y32" s="60">
        <v>559326</v>
      </c>
      <c r="Z32" s="140">
        <v>24.86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7913333</v>
      </c>
      <c r="D34" s="168">
        <f>SUM(D29:D33)</f>
        <v>0</v>
      </c>
      <c r="E34" s="72">
        <f t="shared" si="3"/>
        <v>7150000</v>
      </c>
      <c r="F34" s="73">
        <f t="shared" si="3"/>
        <v>7150000</v>
      </c>
      <c r="G34" s="73">
        <f t="shared" si="3"/>
        <v>6208319</v>
      </c>
      <c r="H34" s="73">
        <f t="shared" si="3"/>
        <v>5399223</v>
      </c>
      <c r="I34" s="73">
        <f t="shared" si="3"/>
        <v>5327836</v>
      </c>
      <c r="J34" s="73">
        <f t="shared" si="3"/>
        <v>5327836</v>
      </c>
      <c r="K34" s="73">
        <f t="shared" si="3"/>
        <v>5029905</v>
      </c>
      <c r="L34" s="73">
        <f t="shared" si="3"/>
        <v>4731974</v>
      </c>
      <c r="M34" s="73">
        <f t="shared" si="3"/>
        <v>4660587</v>
      </c>
      <c r="N34" s="73">
        <f t="shared" si="3"/>
        <v>4660587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4660587</v>
      </c>
      <c r="X34" s="73">
        <f t="shared" si="3"/>
        <v>3575000</v>
      </c>
      <c r="Y34" s="73">
        <f t="shared" si="3"/>
        <v>1085587</v>
      </c>
      <c r="Z34" s="170">
        <f>+IF(X34&lt;&gt;0,+(Y34/X34)*100,0)</f>
        <v>30.366069930069926</v>
      </c>
      <c r="AA34" s="74">
        <f>SUM(AA29:AA33)</f>
        <v>7150000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17680257</v>
      </c>
      <c r="D37" s="155"/>
      <c r="E37" s="59">
        <v>20154000</v>
      </c>
      <c r="F37" s="60">
        <v>20154000</v>
      </c>
      <c r="G37" s="60">
        <v>17680257</v>
      </c>
      <c r="H37" s="60">
        <v>17680257</v>
      </c>
      <c r="I37" s="60">
        <v>17680257</v>
      </c>
      <c r="J37" s="60">
        <v>17680257</v>
      </c>
      <c r="K37" s="60">
        <v>17680257</v>
      </c>
      <c r="L37" s="60">
        <v>17680257</v>
      </c>
      <c r="M37" s="60">
        <v>17680257</v>
      </c>
      <c r="N37" s="60">
        <v>17680257</v>
      </c>
      <c r="O37" s="60"/>
      <c r="P37" s="60"/>
      <c r="Q37" s="60"/>
      <c r="R37" s="60"/>
      <c r="S37" s="60"/>
      <c r="T37" s="60"/>
      <c r="U37" s="60"/>
      <c r="V37" s="60"/>
      <c r="W37" s="60">
        <v>17680257</v>
      </c>
      <c r="X37" s="60">
        <v>10077000</v>
      </c>
      <c r="Y37" s="60">
        <v>7603257</v>
      </c>
      <c r="Z37" s="140">
        <v>75.45</v>
      </c>
      <c r="AA37" s="62">
        <v>20154000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17680257</v>
      </c>
      <c r="D39" s="168">
        <f>SUM(D37:D38)</f>
        <v>0</v>
      </c>
      <c r="E39" s="76">
        <f t="shared" si="4"/>
        <v>20154000</v>
      </c>
      <c r="F39" s="77">
        <f t="shared" si="4"/>
        <v>20154000</v>
      </c>
      <c r="G39" s="77">
        <f t="shared" si="4"/>
        <v>17680257</v>
      </c>
      <c r="H39" s="77">
        <f t="shared" si="4"/>
        <v>17680257</v>
      </c>
      <c r="I39" s="77">
        <f t="shared" si="4"/>
        <v>17680257</v>
      </c>
      <c r="J39" s="77">
        <f t="shared" si="4"/>
        <v>17680257</v>
      </c>
      <c r="K39" s="77">
        <f t="shared" si="4"/>
        <v>17680257</v>
      </c>
      <c r="L39" s="77">
        <f t="shared" si="4"/>
        <v>17680257</v>
      </c>
      <c r="M39" s="77">
        <f t="shared" si="4"/>
        <v>17680257</v>
      </c>
      <c r="N39" s="77">
        <f t="shared" si="4"/>
        <v>17680257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17680257</v>
      </c>
      <c r="X39" s="77">
        <f t="shared" si="4"/>
        <v>10077000</v>
      </c>
      <c r="Y39" s="77">
        <f t="shared" si="4"/>
        <v>7603257</v>
      </c>
      <c r="Z39" s="212">
        <f>+IF(X39&lt;&gt;0,+(Y39/X39)*100,0)</f>
        <v>75.45159273593332</v>
      </c>
      <c r="AA39" s="79">
        <f>SUM(AA37:AA38)</f>
        <v>20154000</v>
      </c>
    </row>
    <row r="40" spans="1:27" ht="13.5">
      <c r="A40" s="250" t="s">
        <v>167</v>
      </c>
      <c r="B40" s="251"/>
      <c r="C40" s="168">
        <f aca="true" t="shared" si="5" ref="C40:Y40">+C34+C39</f>
        <v>25593590</v>
      </c>
      <c r="D40" s="168">
        <f>+D34+D39</f>
        <v>0</v>
      </c>
      <c r="E40" s="72">
        <f t="shared" si="5"/>
        <v>27304000</v>
      </c>
      <c r="F40" s="73">
        <f t="shared" si="5"/>
        <v>27304000</v>
      </c>
      <c r="G40" s="73">
        <f t="shared" si="5"/>
        <v>23888576</v>
      </c>
      <c r="H40" s="73">
        <f t="shared" si="5"/>
        <v>23079480</v>
      </c>
      <c r="I40" s="73">
        <f t="shared" si="5"/>
        <v>23008093</v>
      </c>
      <c r="J40" s="73">
        <f t="shared" si="5"/>
        <v>23008093</v>
      </c>
      <c r="K40" s="73">
        <f t="shared" si="5"/>
        <v>22710162</v>
      </c>
      <c r="L40" s="73">
        <f t="shared" si="5"/>
        <v>22412231</v>
      </c>
      <c r="M40" s="73">
        <f t="shared" si="5"/>
        <v>22340844</v>
      </c>
      <c r="N40" s="73">
        <f t="shared" si="5"/>
        <v>22340844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22340844</v>
      </c>
      <c r="X40" s="73">
        <f t="shared" si="5"/>
        <v>13652000</v>
      </c>
      <c r="Y40" s="73">
        <f t="shared" si="5"/>
        <v>8688844</v>
      </c>
      <c r="Z40" s="170">
        <f>+IF(X40&lt;&gt;0,+(Y40/X40)*100,0)</f>
        <v>63.645209493114564</v>
      </c>
      <c r="AA40" s="74">
        <f>+AA34+AA39</f>
        <v>27304000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146144329</v>
      </c>
      <c r="D42" s="257">
        <f>+D25-D40</f>
        <v>0</v>
      </c>
      <c r="E42" s="258">
        <f t="shared" si="6"/>
        <v>152702317</v>
      </c>
      <c r="F42" s="259">
        <f t="shared" si="6"/>
        <v>152702317</v>
      </c>
      <c r="G42" s="259">
        <f t="shared" si="6"/>
        <v>175883454</v>
      </c>
      <c r="H42" s="259">
        <f t="shared" si="6"/>
        <v>172559633</v>
      </c>
      <c r="I42" s="259">
        <f t="shared" si="6"/>
        <v>168299297</v>
      </c>
      <c r="J42" s="259">
        <f t="shared" si="6"/>
        <v>168299297</v>
      </c>
      <c r="K42" s="259">
        <f t="shared" si="6"/>
        <v>171919571</v>
      </c>
      <c r="L42" s="259">
        <f t="shared" si="6"/>
        <v>190259000</v>
      </c>
      <c r="M42" s="259">
        <f t="shared" si="6"/>
        <v>182533658</v>
      </c>
      <c r="N42" s="259">
        <f t="shared" si="6"/>
        <v>182533658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182533658</v>
      </c>
      <c r="X42" s="259">
        <f t="shared" si="6"/>
        <v>76351159</v>
      </c>
      <c r="Y42" s="259">
        <f t="shared" si="6"/>
        <v>106182499</v>
      </c>
      <c r="Z42" s="260">
        <f>+IF(X42&lt;&gt;0,+(Y42/X42)*100,0)</f>
        <v>139.07123400706988</v>
      </c>
      <c r="AA42" s="261">
        <f>+AA25-AA40</f>
        <v>152702317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138705757</v>
      </c>
      <c r="D45" s="155"/>
      <c r="E45" s="59">
        <v>145208138</v>
      </c>
      <c r="F45" s="60">
        <v>145208138</v>
      </c>
      <c r="G45" s="60">
        <v>168444882</v>
      </c>
      <c r="H45" s="60">
        <v>165121061</v>
      </c>
      <c r="I45" s="60">
        <v>160860725</v>
      </c>
      <c r="J45" s="60">
        <v>160860725</v>
      </c>
      <c r="K45" s="60">
        <v>164480999</v>
      </c>
      <c r="L45" s="60">
        <v>182820428</v>
      </c>
      <c r="M45" s="60">
        <v>175095086</v>
      </c>
      <c r="N45" s="60">
        <v>175095086</v>
      </c>
      <c r="O45" s="60"/>
      <c r="P45" s="60"/>
      <c r="Q45" s="60"/>
      <c r="R45" s="60"/>
      <c r="S45" s="60"/>
      <c r="T45" s="60"/>
      <c r="U45" s="60"/>
      <c r="V45" s="60"/>
      <c r="W45" s="60">
        <v>175095086</v>
      </c>
      <c r="X45" s="60">
        <v>72604069</v>
      </c>
      <c r="Y45" s="60">
        <v>102491017</v>
      </c>
      <c r="Z45" s="139">
        <v>141.16</v>
      </c>
      <c r="AA45" s="62">
        <v>145208138</v>
      </c>
    </row>
    <row r="46" spans="1:27" ht="13.5">
      <c r="A46" s="249" t="s">
        <v>171</v>
      </c>
      <c r="B46" s="182"/>
      <c r="C46" s="155">
        <v>7438572</v>
      </c>
      <c r="D46" s="155"/>
      <c r="E46" s="59">
        <v>7494179</v>
      </c>
      <c r="F46" s="60">
        <v>7494179</v>
      </c>
      <c r="G46" s="60">
        <v>7438572</v>
      </c>
      <c r="H46" s="60">
        <v>7438572</v>
      </c>
      <c r="I46" s="60">
        <v>7438572</v>
      </c>
      <c r="J46" s="60">
        <v>7438572</v>
      </c>
      <c r="K46" s="60">
        <v>7438572</v>
      </c>
      <c r="L46" s="60">
        <v>7438572</v>
      </c>
      <c r="M46" s="60">
        <v>7438572</v>
      </c>
      <c r="N46" s="60">
        <v>7438572</v>
      </c>
      <c r="O46" s="60"/>
      <c r="P46" s="60"/>
      <c r="Q46" s="60"/>
      <c r="R46" s="60"/>
      <c r="S46" s="60"/>
      <c r="T46" s="60"/>
      <c r="U46" s="60"/>
      <c r="V46" s="60"/>
      <c r="W46" s="60">
        <v>7438572</v>
      </c>
      <c r="X46" s="60">
        <v>3747090</v>
      </c>
      <c r="Y46" s="60">
        <v>3691482</v>
      </c>
      <c r="Z46" s="139">
        <v>98.52</v>
      </c>
      <c r="AA46" s="62">
        <v>7494179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146144329</v>
      </c>
      <c r="D48" s="217">
        <f>SUM(D45:D47)</f>
        <v>0</v>
      </c>
      <c r="E48" s="264">
        <f t="shared" si="7"/>
        <v>152702317</v>
      </c>
      <c r="F48" s="219">
        <f t="shared" si="7"/>
        <v>152702317</v>
      </c>
      <c r="G48" s="219">
        <f t="shared" si="7"/>
        <v>175883454</v>
      </c>
      <c r="H48" s="219">
        <f t="shared" si="7"/>
        <v>172559633</v>
      </c>
      <c r="I48" s="219">
        <f t="shared" si="7"/>
        <v>168299297</v>
      </c>
      <c r="J48" s="219">
        <f t="shared" si="7"/>
        <v>168299297</v>
      </c>
      <c r="K48" s="219">
        <f t="shared" si="7"/>
        <v>171919571</v>
      </c>
      <c r="L48" s="219">
        <f t="shared" si="7"/>
        <v>190259000</v>
      </c>
      <c r="M48" s="219">
        <f t="shared" si="7"/>
        <v>182533658</v>
      </c>
      <c r="N48" s="219">
        <f t="shared" si="7"/>
        <v>182533658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182533658</v>
      </c>
      <c r="X48" s="219">
        <f t="shared" si="7"/>
        <v>76351159</v>
      </c>
      <c r="Y48" s="219">
        <f t="shared" si="7"/>
        <v>106182499</v>
      </c>
      <c r="Z48" s="265">
        <f>+IF(X48&lt;&gt;0,+(Y48/X48)*100,0)</f>
        <v>139.07123400706988</v>
      </c>
      <c r="AA48" s="232">
        <f>SUM(AA45:AA47)</f>
        <v>152702317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21039324</v>
      </c>
      <c r="D6" s="155"/>
      <c r="E6" s="59">
        <v>14096004</v>
      </c>
      <c r="F6" s="60">
        <v>14096004</v>
      </c>
      <c r="G6" s="60">
        <v>1832960</v>
      </c>
      <c r="H6" s="60">
        <v>1281704</v>
      </c>
      <c r="I6" s="60">
        <v>1425263</v>
      </c>
      <c r="J6" s="60">
        <v>4539927</v>
      </c>
      <c r="K6" s="60">
        <v>2303761</v>
      </c>
      <c r="L6" s="60">
        <v>1586661</v>
      </c>
      <c r="M6" s="60">
        <v>2571891</v>
      </c>
      <c r="N6" s="60">
        <v>6462313</v>
      </c>
      <c r="O6" s="60"/>
      <c r="P6" s="60"/>
      <c r="Q6" s="60"/>
      <c r="R6" s="60"/>
      <c r="S6" s="60"/>
      <c r="T6" s="60"/>
      <c r="U6" s="60"/>
      <c r="V6" s="60"/>
      <c r="W6" s="60">
        <v>11002240</v>
      </c>
      <c r="X6" s="60">
        <v>7048002</v>
      </c>
      <c r="Y6" s="60">
        <v>3954238</v>
      </c>
      <c r="Z6" s="140">
        <v>56.1</v>
      </c>
      <c r="AA6" s="62">
        <v>14096004</v>
      </c>
    </row>
    <row r="7" spans="1:27" ht="13.5">
      <c r="A7" s="249" t="s">
        <v>178</v>
      </c>
      <c r="B7" s="182"/>
      <c r="C7" s="155">
        <v>58061000</v>
      </c>
      <c r="D7" s="155"/>
      <c r="E7" s="59">
        <v>65620000</v>
      </c>
      <c r="F7" s="60">
        <v>65620000</v>
      </c>
      <c r="G7" s="60">
        <v>27243000</v>
      </c>
      <c r="H7" s="60">
        <v>1290000</v>
      </c>
      <c r="I7" s="60">
        <v>777000</v>
      </c>
      <c r="J7" s="60">
        <v>29310000</v>
      </c>
      <c r="K7" s="60"/>
      <c r="L7" s="60">
        <v>20474000</v>
      </c>
      <c r="M7" s="60"/>
      <c r="N7" s="60">
        <v>20474000</v>
      </c>
      <c r="O7" s="60"/>
      <c r="P7" s="60"/>
      <c r="Q7" s="60"/>
      <c r="R7" s="60"/>
      <c r="S7" s="60"/>
      <c r="T7" s="60"/>
      <c r="U7" s="60"/>
      <c r="V7" s="60"/>
      <c r="W7" s="60">
        <v>49784000</v>
      </c>
      <c r="X7" s="60">
        <v>46993100</v>
      </c>
      <c r="Y7" s="60">
        <v>2790900</v>
      </c>
      <c r="Z7" s="140">
        <v>5.94</v>
      </c>
      <c r="AA7" s="62">
        <v>65620000</v>
      </c>
    </row>
    <row r="8" spans="1:27" ht="13.5">
      <c r="A8" s="249" t="s">
        <v>179</v>
      </c>
      <c r="B8" s="182"/>
      <c r="C8" s="155">
        <v>18404000</v>
      </c>
      <c r="D8" s="155"/>
      <c r="E8" s="59">
        <v>22296000</v>
      </c>
      <c r="F8" s="60">
        <v>22296000</v>
      </c>
      <c r="G8" s="60">
        <v>6388000</v>
      </c>
      <c r="H8" s="60">
        <v>1000000</v>
      </c>
      <c r="I8" s="60"/>
      <c r="J8" s="60">
        <v>7388000</v>
      </c>
      <c r="K8" s="60">
        <v>9500000</v>
      </c>
      <c r="L8" s="60"/>
      <c r="M8" s="60"/>
      <c r="N8" s="60">
        <v>9500000</v>
      </c>
      <c r="O8" s="60"/>
      <c r="P8" s="60"/>
      <c r="Q8" s="60"/>
      <c r="R8" s="60"/>
      <c r="S8" s="60"/>
      <c r="T8" s="60"/>
      <c r="U8" s="60"/>
      <c r="V8" s="60"/>
      <c r="W8" s="60">
        <v>16888000</v>
      </c>
      <c r="X8" s="60">
        <v>15691200</v>
      </c>
      <c r="Y8" s="60">
        <v>1196800</v>
      </c>
      <c r="Z8" s="140">
        <v>7.63</v>
      </c>
      <c r="AA8" s="62">
        <v>22296000</v>
      </c>
    </row>
    <row r="9" spans="1:27" ht="13.5">
      <c r="A9" s="249" t="s">
        <v>180</v>
      </c>
      <c r="B9" s="182"/>
      <c r="C9" s="155">
        <v>8359294</v>
      </c>
      <c r="D9" s="155"/>
      <c r="E9" s="59">
        <v>8050008</v>
      </c>
      <c r="F9" s="60">
        <v>8050008</v>
      </c>
      <c r="G9" s="60">
        <v>266477</v>
      </c>
      <c r="H9" s="60">
        <v>226376</v>
      </c>
      <c r="I9" s="60">
        <v>231514</v>
      </c>
      <c r="J9" s="60">
        <v>724367</v>
      </c>
      <c r="K9" s="60">
        <v>2678687</v>
      </c>
      <c r="L9" s="60">
        <v>120151</v>
      </c>
      <c r="M9" s="60">
        <v>382105</v>
      </c>
      <c r="N9" s="60">
        <v>3180943</v>
      </c>
      <c r="O9" s="60"/>
      <c r="P9" s="60"/>
      <c r="Q9" s="60"/>
      <c r="R9" s="60"/>
      <c r="S9" s="60"/>
      <c r="T9" s="60"/>
      <c r="U9" s="60"/>
      <c r="V9" s="60"/>
      <c r="W9" s="60">
        <v>3905310</v>
      </c>
      <c r="X9" s="60">
        <v>4025004</v>
      </c>
      <c r="Y9" s="60">
        <v>-119694</v>
      </c>
      <c r="Z9" s="140">
        <v>-2.97</v>
      </c>
      <c r="AA9" s="62">
        <v>8050008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-77152017</v>
      </c>
      <c r="D12" s="155"/>
      <c r="E12" s="59">
        <v>-77954988</v>
      </c>
      <c r="F12" s="60">
        <v>-77954988</v>
      </c>
      <c r="G12" s="60">
        <v>-37825461</v>
      </c>
      <c r="H12" s="60">
        <v>-10526494</v>
      </c>
      <c r="I12" s="60">
        <v>-7139677</v>
      </c>
      <c r="J12" s="60">
        <v>-55491632</v>
      </c>
      <c r="K12" s="60">
        <v>-6956774</v>
      </c>
      <c r="L12" s="60">
        <v>-34233771</v>
      </c>
      <c r="M12" s="60">
        <v>-11511085</v>
      </c>
      <c r="N12" s="60">
        <v>-52701630</v>
      </c>
      <c r="O12" s="60"/>
      <c r="P12" s="60"/>
      <c r="Q12" s="60"/>
      <c r="R12" s="60"/>
      <c r="S12" s="60"/>
      <c r="T12" s="60"/>
      <c r="U12" s="60"/>
      <c r="V12" s="60"/>
      <c r="W12" s="60">
        <v>-108193262</v>
      </c>
      <c r="X12" s="60">
        <v>-38977494</v>
      </c>
      <c r="Y12" s="60">
        <v>-69215768</v>
      </c>
      <c r="Z12" s="140">
        <v>177.58</v>
      </c>
      <c r="AA12" s="62">
        <v>-77954988</v>
      </c>
    </row>
    <row r="13" spans="1:27" ht="13.5">
      <c r="A13" s="249" t="s">
        <v>40</v>
      </c>
      <c r="B13" s="182"/>
      <c r="C13" s="155">
        <v>-2181478</v>
      </c>
      <c r="D13" s="155"/>
      <c r="E13" s="59">
        <v>-2499996</v>
      </c>
      <c r="F13" s="60">
        <v>-2499996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-1249998</v>
      </c>
      <c r="Y13" s="60">
        <v>1249998</v>
      </c>
      <c r="Z13" s="140">
        <v>-100</v>
      </c>
      <c r="AA13" s="62">
        <v>-2499996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26530123</v>
      </c>
      <c r="D15" s="168">
        <f>SUM(D6:D14)</f>
        <v>0</v>
      </c>
      <c r="E15" s="72">
        <f t="shared" si="0"/>
        <v>29607028</v>
      </c>
      <c r="F15" s="73">
        <f t="shared" si="0"/>
        <v>29607028</v>
      </c>
      <c r="G15" s="73">
        <f t="shared" si="0"/>
        <v>-2095024</v>
      </c>
      <c r="H15" s="73">
        <f t="shared" si="0"/>
        <v>-6728414</v>
      </c>
      <c r="I15" s="73">
        <f t="shared" si="0"/>
        <v>-4705900</v>
      </c>
      <c r="J15" s="73">
        <f t="shared" si="0"/>
        <v>-13529338</v>
      </c>
      <c r="K15" s="73">
        <f t="shared" si="0"/>
        <v>7525674</v>
      </c>
      <c r="L15" s="73">
        <f t="shared" si="0"/>
        <v>-12052959</v>
      </c>
      <c r="M15" s="73">
        <f t="shared" si="0"/>
        <v>-8557089</v>
      </c>
      <c r="N15" s="73">
        <f t="shared" si="0"/>
        <v>-13084374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-26613712</v>
      </c>
      <c r="X15" s="73">
        <f t="shared" si="0"/>
        <v>33529814</v>
      </c>
      <c r="Y15" s="73">
        <f t="shared" si="0"/>
        <v>-60143526</v>
      </c>
      <c r="Z15" s="170">
        <f>+IF(X15&lt;&gt;0,+(Y15/X15)*100,0)</f>
        <v>-179.3732765711137</v>
      </c>
      <c r="AA15" s="74">
        <f>SUM(AA6:AA14)</f>
        <v>29607028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3750000</v>
      </c>
      <c r="H21" s="159">
        <v>9550000</v>
      </c>
      <c r="I21" s="159">
        <v>8550000</v>
      </c>
      <c r="J21" s="60">
        <v>21850000</v>
      </c>
      <c r="K21" s="159">
        <v>5000000</v>
      </c>
      <c r="L21" s="159">
        <v>4400000</v>
      </c>
      <c r="M21" s="60">
        <v>9700000</v>
      </c>
      <c r="N21" s="159">
        <v>19100000</v>
      </c>
      <c r="O21" s="159"/>
      <c r="P21" s="159"/>
      <c r="Q21" s="60"/>
      <c r="R21" s="159"/>
      <c r="S21" s="159"/>
      <c r="T21" s="60"/>
      <c r="U21" s="159"/>
      <c r="V21" s="159"/>
      <c r="W21" s="159">
        <v>40950000</v>
      </c>
      <c r="X21" s="60"/>
      <c r="Y21" s="159">
        <v>40950000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-25569099</v>
      </c>
      <c r="D24" s="155"/>
      <c r="E24" s="59">
        <v>-33318000</v>
      </c>
      <c r="F24" s="60">
        <v>-33318000</v>
      </c>
      <c r="G24" s="60">
        <v>-1052785</v>
      </c>
      <c r="H24" s="60">
        <v>-2940145</v>
      </c>
      <c r="I24" s="60">
        <v>-2701312</v>
      </c>
      <c r="J24" s="60">
        <v>-6694242</v>
      </c>
      <c r="K24" s="60">
        <v>-2131290</v>
      </c>
      <c r="L24" s="60">
        <v>-1583745</v>
      </c>
      <c r="M24" s="60">
        <v>-697557</v>
      </c>
      <c r="N24" s="60">
        <v>-4412592</v>
      </c>
      <c r="O24" s="60"/>
      <c r="P24" s="60"/>
      <c r="Q24" s="60"/>
      <c r="R24" s="60"/>
      <c r="S24" s="60"/>
      <c r="T24" s="60"/>
      <c r="U24" s="60"/>
      <c r="V24" s="60"/>
      <c r="W24" s="60">
        <v>-11106834</v>
      </c>
      <c r="X24" s="60">
        <v>-16659000</v>
      </c>
      <c r="Y24" s="60">
        <v>5552166</v>
      </c>
      <c r="Z24" s="140">
        <v>-33.33</v>
      </c>
      <c r="AA24" s="62">
        <v>-33318000</v>
      </c>
    </row>
    <row r="25" spans="1:27" ht="13.5">
      <c r="A25" s="250" t="s">
        <v>191</v>
      </c>
      <c r="B25" s="251"/>
      <c r="C25" s="168">
        <f aca="true" t="shared" si="1" ref="C25:Y25">SUM(C19:C24)</f>
        <v>-25569099</v>
      </c>
      <c r="D25" s="168">
        <f>SUM(D19:D24)</f>
        <v>0</v>
      </c>
      <c r="E25" s="72">
        <f t="shared" si="1"/>
        <v>-33318000</v>
      </c>
      <c r="F25" s="73">
        <f t="shared" si="1"/>
        <v>-33318000</v>
      </c>
      <c r="G25" s="73">
        <f t="shared" si="1"/>
        <v>2697215</v>
      </c>
      <c r="H25" s="73">
        <f t="shared" si="1"/>
        <v>6609855</v>
      </c>
      <c r="I25" s="73">
        <f t="shared" si="1"/>
        <v>5848688</v>
      </c>
      <c r="J25" s="73">
        <f t="shared" si="1"/>
        <v>15155758</v>
      </c>
      <c r="K25" s="73">
        <f t="shared" si="1"/>
        <v>2868710</v>
      </c>
      <c r="L25" s="73">
        <f t="shared" si="1"/>
        <v>2816255</v>
      </c>
      <c r="M25" s="73">
        <f t="shared" si="1"/>
        <v>9002443</v>
      </c>
      <c r="N25" s="73">
        <f t="shared" si="1"/>
        <v>14687408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29843166</v>
      </c>
      <c r="X25" s="73">
        <f t="shared" si="1"/>
        <v>-16659000</v>
      </c>
      <c r="Y25" s="73">
        <f t="shared" si="1"/>
        <v>46502166</v>
      </c>
      <c r="Z25" s="170">
        <f>+IF(X25&lt;&gt;0,+(Y25/X25)*100,0)</f>
        <v>-279.14140104448046</v>
      </c>
      <c r="AA25" s="74">
        <f>SUM(AA19:AA24)</f>
        <v>-33318000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-1120127</v>
      </c>
      <c r="D33" s="155"/>
      <c r="E33" s="59"/>
      <c r="F33" s="60"/>
      <c r="G33" s="60">
        <v>-142774</v>
      </c>
      <c r="H33" s="60">
        <v>-297931</v>
      </c>
      <c r="I33" s="60">
        <v>-71387</v>
      </c>
      <c r="J33" s="60">
        <v>-512092</v>
      </c>
      <c r="K33" s="60">
        <v>-1692670</v>
      </c>
      <c r="L33" s="60">
        <v>-297931</v>
      </c>
      <c r="M33" s="60">
        <v>-71387</v>
      </c>
      <c r="N33" s="60">
        <v>-2061988</v>
      </c>
      <c r="O33" s="60"/>
      <c r="P33" s="60"/>
      <c r="Q33" s="60"/>
      <c r="R33" s="60"/>
      <c r="S33" s="60"/>
      <c r="T33" s="60"/>
      <c r="U33" s="60"/>
      <c r="V33" s="60"/>
      <c r="W33" s="60">
        <v>-2574080</v>
      </c>
      <c r="X33" s="60"/>
      <c r="Y33" s="60">
        <v>-2574080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-1120127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-142774</v>
      </c>
      <c r="H34" s="73">
        <f t="shared" si="2"/>
        <v>-297931</v>
      </c>
      <c r="I34" s="73">
        <f t="shared" si="2"/>
        <v>-71387</v>
      </c>
      <c r="J34" s="73">
        <f t="shared" si="2"/>
        <v>-512092</v>
      </c>
      <c r="K34" s="73">
        <f t="shared" si="2"/>
        <v>-1692670</v>
      </c>
      <c r="L34" s="73">
        <f t="shared" si="2"/>
        <v>-297931</v>
      </c>
      <c r="M34" s="73">
        <f t="shared" si="2"/>
        <v>-71387</v>
      </c>
      <c r="N34" s="73">
        <f t="shared" si="2"/>
        <v>-2061988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-2574080</v>
      </c>
      <c r="X34" s="73">
        <f t="shared" si="2"/>
        <v>0</v>
      </c>
      <c r="Y34" s="73">
        <f t="shared" si="2"/>
        <v>-2574080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-159103</v>
      </c>
      <c r="D36" s="153">
        <f>+D15+D25+D34</f>
        <v>0</v>
      </c>
      <c r="E36" s="99">
        <f t="shared" si="3"/>
        <v>-3710972</v>
      </c>
      <c r="F36" s="100">
        <f t="shared" si="3"/>
        <v>-3710972</v>
      </c>
      <c r="G36" s="100">
        <f t="shared" si="3"/>
        <v>459417</v>
      </c>
      <c r="H36" s="100">
        <f t="shared" si="3"/>
        <v>-416490</v>
      </c>
      <c r="I36" s="100">
        <f t="shared" si="3"/>
        <v>1071401</v>
      </c>
      <c r="J36" s="100">
        <f t="shared" si="3"/>
        <v>1114328</v>
      </c>
      <c r="K36" s="100">
        <f t="shared" si="3"/>
        <v>8701714</v>
      </c>
      <c r="L36" s="100">
        <f t="shared" si="3"/>
        <v>-9534635</v>
      </c>
      <c r="M36" s="100">
        <f t="shared" si="3"/>
        <v>373967</v>
      </c>
      <c r="N36" s="100">
        <f t="shared" si="3"/>
        <v>-458954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655374</v>
      </c>
      <c r="X36" s="100">
        <f t="shared" si="3"/>
        <v>16870814</v>
      </c>
      <c r="Y36" s="100">
        <f t="shared" si="3"/>
        <v>-16215440</v>
      </c>
      <c r="Z36" s="137">
        <f>+IF(X36&lt;&gt;0,+(Y36/X36)*100,0)</f>
        <v>-96.11533859599187</v>
      </c>
      <c r="AA36" s="102">
        <f>+AA15+AA25+AA34</f>
        <v>-3710972</v>
      </c>
    </row>
    <row r="37" spans="1:27" ht="13.5">
      <c r="A37" s="249" t="s">
        <v>199</v>
      </c>
      <c r="B37" s="182"/>
      <c r="C37" s="153">
        <v>591556</v>
      </c>
      <c r="D37" s="153"/>
      <c r="E37" s="99">
        <v>7500000</v>
      </c>
      <c r="F37" s="100">
        <v>7500000</v>
      </c>
      <c r="G37" s="100">
        <v>380093</v>
      </c>
      <c r="H37" s="100">
        <v>839510</v>
      </c>
      <c r="I37" s="100">
        <v>423020</v>
      </c>
      <c r="J37" s="100">
        <v>380093</v>
      </c>
      <c r="K37" s="100">
        <v>1494421</v>
      </c>
      <c r="L37" s="100">
        <v>10196135</v>
      </c>
      <c r="M37" s="100">
        <v>661500</v>
      </c>
      <c r="N37" s="100">
        <v>1494421</v>
      </c>
      <c r="O37" s="100"/>
      <c r="P37" s="100"/>
      <c r="Q37" s="100"/>
      <c r="R37" s="100"/>
      <c r="S37" s="100"/>
      <c r="T37" s="100"/>
      <c r="U37" s="100"/>
      <c r="V37" s="100"/>
      <c r="W37" s="100">
        <v>380093</v>
      </c>
      <c r="X37" s="100">
        <v>7500000</v>
      </c>
      <c r="Y37" s="100">
        <v>-7119907</v>
      </c>
      <c r="Z37" s="137">
        <v>-94.93</v>
      </c>
      <c r="AA37" s="102">
        <v>7500000</v>
      </c>
    </row>
    <row r="38" spans="1:27" ht="13.5">
      <c r="A38" s="269" t="s">
        <v>200</v>
      </c>
      <c r="B38" s="256"/>
      <c r="C38" s="257">
        <v>432453</v>
      </c>
      <c r="D38" s="257"/>
      <c r="E38" s="258">
        <v>3789028</v>
      </c>
      <c r="F38" s="259">
        <v>3789028</v>
      </c>
      <c r="G38" s="259">
        <v>839510</v>
      </c>
      <c r="H38" s="259">
        <v>423020</v>
      </c>
      <c r="I38" s="259">
        <v>1494421</v>
      </c>
      <c r="J38" s="259">
        <v>1494421</v>
      </c>
      <c r="K38" s="259">
        <v>10196135</v>
      </c>
      <c r="L38" s="259">
        <v>661500</v>
      </c>
      <c r="M38" s="259">
        <v>1035467</v>
      </c>
      <c r="N38" s="259">
        <v>1035467</v>
      </c>
      <c r="O38" s="259"/>
      <c r="P38" s="259"/>
      <c r="Q38" s="259"/>
      <c r="R38" s="259"/>
      <c r="S38" s="259"/>
      <c r="T38" s="259"/>
      <c r="U38" s="259"/>
      <c r="V38" s="259"/>
      <c r="W38" s="259">
        <v>1035467</v>
      </c>
      <c r="X38" s="259">
        <v>24370814</v>
      </c>
      <c r="Y38" s="259">
        <v>-23335347</v>
      </c>
      <c r="Z38" s="260">
        <v>-95.75</v>
      </c>
      <c r="AA38" s="261">
        <v>3789028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25569098</v>
      </c>
      <c r="D5" s="200">
        <f t="shared" si="0"/>
        <v>0</v>
      </c>
      <c r="E5" s="106">
        <f t="shared" si="0"/>
        <v>33318000</v>
      </c>
      <c r="F5" s="106">
        <f t="shared" si="0"/>
        <v>33318000</v>
      </c>
      <c r="G5" s="106">
        <f t="shared" si="0"/>
        <v>1199661</v>
      </c>
      <c r="H5" s="106">
        <f t="shared" si="0"/>
        <v>2696529</v>
      </c>
      <c r="I5" s="106">
        <f t="shared" si="0"/>
        <v>2240462</v>
      </c>
      <c r="J5" s="106">
        <f t="shared" si="0"/>
        <v>6136652</v>
      </c>
      <c r="K5" s="106">
        <f t="shared" si="0"/>
        <v>1497491</v>
      </c>
      <c r="L5" s="106">
        <f t="shared" si="0"/>
        <v>1791855</v>
      </c>
      <c r="M5" s="106">
        <f t="shared" si="0"/>
        <v>723532</v>
      </c>
      <c r="N5" s="106">
        <f t="shared" si="0"/>
        <v>4012878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10149530</v>
      </c>
      <c r="X5" s="106">
        <f t="shared" si="0"/>
        <v>16659000</v>
      </c>
      <c r="Y5" s="106">
        <f t="shared" si="0"/>
        <v>-6509470</v>
      </c>
      <c r="Z5" s="201">
        <f>+IF(X5&lt;&gt;0,+(Y5/X5)*100,0)</f>
        <v>-39.074794405426495</v>
      </c>
      <c r="AA5" s="199">
        <f>SUM(AA11:AA18)</f>
        <v>33318000</v>
      </c>
    </row>
    <row r="6" spans="1:27" ht="13.5">
      <c r="A6" s="291" t="s">
        <v>204</v>
      </c>
      <c r="B6" s="142"/>
      <c r="C6" s="62">
        <v>10570660</v>
      </c>
      <c r="D6" s="156"/>
      <c r="E6" s="60">
        <v>17900000</v>
      </c>
      <c r="F6" s="60">
        <v>17900000</v>
      </c>
      <c r="G6" s="60">
        <v>453766</v>
      </c>
      <c r="H6" s="60">
        <v>2501201</v>
      </c>
      <c r="I6" s="60">
        <v>1575416</v>
      </c>
      <c r="J6" s="60">
        <v>4530383</v>
      </c>
      <c r="K6" s="60">
        <v>1210003</v>
      </c>
      <c r="L6" s="60">
        <v>417395</v>
      </c>
      <c r="M6" s="60">
        <v>217353</v>
      </c>
      <c r="N6" s="60">
        <v>1844751</v>
      </c>
      <c r="O6" s="60"/>
      <c r="P6" s="60"/>
      <c r="Q6" s="60"/>
      <c r="R6" s="60"/>
      <c r="S6" s="60"/>
      <c r="T6" s="60"/>
      <c r="U6" s="60"/>
      <c r="V6" s="60"/>
      <c r="W6" s="60">
        <v>6375134</v>
      </c>
      <c r="X6" s="60">
        <v>8950000</v>
      </c>
      <c r="Y6" s="60">
        <v>-2574866</v>
      </c>
      <c r="Z6" s="140">
        <v>-28.77</v>
      </c>
      <c r="AA6" s="155">
        <v>17900000</v>
      </c>
    </row>
    <row r="7" spans="1:27" ht="13.5">
      <c r="A7" s="291" t="s">
        <v>205</v>
      </c>
      <c r="B7" s="142"/>
      <c r="C7" s="62">
        <v>172437</v>
      </c>
      <c r="D7" s="156"/>
      <c r="E7" s="60"/>
      <c r="F7" s="60"/>
      <c r="G7" s="60"/>
      <c r="H7" s="60"/>
      <c r="I7" s="60"/>
      <c r="J7" s="60"/>
      <c r="K7" s="60"/>
      <c r="L7" s="60">
        <v>797679</v>
      </c>
      <c r="M7" s="60">
        <v>26387</v>
      </c>
      <c r="N7" s="60">
        <v>824066</v>
      </c>
      <c r="O7" s="60"/>
      <c r="P7" s="60"/>
      <c r="Q7" s="60"/>
      <c r="R7" s="60"/>
      <c r="S7" s="60"/>
      <c r="T7" s="60"/>
      <c r="U7" s="60"/>
      <c r="V7" s="60"/>
      <c r="W7" s="60">
        <v>824066</v>
      </c>
      <c r="X7" s="60"/>
      <c r="Y7" s="60">
        <v>824066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377656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11120753</v>
      </c>
      <c r="D11" s="294">
        <f t="shared" si="1"/>
        <v>0</v>
      </c>
      <c r="E11" s="295">
        <f t="shared" si="1"/>
        <v>17900000</v>
      </c>
      <c r="F11" s="295">
        <f t="shared" si="1"/>
        <v>17900000</v>
      </c>
      <c r="G11" s="295">
        <f t="shared" si="1"/>
        <v>453766</v>
      </c>
      <c r="H11" s="295">
        <f t="shared" si="1"/>
        <v>2501201</v>
      </c>
      <c r="I11" s="295">
        <f t="shared" si="1"/>
        <v>1575416</v>
      </c>
      <c r="J11" s="295">
        <f t="shared" si="1"/>
        <v>4530383</v>
      </c>
      <c r="K11" s="295">
        <f t="shared" si="1"/>
        <v>1210003</v>
      </c>
      <c r="L11" s="295">
        <f t="shared" si="1"/>
        <v>1215074</v>
      </c>
      <c r="M11" s="295">
        <f t="shared" si="1"/>
        <v>243740</v>
      </c>
      <c r="N11" s="295">
        <f t="shared" si="1"/>
        <v>2668817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7199200</v>
      </c>
      <c r="X11" s="295">
        <f t="shared" si="1"/>
        <v>8950000</v>
      </c>
      <c r="Y11" s="295">
        <f t="shared" si="1"/>
        <v>-1750800</v>
      </c>
      <c r="Z11" s="296">
        <f>+IF(X11&lt;&gt;0,+(Y11/X11)*100,0)</f>
        <v>-19.562011173184356</v>
      </c>
      <c r="AA11" s="297">
        <f>SUM(AA6:AA10)</f>
        <v>17900000</v>
      </c>
    </row>
    <row r="12" spans="1:27" ht="13.5">
      <c r="A12" s="298" t="s">
        <v>210</v>
      </c>
      <c r="B12" s="136"/>
      <c r="C12" s="62">
        <v>2091904</v>
      </c>
      <c r="D12" s="156"/>
      <c r="E12" s="60">
        <v>11118000</v>
      </c>
      <c r="F12" s="60">
        <v>11118000</v>
      </c>
      <c r="G12" s="60">
        <v>404102</v>
      </c>
      <c r="H12" s="60">
        <v>195328</v>
      </c>
      <c r="I12" s="60">
        <v>526065</v>
      </c>
      <c r="J12" s="60">
        <v>1125495</v>
      </c>
      <c r="K12" s="60">
        <v>244276</v>
      </c>
      <c r="L12" s="60">
        <v>446177</v>
      </c>
      <c r="M12" s="60">
        <v>364402</v>
      </c>
      <c r="N12" s="60">
        <v>1054855</v>
      </c>
      <c r="O12" s="60"/>
      <c r="P12" s="60"/>
      <c r="Q12" s="60"/>
      <c r="R12" s="60"/>
      <c r="S12" s="60"/>
      <c r="T12" s="60"/>
      <c r="U12" s="60"/>
      <c r="V12" s="60"/>
      <c r="W12" s="60">
        <v>2180350</v>
      </c>
      <c r="X12" s="60">
        <v>5559000</v>
      </c>
      <c r="Y12" s="60">
        <v>-3378650</v>
      </c>
      <c r="Z12" s="140">
        <v>-60.78</v>
      </c>
      <c r="AA12" s="155">
        <v>11118000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12356441</v>
      </c>
      <c r="D15" s="156"/>
      <c r="E15" s="60">
        <v>4300000</v>
      </c>
      <c r="F15" s="60">
        <v>4300000</v>
      </c>
      <c r="G15" s="60">
        <v>341793</v>
      </c>
      <c r="H15" s="60"/>
      <c r="I15" s="60">
        <v>138981</v>
      </c>
      <c r="J15" s="60">
        <v>480774</v>
      </c>
      <c r="K15" s="60">
        <v>43212</v>
      </c>
      <c r="L15" s="60">
        <v>130604</v>
      </c>
      <c r="M15" s="60">
        <v>115390</v>
      </c>
      <c r="N15" s="60">
        <v>289206</v>
      </c>
      <c r="O15" s="60"/>
      <c r="P15" s="60"/>
      <c r="Q15" s="60"/>
      <c r="R15" s="60"/>
      <c r="S15" s="60"/>
      <c r="T15" s="60"/>
      <c r="U15" s="60"/>
      <c r="V15" s="60"/>
      <c r="W15" s="60">
        <v>769980</v>
      </c>
      <c r="X15" s="60">
        <v>2150000</v>
      </c>
      <c r="Y15" s="60">
        <v>-1380020</v>
      </c>
      <c r="Z15" s="140">
        <v>-64.19</v>
      </c>
      <c r="AA15" s="155">
        <v>4300000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10570660</v>
      </c>
      <c r="D36" s="156">
        <f t="shared" si="4"/>
        <v>0</v>
      </c>
      <c r="E36" s="60">
        <f t="shared" si="4"/>
        <v>17900000</v>
      </c>
      <c r="F36" s="60">
        <f t="shared" si="4"/>
        <v>17900000</v>
      </c>
      <c r="G36" s="60">
        <f t="shared" si="4"/>
        <v>453766</v>
      </c>
      <c r="H36" s="60">
        <f t="shared" si="4"/>
        <v>2501201</v>
      </c>
      <c r="I36" s="60">
        <f t="shared" si="4"/>
        <v>1575416</v>
      </c>
      <c r="J36" s="60">
        <f t="shared" si="4"/>
        <v>4530383</v>
      </c>
      <c r="K36" s="60">
        <f t="shared" si="4"/>
        <v>1210003</v>
      </c>
      <c r="L36" s="60">
        <f t="shared" si="4"/>
        <v>417395</v>
      </c>
      <c r="M36" s="60">
        <f t="shared" si="4"/>
        <v>217353</v>
      </c>
      <c r="N36" s="60">
        <f t="shared" si="4"/>
        <v>1844751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6375134</v>
      </c>
      <c r="X36" s="60">
        <f t="shared" si="4"/>
        <v>8950000</v>
      </c>
      <c r="Y36" s="60">
        <f t="shared" si="4"/>
        <v>-2574866</v>
      </c>
      <c r="Z36" s="140">
        <f aca="true" t="shared" si="5" ref="Z36:Z49">+IF(X36&lt;&gt;0,+(Y36/X36)*100,0)</f>
        <v>-28.76945251396648</v>
      </c>
      <c r="AA36" s="155">
        <f>AA6+AA21</f>
        <v>17900000</v>
      </c>
    </row>
    <row r="37" spans="1:27" ht="13.5">
      <c r="A37" s="291" t="s">
        <v>205</v>
      </c>
      <c r="B37" s="142"/>
      <c r="C37" s="62">
        <f t="shared" si="4"/>
        <v>172437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797679</v>
      </c>
      <c r="M37" s="60">
        <f t="shared" si="4"/>
        <v>26387</v>
      </c>
      <c r="N37" s="60">
        <f t="shared" si="4"/>
        <v>824066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824066</v>
      </c>
      <c r="X37" s="60">
        <f t="shared" si="4"/>
        <v>0</v>
      </c>
      <c r="Y37" s="60">
        <f t="shared" si="4"/>
        <v>824066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377656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11120753</v>
      </c>
      <c r="D41" s="294">
        <f t="shared" si="6"/>
        <v>0</v>
      </c>
      <c r="E41" s="295">
        <f t="shared" si="6"/>
        <v>17900000</v>
      </c>
      <c r="F41" s="295">
        <f t="shared" si="6"/>
        <v>17900000</v>
      </c>
      <c r="G41" s="295">
        <f t="shared" si="6"/>
        <v>453766</v>
      </c>
      <c r="H41" s="295">
        <f t="shared" si="6"/>
        <v>2501201</v>
      </c>
      <c r="I41" s="295">
        <f t="shared" si="6"/>
        <v>1575416</v>
      </c>
      <c r="J41" s="295">
        <f t="shared" si="6"/>
        <v>4530383</v>
      </c>
      <c r="K41" s="295">
        <f t="shared" si="6"/>
        <v>1210003</v>
      </c>
      <c r="L41" s="295">
        <f t="shared" si="6"/>
        <v>1215074</v>
      </c>
      <c r="M41" s="295">
        <f t="shared" si="6"/>
        <v>243740</v>
      </c>
      <c r="N41" s="295">
        <f t="shared" si="6"/>
        <v>2668817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7199200</v>
      </c>
      <c r="X41" s="295">
        <f t="shared" si="6"/>
        <v>8950000</v>
      </c>
      <c r="Y41" s="295">
        <f t="shared" si="6"/>
        <v>-1750800</v>
      </c>
      <c r="Z41" s="296">
        <f t="shared" si="5"/>
        <v>-19.562011173184356</v>
      </c>
      <c r="AA41" s="297">
        <f>SUM(AA36:AA40)</f>
        <v>17900000</v>
      </c>
    </row>
    <row r="42" spans="1:27" ht="13.5">
      <c r="A42" s="298" t="s">
        <v>210</v>
      </c>
      <c r="B42" s="136"/>
      <c r="C42" s="95">
        <f aca="true" t="shared" si="7" ref="C42:Y48">C12+C27</f>
        <v>2091904</v>
      </c>
      <c r="D42" s="129">
        <f t="shared" si="7"/>
        <v>0</v>
      </c>
      <c r="E42" s="54">
        <f t="shared" si="7"/>
        <v>11118000</v>
      </c>
      <c r="F42" s="54">
        <f t="shared" si="7"/>
        <v>11118000</v>
      </c>
      <c r="G42" s="54">
        <f t="shared" si="7"/>
        <v>404102</v>
      </c>
      <c r="H42" s="54">
        <f t="shared" si="7"/>
        <v>195328</v>
      </c>
      <c r="I42" s="54">
        <f t="shared" si="7"/>
        <v>526065</v>
      </c>
      <c r="J42" s="54">
        <f t="shared" si="7"/>
        <v>1125495</v>
      </c>
      <c r="K42" s="54">
        <f t="shared" si="7"/>
        <v>244276</v>
      </c>
      <c r="L42" s="54">
        <f t="shared" si="7"/>
        <v>446177</v>
      </c>
      <c r="M42" s="54">
        <f t="shared" si="7"/>
        <v>364402</v>
      </c>
      <c r="N42" s="54">
        <f t="shared" si="7"/>
        <v>1054855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2180350</v>
      </c>
      <c r="X42" s="54">
        <f t="shared" si="7"/>
        <v>5559000</v>
      </c>
      <c r="Y42" s="54">
        <f t="shared" si="7"/>
        <v>-3378650</v>
      </c>
      <c r="Z42" s="184">
        <f t="shared" si="5"/>
        <v>-60.77801762906998</v>
      </c>
      <c r="AA42" s="130">
        <f aca="true" t="shared" si="8" ref="AA42:AA48">AA12+AA27</f>
        <v>11118000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12356441</v>
      </c>
      <c r="D45" s="129">
        <f t="shared" si="7"/>
        <v>0</v>
      </c>
      <c r="E45" s="54">
        <f t="shared" si="7"/>
        <v>4300000</v>
      </c>
      <c r="F45" s="54">
        <f t="shared" si="7"/>
        <v>4300000</v>
      </c>
      <c r="G45" s="54">
        <f t="shared" si="7"/>
        <v>341793</v>
      </c>
      <c r="H45" s="54">
        <f t="shared" si="7"/>
        <v>0</v>
      </c>
      <c r="I45" s="54">
        <f t="shared" si="7"/>
        <v>138981</v>
      </c>
      <c r="J45" s="54">
        <f t="shared" si="7"/>
        <v>480774</v>
      </c>
      <c r="K45" s="54">
        <f t="shared" si="7"/>
        <v>43212</v>
      </c>
      <c r="L45" s="54">
        <f t="shared" si="7"/>
        <v>130604</v>
      </c>
      <c r="M45" s="54">
        <f t="shared" si="7"/>
        <v>115390</v>
      </c>
      <c r="N45" s="54">
        <f t="shared" si="7"/>
        <v>289206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769980</v>
      </c>
      <c r="X45" s="54">
        <f t="shared" si="7"/>
        <v>2150000</v>
      </c>
      <c r="Y45" s="54">
        <f t="shared" si="7"/>
        <v>-1380020</v>
      </c>
      <c r="Z45" s="184">
        <f t="shared" si="5"/>
        <v>-64.18697674418604</v>
      </c>
      <c r="AA45" s="130">
        <f t="shared" si="8"/>
        <v>4300000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25569098</v>
      </c>
      <c r="D49" s="218">
        <f t="shared" si="9"/>
        <v>0</v>
      </c>
      <c r="E49" s="220">
        <f t="shared" si="9"/>
        <v>33318000</v>
      </c>
      <c r="F49" s="220">
        <f t="shared" si="9"/>
        <v>33318000</v>
      </c>
      <c r="G49" s="220">
        <f t="shared" si="9"/>
        <v>1199661</v>
      </c>
      <c r="H49" s="220">
        <f t="shared" si="9"/>
        <v>2696529</v>
      </c>
      <c r="I49" s="220">
        <f t="shared" si="9"/>
        <v>2240462</v>
      </c>
      <c r="J49" s="220">
        <f t="shared" si="9"/>
        <v>6136652</v>
      </c>
      <c r="K49" s="220">
        <f t="shared" si="9"/>
        <v>1497491</v>
      </c>
      <c r="L49" s="220">
        <f t="shared" si="9"/>
        <v>1791855</v>
      </c>
      <c r="M49" s="220">
        <f t="shared" si="9"/>
        <v>723532</v>
      </c>
      <c r="N49" s="220">
        <f t="shared" si="9"/>
        <v>4012878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10149530</v>
      </c>
      <c r="X49" s="220">
        <f t="shared" si="9"/>
        <v>16659000</v>
      </c>
      <c r="Y49" s="220">
        <f t="shared" si="9"/>
        <v>-6509470</v>
      </c>
      <c r="Z49" s="221">
        <f t="shared" si="5"/>
        <v>-39.074794405426495</v>
      </c>
      <c r="AA49" s="222">
        <f>SUM(AA41:AA48)</f>
        <v>33318000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10203000</v>
      </c>
      <c r="F51" s="54">
        <f t="shared" si="10"/>
        <v>10203000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5101500</v>
      </c>
      <c r="Y51" s="54">
        <f t="shared" si="10"/>
        <v>-5101500</v>
      </c>
      <c r="Z51" s="184">
        <f>+IF(X51&lt;&gt;0,+(Y51/X51)*100,0)</f>
        <v>-100</v>
      </c>
      <c r="AA51" s="130">
        <f>SUM(AA57:AA61)</f>
        <v>10203000</v>
      </c>
    </row>
    <row r="52" spans="1:27" ht="13.5">
      <c r="A52" s="310" t="s">
        <v>204</v>
      </c>
      <c r="B52" s="142"/>
      <c r="C52" s="62"/>
      <c r="D52" s="156"/>
      <c r="E52" s="60">
        <v>5420000</v>
      </c>
      <c r="F52" s="60">
        <v>5420000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2710000</v>
      </c>
      <c r="Y52" s="60">
        <v>-2710000</v>
      </c>
      <c r="Z52" s="140">
        <v>-100</v>
      </c>
      <c r="AA52" s="155">
        <v>5420000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5420000</v>
      </c>
      <c r="F57" s="295">
        <f t="shared" si="11"/>
        <v>5420000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2710000</v>
      </c>
      <c r="Y57" s="295">
        <f t="shared" si="11"/>
        <v>-2710000</v>
      </c>
      <c r="Z57" s="296">
        <f>+IF(X57&lt;&gt;0,+(Y57/X57)*100,0)</f>
        <v>-100</v>
      </c>
      <c r="AA57" s="297">
        <f>SUM(AA52:AA56)</f>
        <v>5420000</v>
      </c>
    </row>
    <row r="58" spans="1:27" ht="13.5">
      <c r="A58" s="311" t="s">
        <v>210</v>
      </c>
      <c r="B58" s="136"/>
      <c r="C58" s="62"/>
      <c r="D58" s="156"/>
      <c r="E58" s="60">
        <v>3000000</v>
      </c>
      <c r="F58" s="60">
        <v>3000000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1500000</v>
      </c>
      <c r="Y58" s="60">
        <v>-1500000</v>
      </c>
      <c r="Z58" s="140">
        <v>-100</v>
      </c>
      <c r="AA58" s="155">
        <v>3000000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1783000</v>
      </c>
      <c r="F61" s="60">
        <v>1783000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891500</v>
      </c>
      <c r="Y61" s="60">
        <v>-891500</v>
      </c>
      <c r="Z61" s="140">
        <v>-100</v>
      </c>
      <c r="AA61" s="155">
        <v>1783000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8275000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1100000</v>
      </c>
      <c r="F67" s="60"/>
      <c r="G67" s="60">
        <v>602464</v>
      </c>
      <c r="H67" s="60">
        <v>575138</v>
      </c>
      <c r="I67" s="60">
        <v>134815</v>
      </c>
      <c r="J67" s="60">
        <v>1312417</v>
      </c>
      <c r="K67" s="60">
        <v>278525</v>
      </c>
      <c r="L67" s="60">
        <v>220791</v>
      </c>
      <c r="M67" s="60">
        <v>512573</v>
      </c>
      <c r="N67" s="60">
        <v>1011889</v>
      </c>
      <c r="O67" s="60"/>
      <c r="P67" s="60"/>
      <c r="Q67" s="60"/>
      <c r="R67" s="60"/>
      <c r="S67" s="60"/>
      <c r="T67" s="60"/>
      <c r="U67" s="60"/>
      <c r="V67" s="60"/>
      <c r="W67" s="60">
        <v>2324306</v>
      </c>
      <c r="X67" s="60"/>
      <c r="Y67" s="60">
        <v>2324306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828000</v>
      </c>
      <c r="F68" s="60"/>
      <c r="G68" s="60">
        <v>18636</v>
      </c>
      <c r="H68" s="60">
        <v>84086</v>
      </c>
      <c r="I68" s="60">
        <v>20569</v>
      </c>
      <c r="J68" s="60">
        <v>123291</v>
      </c>
      <c r="K68" s="60">
        <v>109565</v>
      </c>
      <c r="L68" s="60">
        <v>101091</v>
      </c>
      <c r="M68" s="60">
        <v>250576</v>
      </c>
      <c r="N68" s="60">
        <v>461232</v>
      </c>
      <c r="O68" s="60"/>
      <c r="P68" s="60"/>
      <c r="Q68" s="60"/>
      <c r="R68" s="60"/>
      <c r="S68" s="60"/>
      <c r="T68" s="60"/>
      <c r="U68" s="60"/>
      <c r="V68" s="60"/>
      <c r="W68" s="60">
        <v>584523</v>
      </c>
      <c r="X68" s="60"/>
      <c r="Y68" s="60">
        <v>584523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10203000</v>
      </c>
      <c r="F69" s="220">
        <f t="shared" si="12"/>
        <v>0</v>
      </c>
      <c r="G69" s="220">
        <f t="shared" si="12"/>
        <v>621100</v>
      </c>
      <c r="H69" s="220">
        <f t="shared" si="12"/>
        <v>659224</v>
      </c>
      <c r="I69" s="220">
        <f t="shared" si="12"/>
        <v>155384</v>
      </c>
      <c r="J69" s="220">
        <f t="shared" si="12"/>
        <v>1435708</v>
      </c>
      <c r="K69" s="220">
        <f t="shared" si="12"/>
        <v>388090</v>
      </c>
      <c r="L69" s="220">
        <f t="shared" si="12"/>
        <v>321882</v>
      </c>
      <c r="M69" s="220">
        <f t="shared" si="12"/>
        <v>763149</v>
      </c>
      <c r="N69" s="220">
        <f t="shared" si="12"/>
        <v>1473121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2908829</v>
      </c>
      <c r="X69" s="220">
        <f t="shared" si="12"/>
        <v>0</v>
      </c>
      <c r="Y69" s="220">
        <f t="shared" si="12"/>
        <v>2908829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11120753</v>
      </c>
      <c r="D5" s="357">
        <f t="shared" si="0"/>
        <v>0</v>
      </c>
      <c r="E5" s="356">
        <f t="shared" si="0"/>
        <v>17900000</v>
      </c>
      <c r="F5" s="358">
        <f t="shared" si="0"/>
        <v>17900000</v>
      </c>
      <c r="G5" s="358">
        <f t="shared" si="0"/>
        <v>453766</v>
      </c>
      <c r="H5" s="356">
        <f t="shared" si="0"/>
        <v>2501201</v>
      </c>
      <c r="I5" s="356">
        <f t="shared" si="0"/>
        <v>1575416</v>
      </c>
      <c r="J5" s="358">
        <f t="shared" si="0"/>
        <v>4530383</v>
      </c>
      <c r="K5" s="358">
        <f t="shared" si="0"/>
        <v>1210003</v>
      </c>
      <c r="L5" s="356">
        <f t="shared" si="0"/>
        <v>1215074</v>
      </c>
      <c r="M5" s="356">
        <f t="shared" si="0"/>
        <v>243740</v>
      </c>
      <c r="N5" s="358">
        <f t="shared" si="0"/>
        <v>2668817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7199200</v>
      </c>
      <c r="X5" s="356">
        <f t="shared" si="0"/>
        <v>8950000</v>
      </c>
      <c r="Y5" s="358">
        <f t="shared" si="0"/>
        <v>-1750800</v>
      </c>
      <c r="Z5" s="359">
        <f>+IF(X5&lt;&gt;0,+(Y5/X5)*100,0)</f>
        <v>-19.562011173184356</v>
      </c>
      <c r="AA5" s="360">
        <f>+AA6+AA8+AA11+AA13+AA15</f>
        <v>17900000</v>
      </c>
    </row>
    <row r="6" spans="1:27" ht="13.5">
      <c r="A6" s="361" t="s">
        <v>204</v>
      </c>
      <c r="B6" s="142"/>
      <c r="C6" s="60">
        <f>+C7</f>
        <v>10570660</v>
      </c>
      <c r="D6" s="340">
        <f aca="true" t="shared" si="1" ref="D6:AA6">+D7</f>
        <v>0</v>
      </c>
      <c r="E6" s="60">
        <f t="shared" si="1"/>
        <v>17900000</v>
      </c>
      <c r="F6" s="59">
        <f t="shared" si="1"/>
        <v>17900000</v>
      </c>
      <c r="G6" s="59">
        <f t="shared" si="1"/>
        <v>453766</v>
      </c>
      <c r="H6" s="60">
        <f t="shared" si="1"/>
        <v>2501201</v>
      </c>
      <c r="I6" s="60">
        <f t="shared" si="1"/>
        <v>1575416</v>
      </c>
      <c r="J6" s="59">
        <f t="shared" si="1"/>
        <v>4530383</v>
      </c>
      <c r="K6" s="59">
        <f t="shared" si="1"/>
        <v>1210003</v>
      </c>
      <c r="L6" s="60">
        <f t="shared" si="1"/>
        <v>417395</v>
      </c>
      <c r="M6" s="60">
        <f t="shared" si="1"/>
        <v>217353</v>
      </c>
      <c r="N6" s="59">
        <f t="shared" si="1"/>
        <v>1844751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6375134</v>
      </c>
      <c r="X6" s="60">
        <f t="shared" si="1"/>
        <v>8950000</v>
      </c>
      <c r="Y6" s="59">
        <f t="shared" si="1"/>
        <v>-2574866</v>
      </c>
      <c r="Z6" s="61">
        <f>+IF(X6&lt;&gt;0,+(Y6/X6)*100,0)</f>
        <v>-28.76945251396648</v>
      </c>
      <c r="AA6" s="62">
        <f t="shared" si="1"/>
        <v>17900000</v>
      </c>
    </row>
    <row r="7" spans="1:27" ht="13.5">
      <c r="A7" s="291" t="s">
        <v>228</v>
      </c>
      <c r="B7" s="142"/>
      <c r="C7" s="60">
        <v>10570660</v>
      </c>
      <c r="D7" s="340"/>
      <c r="E7" s="60">
        <v>17900000</v>
      </c>
      <c r="F7" s="59">
        <v>17900000</v>
      </c>
      <c r="G7" s="59">
        <v>453766</v>
      </c>
      <c r="H7" s="60">
        <v>2501201</v>
      </c>
      <c r="I7" s="60">
        <v>1575416</v>
      </c>
      <c r="J7" s="59">
        <v>4530383</v>
      </c>
      <c r="K7" s="59">
        <v>1210003</v>
      </c>
      <c r="L7" s="60">
        <v>417395</v>
      </c>
      <c r="M7" s="60">
        <v>217353</v>
      </c>
      <c r="N7" s="59">
        <v>1844751</v>
      </c>
      <c r="O7" s="59"/>
      <c r="P7" s="60"/>
      <c r="Q7" s="60"/>
      <c r="R7" s="59"/>
      <c r="S7" s="59"/>
      <c r="T7" s="60"/>
      <c r="U7" s="60"/>
      <c r="V7" s="59"/>
      <c r="W7" s="59">
        <v>6375134</v>
      </c>
      <c r="X7" s="60">
        <v>8950000</v>
      </c>
      <c r="Y7" s="59">
        <v>-2574866</v>
      </c>
      <c r="Z7" s="61">
        <v>-28.77</v>
      </c>
      <c r="AA7" s="62">
        <v>17900000</v>
      </c>
    </row>
    <row r="8" spans="1:27" ht="13.5">
      <c r="A8" s="361" t="s">
        <v>205</v>
      </c>
      <c r="B8" s="142"/>
      <c r="C8" s="60">
        <f aca="true" t="shared" si="2" ref="C8:Y8">SUM(C9:C10)</f>
        <v>172437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797679</v>
      </c>
      <c r="M8" s="60">
        <f t="shared" si="2"/>
        <v>26387</v>
      </c>
      <c r="N8" s="59">
        <f t="shared" si="2"/>
        <v>824066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824066</v>
      </c>
      <c r="X8" s="60">
        <f t="shared" si="2"/>
        <v>0</v>
      </c>
      <c r="Y8" s="59">
        <f t="shared" si="2"/>
        <v>824066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172437</v>
      </c>
      <c r="D9" s="340"/>
      <c r="E9" s="60"/>
      <c r="F9" s="59"/>
      <c r="G9" s="59"/>
      <c r="H9" s="60"/>
      <c r="I9" s="60"/>
      <c r="J9" s="59"/>
      <c r="K9" s="59"/>
      <c r="L9" s="60">
        <v>797679</v>
      </c>
      <c r="M9" s="60">
        <v>26387</v>
      </c>
      <c r="N9" s="59">
        <v>824066</v>
      </c>
      <c r="O9" s="59"/>
      <c r="P9" s="60"/>
      <c r="Q9" s="60"/>
      <c r="R9" s="59"/>
      <c r="S9" s="59"/>
      <c r="T9" s="60"/>
      <c r="U9" s="60"/>
      <c r="V9" s="59"/>
      <c r="W9" s="59">
        <v>824066</v>
      </c>
      <c r="X9" s="60"/>
      <c r="Y9" s="59">
        <v>824066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377656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148664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228992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2091904</v>
      </c>
      <c r="D22" s="344">
        <f t="shared" si="6"/>
        <v>0</v>
      </c>
      <c r="E22" s="343">
        <f t="shared" si="6"/>
        <v>11118000</v>
      </c>
      <c r="F22" s="345">
        <f t="shared" si="6"/>
        <v>11118000</v>
      </c>
      <c r="G22" s="345">
        <f t="shared" si="6"/>
        <v>404102</v>
      </c>
      <c r="H22" s="343">
        <f t="shared" si="6"/>
        <v>195328</v>
      </c>
      <c r="I22" s="343">
        <f t="shared" si="6"/>
        <v>526065</v>
      </c>
      <c r="J22" s="345">
        <f t="shared" si="6"/>
        <v>1125495</v>
      </c>
      <c r="K22" s="345">
        <f t="shared" si="6"/>
        <v>244276</v>
      </c>
      <c r="L22" s="343">
        <f t="shared" si="6"/>
        <v>446177</v>
      </c>
      <c r="M22" s="343">
        <f t="shared" si="6"/>
        <v>364402</v>
      </c>
      <c r="N22" s="345">
        <f t="shared" si="6"/>
        <v>1054855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2180350</v>
      </c>
      <c r="X22" s="343">
        <f t="shared" si="6"/>
        <v>5559000</v>
      </c>
      <c r="Y22" s="345">
        <f t="shared" si="6"/>
        <v>-3378650</v>
      </c>
      <c r="Z22" s="336">
        <f>+IF(X22&lt;&gt;0,+(Y22/X22)*100,0)</f>
        <v>-60.77801762906998</v>
      </c>
      <c r="AA22" s="350">
        <f>SUM(AA23:AA32)</f>
        <v>11118000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1968371</v>
      </c>
      <c r="D24" s="340"/>
      <c r="E24" s="60">
        <v>2800000</v>
      </c>
      <c r="F24" s="59">
        <v>2800000</v>
      </c>
      <c r="G24" s="59">
        <v>404102</v>
      </c>
      <c r="H24" s="60">
        <v>195328</v>
      </c>
      <c r="I24" s="60">
        <v>526065</v>
      </c>
      <c r="J24" s="59">
        <v>1125495</v>
      </c>
      <c r="K24" s="59">
        <v>244276</v>
      </c>
      <c r="L24" s="60">
        <v>401449</v>
      </c>
      <c r="M24" s="60">
        <v>73890</v>
      </c>
      <c r="N24" s="59">
        <v>719615</v>
      </c>
      <c r="O24" s="59"/>
      <c r="P24" s="60"/>
      <c r="Q24" s="60"/>
      <c r="R24" s="59"/>
      <c r="S24" s="59"/>
      <c r="T24" s="60"/>
      <c r="U24" s="60"/>
      <c r="V24" s="59"/>
      <c r="W24" s="59">
        <v>1845110</v>
      </c>
      <c r="X24" s="60">
        <v>1400000</v>
      </c>
      <c r="Y24" s="59">
        <v>445110</v>
      </c>
      <c r="Z24" s="61">
        <v>31.79</v>
      </c>
      <c r="AA24" s="62">
        <v>2800000</v>
      </c>
    </row>
    <row r="25" spans="1:27" ht="13.5">
      <c r="A25" s="361" t="s">
        <v>238</v>
      </c>
      <c r="B25" s="142"/>
      <c r="C25" s="60"/>
      <c r="D25" s="340"/>
      <c r="E25" s="60">
        <v>7818000</v>
      </c>
      <c r="F25" s="59">
        <v>7818000</v>
      </c>
      <c r="G25" s="59"/>
      <c r="H25" s="60"/>
      <c r="I25" s="60"/>
      <c r="J25" s="59"/>
      <c r="K25" s="59"/>
      <c r="L25" s="60"/>
      <c r="M25" s="60">
        <v>290512</v>
      </c>
      <c r="N25" s="59">
        <v>290512</v>
      </c>
      <c r="O25" s="59"/>
      <c r="P25" s="60"/>
      <c r="Q25" s="60"/>
      <c r="R25" s="59"/>
      <c r="S25" s="59"/>
      <c r="T25" s="60"/>
      <c r="U25" s="60"/>
      <c r="V25" s="59"/>
      <c r="W25" s="59">
        <v>290512</v>
      </c>
      <c r="X25" s="60">
        <v>3909000</v>
      </c>
      <c r="Y25" s="59">
        <v>-3618488</v>
      </c>
      <c r="Z25" s="61">
        <v>-92.57</v>
      </c>
      <c r="AA25" s="62">
        <v>7818000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123533</v>
      </c>
      <c r="D32" s="340"/>
      <c r="E32" s="60">
        <v>500000</v>
      </c>
      <c r="F32" s="59">
        <v>500000</v>
      </c>
      <c r="G32" s="59"/>
      <c r="H32" s="60"/>
      <c r="I32" s="60"/>
      <c r="J32" s="59"/>
      <c r="K32" s="59"/>
      <c r="L32" s="60">
        <v>44728</v>
      </c>
      <c r="M32" s="60"/>
      <c r="N32" s="59">
        <v>44728</v>
      </c>
      <c r="O32" s="59"/>
      <c r="P32" s="60"/>
      <c r="Q32" s="60"/>
      <c r="R32" s="59"/>
      <c r="S32" s="59"/>
      <c r="T32" s="60"/>
      <c r="U32" s="60"/>
      <c r="V32" s="59"/>
      <c r="W32" s="59">
        <v>44728</v>
      </c>
      <c r="X32" s="60">
        <v>250000</v>
      </c>
      <c r="Y32" s="59">
        <v>-205272</v>
      </c>
      <c r="Z32" s="61">
        <v>-82.11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12356441</v>
      </c>
      <c r="D40" s="344">
        <f t="shared" si="9"/>
        <v>0</v>
      </c>
      <c r="E40" s="343">
        <f t="shared" si="9"/>
        <v>4300000</v>
      </c>
      <c r="F40" s="345">
        <f t="shared" si="9"/>
        <v>4300000</v>
      </c>
      <c r="G40" s="345">
        <f t="shared" si="9"/>
        <v>341793</v>
      </c>
      <c r="H40" s="343">
        <f t="shared" si="9"/>
        <v>0</v>
      </c>
      <c r="I40" s="343">
        <f t="shared" si="9"/>
        <v>138981</v>
      </c>
      <c r="J40" s="345">
        <f t="shared" si="9"/>
        <v>480774</v>
      </c>
      <c r="K40" s="345">
        <f t="shared" si="9"/>
        <v>43212</v>
      </c>
      <c r="L40" s="343">
        <f t="shared" si="9"/>
        <v>130604</v>
      </c>
      <c r="M40" s="343">
        <f t="shared" si="9"/>
        <v>115390</v>
      </c>
      <c r="N40" s="345">
        <f t="shared" si="9"/>
        <v>289206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769980</v>
      </c>
      <c r="X40" s="343">
        <f t="shared" si="9"/>
        <v>2150000</v>
      </c>
      <c r="Y40" s="345">
        <f t="shared" si="9"/>
        <v>-1380020</v>
      </c>
      <c r="Z40" s="336">
        <f>+IF(X40&lt;&gt;0,+(Y40/X40)*100,0)</f>
        <v>-64.18697674418604</v>
      </c>
      <c r="AA40" s="350">
        <f>SUM(AA41:AA49)</f>
        <v>4300000</v>
      </c>
    </row>
    <row r="41" spans="1:27" ht="13.5">
      <c r="A41" s="361" t="s">
        <v>247</v>
      </c>
      <c r="B41" s="142"/>
      <c r="C41" s="362">
        <v>2337692</v>
      </c>
      <c r="D41" s="363"/>
      <c r="E41" s="362">
        <v>1700000</v>
      </c>
      <c r="F41" s="364">
        <v>1700000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850000</v>
      </c>
      <c r="Y41" s="364">
        <v>-850000</v>
      </c>
      <c r="Z41" s="365">
        <v>-100</v>
      </c>
      <c r="AA41" s="366">
        <v>1700000</v>
      </c>
    </row>
    <row r="42" spans="1:27" ht="13.5">
      <c r="A42" s="361" t="s">
        <v>248</v>
      </c>
      <c r="B42" s="136"/>
      <c r="C42" s="60">
        <f aca="true" t="shared" si="10" ref="C42:Y42">+C62</f>
        <v>1582098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625665</v>
      </c>
      <c r="D43" s="369"/>
      <c r="E43" s="305">
        <v>1000000</v>
      </c>
      <c r="F43" s="370">
        <v>1000000</v>
      </c>
      <c r="G43" s="370">
        <v>192518</v>
      </c>
      <c r="H43" s="305"/>
      <c r="I43" s="305"/>
      <c r="J43" s="370">
        <v>192518</v>
      </c>
      <c r="K43" s="370"/>
      <c r="L43" s="305">
        <v>7430</v>
      </c>
      <c r="M43" s="305"/>
      <c r="N43" s="370">
        <v>7430</v>
      </c>
      <c r="O43" s="370"/>
      <c r="P43" s="305"/>
      <c r="Q43" s="305"/>
      <c r="R43" s="370"/>
      <c r="S43" s="370"/>
      <c r="T43" s="305"/>
      <c r="U43" s="305"/>
      <c r="V43" s="370"/>
      <c r="W43" s="370">
        <v>199948</v>
      </c>
      <c r="X43" s="305">
        <v>500000</v>
      </c>
      <c r="Y43" s="370">
        <v>-300052</v>
      </c>
      <c r="Z43" s="371">
        <v>-60.01</v>
      </c>
      <c r="AA43" s="303">
        <v>1000000</v>
      </c>
    </row>
    <row r="44" spans="1:27" ht="13.5">
      <c r="A44" s="361" t="s">
        <v>250</v>
      </c>
      <c r="B44" s="136"/>
      <c r="C44" s="60">
        <v>550877</v>
      </c>
      <c r="D44" s="368"/>
      <c r="E44" s="54">
        <v>800000</v>
      </c>
      <c r="F44" s="53">
        <v>800000</v>
      </c>
      <c r="G44" s="53">
        <v>70718</v>
      </c>
      <c r="H44" s="54"/>
      <c r="I44" s="54">
        <v>138981</v>
      </c>
      <c r="J44" s="53">
        <v>209699</v>
      </c>
      <c r="K44" s="53">
        <v>43212</v>
      </c>
      <c r="L44" s="54">
        <v>121500</v>
      </c>
      <c r="M44" s="54">
        <v>32040</v>
      </c>
      <c r="N44" s="53">
        <v>196752</v>
      </c>
      <c r="O44" s="53"/>
      <c r="P44" s="54"/>
      <c r="Q44" s="54"/>
      <c r="R44" s="53"/>
      <c r="S44" s="53"/>
      <c r="T44" s="54"/>
      <c r="U44" s="54"/>
      <c r="V44" s="53"/>
      <c r="W44" s="53">
        <v>406451</v>
      </c>
      <c r="X44" s="54">
        <v>400000</v>
      </c>
      <c r="Y44" s="53">
        <v>6451</v>
      </c>
      <c r="Z44" s="94">
        <v>1.61</v>
      </c>
      <c r="AA44" s="95">
        <v>800000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7254004</v>
      </c>
      <c r="D47" s="368"/>
      <c r="E47" s="54"/>
      <c r="F47" s="53"/>
      <c r="G47" s="53">
        <v>78557</v>
      </c>
      <c r="H47" s="54"/>
      <c r="I47" s="54"/>
      <c r="J47" s="53">
        <v>78557</v>
      </c>
      <c r="K47" s="53"/>
      <c r="L47" s="54"/>
      <c r="M47" s="54">
        <v>27362</v>
      </c>
      <c r="N47" s="53">
        <v>27362</v>
      </c>
      <c r="O47" s="53"/>
      <c r="P47" s="54"/>
      <c r="Q47" s="54"/>
      <c r="R47" s="53"/>
      <c r="S47" s="53"/>
      <c r="T47" s="54"/>
      <c r="U47" s="54"/>
      <c r="V47" s="53"/>
      <c r="W47" s="53">
        <v>105919</v>
      </c>
      <c r="X47" s="54"/>
      <c r="Y47" s="53">
        <v>105919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800000</v>
      </c>
      <c r="F48" s="53">
        <v>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400000</v>
      </c>
      <c r="Y48" s="53">
        <v>-400000</v>
      </c>
      <c r="Z48" s="94">
        <v>-100</v>
      </c>
      <c r="AA48" s="95">
        <v>800000</v>
      </c>
    </row>
    <row r="49" spans="1:27" ht="13.5">
      <c r="A49" s="361" t="s">
        <v>93</v>
      </c>
      <c r="B49" s="136"/>
      <c r="C49" s="54">
        <v>6105</v>
      </c>
      <c r="D49" s="368"/>
      <c r="E49" s="54"/>
      <c r="F49" s="53"/>
      <c r="G49" s="53"/>
      <c r="H49" s="54"/>
      <c r="I49" s="54"/>
      <c r="J49" s="53"/>
      <c r="K49" s="53"/>
      <c r="L49" s="54">
        <v>1674</v>
      </c>
      <c r="M49" s="54">
        <v>55988</v>
      </c>
      <c r="N49" s="53">
        <v>57662</v>
      </c>
      <c r="O49" s="53"/>
      <c r="P49" s="54"/>
      <c r="Q49" s="54"/>
      <c r="R49" s="53"/>
      <c r="S49" s="53"/>
      <c r="T49" s="54"/>
      <c r="U49" s="54"/>
      <c r="V49" s="53"/>
      <c r="W49" s="53">
        <v>57662</v>
      </c>
      <c r="X49" s="54"/>
      <c r="Y49" s="53">
        <v>57662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25569098</v>
      </c>
      <c r="D60" s="346">
        <f t="shared" si="14"/>
        <v>0</v>
      </c>
      <c r="E60" s="219">
        <f t="shared" si="14"/>
        <v>33318000</v>
      </c>
      <c r="F60" s="264">
        <f t="shared" si="14"/>
        <v>33318000</v>
      </c>
      <c r="G60" s="264">
        <f t="shared" si="14"/>
        <v>1199661</v>
      </c>
      <c r="H60" s="219">
        <f t="shared" si="14"/>
        <v>2696529</v>
      </c>
      <c r="I60" s="219">
        <f t="shared" si="14"/>
        <v>2240462</v>
      </c>
      <c r="J60" s="264">
        <f t="shared" si="14"/>
        <v>6136652</v>
      </c>
      <c r="K60" s="264">
        <f t="shared" si="14"/>
        <v>1497491</v>
      </c>
      <c r="L60" s="219">
        <f t="shared" si="14"/>
        <v>1791855</v>
      </c>
      <c r="M60" s="219">
        <f t="shared" si="14"/>
        <v>723532</v>
      </c>
      <c r="N60" s="264">
        <f t="shared" si="14"/>
        <v>4012878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10149530</v>
      </c>
      <c r="X60" s="219">
        <f t="shared" si="14"/>
        <v>16659000</v>
      </c>
      <c r="Y60" s="264">
        <f t="shared" si="14"/>
        <v>-6509470</v>
      </c>
      <c r="Z60" s="337">
        <f>+IF(X60&lt;&gt;0,+(Y60/X60)*100,0)</f>
        <v>-39.074794405426495</v>
      </c>
      <c r="AA60" s="232">
        <f>+AA57+AA54+AA51+AA40+AA37+AA34+AA22+AA5</f>
        <v>33318000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1582098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1582098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2014-02-05T07:07:31Z</dcterms:created>
  <dcterms:modified xsi:type="dcterms:W3CDTF">2014-02-05T07:07:36Z</dcterms:modified>
  <cp:category/>
  <cp:version/>
  <cp:contentType/>
  <cp:contentStatus/>
</cp:coreProperties>
</file>