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<sst xmlns="http://schemas.openxmlformats.org/spreadsheetml/2006/main" count="855" uniqueCount="302">
  <si>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Mpofana(KZN223)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</si>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</sst>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10241958</v>
      </c>
      <c r="C5" s="19">
        <v>0</v>
      </c>
      <c r="D5" s="59">
        <v>11539260</v>
      </c>
      <c r="E5" s="60">
        <v>11539260</v>
      </c>
      <c r="F5" s="60">
        <v>1003506</v>
      </c>
      <c r="G5" s="60">
        <v>1005462</v>
      </c>
      <c r="H5" s="60">
        <v>949304</v>
      </c>
      <c r="I5" s="60">
        <v>2958272</v>
      </c>
      <c r="J5" s="60">
        <v>995869</v>
      </c>
      <c r="K5" s="60">
        <v>0</v>
      </c>
      <c r="L5" s="60">
        <v>1014238</v>
      </c>
      <c r="M5" s="60">
        <v>2010107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4968379</v>
      </c>
      <c r="W5" s="60">
        <v>5769630</v>
      </c>
      <c r="X5" s="60">
        <v>-801251</v>
      </c>
      <c r="Y5" s="61">
        <v>-13.89</v>
      </c>
      <c r="Z5" s="62">
        <v>11539260</v>
      </c>
    </row>
    <row r="6" spans="1:26" ht="13.5">
      <c r="A6" s="58" t="s">
        <v>32</v>
      </c>
      <c r="B6" s="19">
        <v>35877621</v>
      </c>
      <c r="C6" s="19">
        <v>0</v>
      </c>
      <c r="D6" s="59">
        <v>40693000</v>
      </c>
      <c r="E6" s="60">
        <v>40693000</v>
      </c>
      <c r="F6" s="60">
        <v>4176909</v>
      </c>
      <c r="G6" s="60">
        <v>4554992</v>
      </c>
      <c r="H6" s="60">
        <v>2980385</v>
      </c>
      <c r="I6" s="60">
        <v>11712286</v>
      </c>
      <c r="J6" s="60">
        <v>2705582</v>
      </c>
      <c r="K6" s="60">
        <v>0</v>
      </c>
      <c r="L6" s="60">
        <v>2702046</v>
      </c>
      <c r="M6" s="60">
        <v>5407628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17119914</v>
      </c>
      <c r="W6" s="60">
        <v>20346500</v>
      </c>
      <c r="X6" s="60">
        <v>-3226586</v>
      </c>
      <c r="Y6" s="61">
        <v>-15.86</v>
      </c>
      <c r="Z6" s="62">
        <v>40693000</v>
      </c>
    </row>
    <row r="7" spans="1:26" ht="13.5">
      <c r="A7" s="58" t="s">
        <v>33</v>
      </c>
      <c r="B7" s="19">
        <v>7160599</v>
      </c>
      <c r="C7" s="19">
        <v>0</v>
      </c>
      <c r="D7" s="59">
        <v>1000000</v>
      </c>
      <c r="E7" s="60">
        <v>1000000</v>
      </c>
      <c r="F7" s="60">
        <v>153957</v>
      </c>
      <c r="G7" s="60">
        <v>174678</v>
      </c>
      <c r="H7" s="60">
        <v>174639</v>
      </c>
      <c r="I7" s="60">
        <v>503274</v>
      </c>
      <c r="J7" s="60">
        <v>171480</v>
      </c>
      <c r="K7" s="60">
        <v>0</v>
      </c>
      <c r="L7" s="60">
        <v>117467</v>
      </c>
      <c r="M7" s="60">
        <v>288947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792221</v>
      </c>
      <c r="W7" s="60">
        <v>500000</v>
      </c>
      <c r="X7" s="60">
        <v>292221</v>
      </c>
      <c r="Y7" s="61">
        <v>58.44</v>
      </c>
      <c r="Z7" s="62">
        <v>1000000</v>
      </c>
    </row>
    <row r="8" spans="1:26" ht="13.5">
      <c r="A8" s="58" t="s">
        <v>34</v>
      </c>
      <c r="B8" s="19">
        <v>26443191</v>
      </c>
      <c r="C8" s="19">
        <v>0</v>
      </c>
      <c r="D8" s="59">
        <v>27786000</v>
      </c>
      <c r="E8" s="60">
        <v>27786000</v>
      </c>
      <c r="F8" s="60">
        <v>10226000</v>
      </c>
      <c r="G8" s="60">
        <v>344436</v>
      </c>
      <c r="H8" s="60">
        <v>536580</v>
      </c>
      <c r="I8" s="60">
        <v>11107016</v>
      </c>
      <c r="J8" s="60">
        <v>144942</v>
      </c>
      <c r="K8" s="60">
        <v>0</v>
      </c>
      <c r="L8" s="60">
        <v>379430</v>
      </c>
      <c r="M8" s="60">
        <v>524372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11631388</v>
      </c>
      <c r="W8" s="60">
        <v>13893000</v>
      </c>
      <c r="X8" s="60">
        <v>-2261612</v>
      </c>
      <c r="Y8" s="61">
        <v>-16.28</v>
      </c>
      <c r="Z8" s="62">
        <v>27786000</v>
      </c>
    </row>
    <row r="9" spans="1:26" ht="13.5">
      <c r="A9" s="58" t="s">
        <v>35</v>
      </c>
      <c r="B9" s="19">
        <v>8120327</v>
      </c>
      <c r="C9" s="19">
        <v>0</v>
      </c>
      <c r="D9" s="59">
        <v>2600000</v>
      </c>
      <c r="E9" s="60">
        <v>2600000</v>
      </c>
      <c r="F9" s="60">
        <v>383271</v>
      </c>
      <c r="G9" s="60">
        <v>365878</v>
      </c>
      <c r="H9" s="60">
        <v>818454</v>
      </c>
      <c r="I9" s="60">
        <v>1567603</v>
      </c>
      <c r="J9" s="60">
        <v>528576</v>
      </c>
      <c r="K9" s="60">
        <v>0</v>
      </c>
      <c r="L9" s="60">
        <v>519007</v>
      </c>
      <c r="M9" s="60">
        <v>1047583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2615186</v>
      </c>
      <c r="W9" s="60">
        <v>1300000</v>
      </c>
      <c r="X9" s="60">
        <v>1315186</v>
      </c>
      <c r="Y9" s="61">
        <v>101.17</v>
      </c>
      <c r="Z9" s="62">
        <v>2600000</v>
      </c>
    </row>
    <row r="10" spans="1:26" ht="25.5">
      <c r="A10" s="63" t="s">
        <v>277</v>
      </c>
      <c r="B10" s="64">
        <f>SUM(B5:B9)</f>
        <v>87843696</v>
      </c>
      <c r="C10" s="64">
        <f>SUM(C5:C9)</f>
        <v>0</v>
      </c>
      <c r="D10" s="65">
        <f aca="true" t="shared" si="0" ref="D10:Z10">SUM(D5:D9)</f>
        <v>83618260</v>
      </c>
      <c r="E10" s="66">
        <f t="shared" si="0"/>
        <v>83618260</v>
      </c>
      <c r="F10" s="66">
        <f t="shared" si="0"/>
        <v>15943643</v>
      </c>
      <c r="G10" s="66">
        <f t="shared" si="0"/>
        <v>6445446</v>
      </c>
      <c r="H10" s="66">
        <f t="shared" si="0"/>
        <v>5459362</v>
      </c>
      <c r="I10" s="66">
        <f t="shared" si="0"/>
        <v>27848451</v>
      </c>
      <c r="J10" s="66">
        <f t="shared" si="0"/>
        <v>4546449</v>
      </c>
      <c r="K10" s="66">
        <f t="shared" si="0"/>
        <v>0</v>
      </c>
      <c r="L10" s="66">
        <f t="shared" si="0"/>
        <v>4732188</v>
      </c>
      <c r="M10" s="66">
        <f t="shared" si="0"/>
        <v>9278637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37127088</v>
      </c>
      <c r="W10" s="66">
        <f t="shared" si="0"/>
        <v>41809130</v>
      </c>
      <c r="X10" s="66">
        <f t="shared" si="0"/>
        <v>-4682042</v>
      </c>
      <c r="Y10" s="67">
        <f>+IF(W10&lt;&gt;0,(X10/W10)*100,0)</f>
        <v>-11.198611403777118</v>
      </c>
      <c r="Z10" s="68">
        <f t="shared" si="0"/>
        <v>83618260</v>
      </c>
    </row>
    <row r="11" spans="1:26" ht="13.5">
      <c r="A11" s="58" t="s">
        <v>37</v>
      </c>
      <c r="B11" s="19">
        <v>23325187</v>
      </c>
      <c r="C11" s="19">
        <v>0</v>
      </c>
      <c r="D11" s="59">
        <v>24595627</v>
      </c>
      <c r="E11" s="60">
        <v>24595627</v>
      </c>
      <c r="F11" s="60">
        <v>1746880</v>
      </c>
      <c r="G11" s="60">
        <v>1948843</v>
      </c>
      <c r="H11" s="60">
        <v>1816237</v>
      </c>
      <c r="I11" s="60">
        <v>5511960</v>
      </c>
      <c r="J11" s="60">
        <v>1678977</v>
      </c>
      <c r="K11" s="60">
        <v>0</v>
      </c>
      <c r="L11" s="60">
        <v>1929706</v>
      </c>
      <c r="M11" s="60">
        <v>3608683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9120643</v>
      </c>
      <c r="W11" s="60">
        <v>12297814</v>
      </c>
      <c r="X11" s="60">
        <v>-3177171</v>
      </c>
      <c r="Y11" s="61">
        <v>-25.84</v>
      </c>
      <c r="Z11" s="62">
        <v>24595627</v>
      </c>
    </row>
    <row r="12" spans="1:26" ht="13.5">
      <c r="A12" s="58" t="s">
        <v>38</v>
      </c>
      <c r="B12" s="19">
        <v>1818371</v>
      </c>
      <c r="C12" s="19">
        <v>0</v>
      </c>
      <c r="D12" s="59">
        <v>1956000</v>
      </c>
      <c r="E12" s="60">
        <v>1956000</v>
      </c>
      <c r="F12" s="60">
        <v>151695</v>
      </c>
      <c r="G12" s="60">
        <v>151695</v>
      </c>
      <c r="H12" s="60">
        <v>139230</v>
      </c>
      <c r="I12" s="60">
        <v>442620</v>
      </c>
      <c r="J12" s="60">
        <v>131286</v>
      </c>
      <c r="K12" s="60">
        <v>0</v>
      </c>
      <c r="L12" s="60">
        <v>132265</v>
      </c>
      <c r="M12" s="60">
        <v>263551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706171</v>
      </c>
      <c r="W12" s="60">
        <v>978000</v>
      </c>
      <c r="X12" s="60">
        <v>-271829</v>
      </c>
      <c r="Y12" s="61">
        <v>-27.79</v>
      </c>
      <c r="Z12" s="62">
        <v>1956000</v>
      </c>
    </row>
    <row r="13" spans="1:26" ht="13.5">
      <c r="A13" s="58" t="s">
        <v>278</v>
      </c>
      <c r="B13" s="19">
        <v>6181714</v>
      </c>
      <c r="C13" s="19">
        <v>0</v>
      </c>
      <c r="D13" s="59">
        <v>5255000</v>
      </c>
      <c r="E13" s="60">
        <v>5255000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2627500</v>
      </c>
      <c r="X13" s="60">
        <v>-2627500</v>
      </c>
      <c r="Y13" s="61">
        <v>-100</v>
      </c>
      <c r="Z13" s="62">
        <v>5255000</v>
      </c>
    </row>
    <row r="14" spans="1:26" ht="13.5">
      <c r="A14" s="58" t="s">
        <v>40</v>
      </c>
      <c r="B14" s="19">
        <v>1671180</v>
      </c>
      <c r="C14" s="19">
        <v>0</v>
      </c>
      <c r="D14" s="59">
        <v>250000</v>
      </c>
      <c r="E14" s="60">
        <v>250000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125000</v>
      </c>
      <c r="X14" s="60">
        <v>-125000</v>
      </c>
      <c r="Y14" s="61">
        <v>-100</v>
      </c>
      <c r="Z14" s="62">
        <v>250000</v>
      </c>
    </row>
    <row r="15" spans="1:26" ht="13.5">
      <c r="A15" s="58" t="s">
        <v>41</v>
      </c>
      <c r="B15" s="19">
        <v>37961514</v>
      </c>
      <c r="C15" s="19">
        <v>0</v>
      </c>
      <c r="D15" s="59">
        <v>46592000</v>
      </c>
      <c r="E15" s="60">
        <v>46592000</v>
      </c>
      <c r="F15" s="60">
        <v>5194705</v>
      </c>
      <c r="G15" s="60">
        <v>0</v>
      </c>
      <c r="H15" s="60">
        <v>6321216</v>
      </c>
      <c r="I15" s="60">
        <v>11515921</v>
      </c>
      <c r="J15" s="60">
        <v>6454681</v>
      </c>
      <c r="K15" s="60">
        <v>0</v>
      </c>
      <c r="L15" s="60">
        <v>3107363</v>
      </c>
      <c r="M15" s="60">
        <v>9562044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21077965</v>
      </c>
      <c r="W15" s="60">
        <v>23296000</v>
      </c>
      <c r="X15" s="60">
        <v>-2218035</v>
      </c>
      <c r="Y15" s="61">
        <v>-9.52</v>
      </c>
      <c r="Z15" s="62">
        <v>46592000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22413085</v>
      </c>
      <c r="C17" s="19">
        <v>0</v>
      </c>
      <c r="D17" s="59">
        <v>26714373</v>
      </c>
      <c r="E17" s="60">
        <v>26714373</v>
      </c>
      <c r="F17" s="60">
        <v>496503</v>
      </c>
      <c r="G17" s="60">
        <v>325362</v>
      </c>
      <c r="H17" s="60">
        <v>2200716</v>
      </c>
      <c r="I17" s="60">
        <v>3022581</v>
      </c>
      <c r="J17" s="60">
        <v>1139695</v>
      </c>
      <c r="K17" s="60">
        <v>0</v>
      </c>
      <c r="L17" s="60">
        <v>2268899</v>
      </c>
      <c r="M17" s="60">
        <v>3408594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6431175</v>
      </c>
      <c r="W17" s="60">
        <v>13357187</v>
      </c>
      <c r="X17" s="60">
        <v>-6926012</v>
      </c>
      <c r="Y17" s="61">
        <v>-51.85</v>
      </c>
      <c r="Z17" s="62">
        <v>26714373</v>
      </c>
    </row>
    <row r="18" spans="1:26" ht="13.5">
      <c r="A18" s="70" t="s">
        <v>44</v>
      </c>
      <c r="B18" s="71">
        <f>SUM(B11:B17)</f>
        <v>93371051</v>
      </c>
      <c r="C18" s="71">
        <f>SUM(C11:C17)</f>
        <v>0</v>
      </c>
      <c r="D18" s="72">
        <f aca="true" t="shared" si="1" ref="D18:Z18">SUM(D11:D17)</f>
        <v>105363000</v>
      </c>
      <c r="E18" s="73">
        <f t="shared" si="1"/>
        <v>105363000</v>
      </c>
      <c r="F18" s="73">
        <f t="shared" si="1"/>
        <v>7589783</v>
      </c>
      <c r="G18" s="73">
        <f t="shared" si="1"/>
        <v>2425900</v>
      </c>
      <c r="H18" s="73">
        <f t="shared" si="1"/>
        <v>10477399</v>
      </c>
      <c r="I18" s="73">
        <f t="shared" si="1"/>
        <v>20493082</v>
      </c>
      <c r="J18" s="73">
        <f t="shared" si="1"/>
        <v>9404639</v>
      </c>
      <c r="K18" s="73">
        <f t="shared" si="1"/>
        <v>0</v>
      </c>
      <c r="L18" s="73">
        <f t="shared" si="1"/>
        <v>7438233</v>
      </c>
      <c r="M18" s="73">
        <f t="shared" si="1"/>
        <v>16842872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37335954</v>
      </c>
      <c r="W18" s="73">
        <f t="shared" si="1"/>
        <v>52681501</v>
      </c>
      <c r="X18" s="73">
        <f t="shared" si="1"/>
        <v>-15345547</v>
      </c>
      <c r="Y18" s="67">
        <f>+IF(W18&lt;&gt;0,(X18/W18)*100,0)</f>
        <v>-29.128909975439004</v>
      </c>
      <c r="Z18" s="74">
        <f t="shared" si="1"/>
        <v>105363000</v>
      </c>
    </row>
    <row r="19" spans="1:26" ht="13.5">
      <c r="A19" s="70" t="s">
        <v>45</v>
      </c>
      <c r="B19" s="75">
        <f>+B10-B18</f>
        <v>-5527355</v>
      </c>
      <c r="C19" s="75">
        <f>+C10-C18</f>
        <v>0</v>
      </c>
      <c r="D19" s="76">
        <f aca="true" t="shared" si="2" ref="D19:Z19">+D10-D18</f>
        <v>-21744740</v>
      </c>
      <c r="E19" s="77">
        <f t="shared" si="2"/>
        <v>-21744740</v>
      </c>
      <c r="F19" s="77">
        <f t="shared" si="2"/>
        <v>8353860</v>
      </c>
      <c r="G19" s="77">
        <f t="shared" si="2"/>
        <v>4019546</v>
      </c>
      <c r="H19" s="77">
        <f t="shared" si="2"/>
        <v>-5018037</v>
      </c>
      <c r="I19" s="77">
        <f t="shared" si="2"/>
        <v>7355369</v>
      </c>
      <c r="J19" s="77">
        <f t="shared" si="2"/>
        <v>-4858190</v>
      </c>
      <c r="K19" s="77">
        <f t="shared" si="2"/>
        <v>0</v>
      </c>
      <c r="L19" s="77">
        <f t="shared" si="2"/>
        <v>-2706045</v>
      </c>
      <c r="M19" s="77">
        <f t="shared" si="2"/>
        <v>-7564235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-208866</v>
      </c>
      <c r="W19" s="77">
        <f>IF(E10=E18,0,W10-W18)</f>
        <v>-10872371</v>
      </c>
      <c r="X19" s="77">
        <f t="shared" si="2"/>
        <v>10663505</v>
      </c>
      <c r="Y19" s="78">
        <f>+IF(W19&lt;&gt;0,(X19/W19)*100,0)</f>
        <v>-98.07892868997939</v>
      </c>
      <c r="Z19" s="79">
        <f t="shared" si="2"/>
        <v>-21744740</v>
      </c>
    </row>
    <row r="20" spans="1:26" ht="13.5">
      <c r="A20" s="58" t="s">
        <v>46</v>
      </c>
      <c r="B20" s="19">
        <v>12609850</v>
      </c>
      <c r="C20" s="19">
        <v>0</v>
      </c>
      <c r="D20" s="59">
        <v>11621000</v>
      </c>
      <c r="E20" s="60">
        <v>11621000</v>
      </c>
      <c r="F20" s="60">
        <v>0</v>
      </c>
      <c r="G20" s="60">
        <v>0</v>
      </c>
      <c r="H20" s="60">
        <v>0</v>
      </c>
      <c r="I20" s="60">
        <v>0</v>
      </c>
      <c r="J20" s="60">
        <v>939626</v>
      </c>
      <c r="K20" s="60">
        <v>0</v>
      </c>
      <c r="L20" s="60">
        <v>1037312</v>
      </c>
      <c r="M20" s="60">
        <v>1976938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1976938</v>
      </c>
      <c r="W20" s="60">
        <v>5810500</v>
      </c>
      <c r="X20" s="60">
        <v>-3833562</v>
      </c>
      <c r="Y20" s="61">
        <v>-65.98</v>
      </c>
      <c r="Z20" s="62">
        <v>11621000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7082495</v>
      </c>
      <c r="C22" s="86">
        <f>SUM(C19:C21)</f>
        <v>0</v>
      </c>
      <c r="D22" s="87">
        <f aca="true" t="shared" si="3" ref="D22:Z22">SUM(D19:D21)</f>
        <v>-10123740</v>
      </c>
      <c r="E22" s="88">
        <f t="shared" si="3"/>
        <v>-10123740</v>
      </c>
      <c r="F22" s="88">
        <f t="shared" si="3"/>
        <v>8353860</v>
      </c>
      <c r="G22" s="88">
        <f t="shared" si="3"/>
        <v>4019546</v>
      </c>
      <c r="H22" s="88">
        <f t="shared" si="3"/>
        <v>-5018037</v>
      </c>
      <c r="I22" s="88">
        <f t="shared" si="3"/>
        <v>7355369</v>
      </c>
      <c r="J22" s="88">
        <f t="shared" si="3"/>
        <v>-3918564</v>
      </c>
      <c r="K22" s="88">
        <f t="shared" si="3"/>
        <v>0</v>
      </c>
      <c r="L22" s="88">
        <f t="shared" si="3"/>
        <v>-1668733</v>
      </c>
      <c r="M22" s="88">
        <f t="shared" si="3"/>
        <v>-5587297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1768072</v>
      </c>
      <c r="W22" s="88">
        <f t="shared" si="3"/>
        <v>-5061871</v>
      </c>
      <c r="X22" s="88">
        <f t="shared" si="3"/>
        <v>6829943</v>
      </c>
      <c r="Y22" s="89">
        <f>+IF(W22&lt;&gt;0,(X22/W22)*100,0)</f>
        <v>-134.9292188599828</v>
      </c>
      <c r="Z22" s="90">
        <f t="shared" si="3"/>
        <v>-10123740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7082495</v>
      </c>
      <c r="C24" s="75">
        <f>SUM(C22:C23)</f>
        <v>0</v>
      </c>
      <c r="D24" s="76">
        <f aca="true" t="shared" si="4" ref="D24:Z24">SUM(D22:D23)</f>
        <v>-10123740</v>
      </c>
      <c r="E24" s="77">
        <f t="shared" si="4"/>
        <v>-10123740</v>
      </c>
      <c r="F24" s="77">
        <f t="shared" si="4"/>
        <v>8353860</v>
      </c>
      <c r="G24" s="77">
        <f t="shared" si="4"/>
        <v>4019546</v>
      </c>
      <c r="H24" s="77">
        <f t="shared" si="4"/>
        <v>-5018037</v>
      </c>
      <c r="I24" s="77">
        <f t="shared" si="4"/>
        <v>7355369</v>
      </c>
      <c r="J24" s="77">
        <f t="shared" si="4"/>
        <v>-3918564</v>
      </c>
      <c r="K24" s="77">
        <f t="shared" si="4"/>
        <v>0</v>
      </c>
      <c r="L24" s="77">
        <f t="shared" si="4"/>
        <v>-1668733</v>
      </c>
      <c r="M24" s="77">
        <f t="shared" si="4"/>
        <v>-5587297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1768072</v>
      </c>
      <c r="W24" s="77">
        <f t="shared" si="4"/>
        <v>-5061871</v>
      </c>
      <c r="X24" s="77">
        <f t="shared" si="4"/>
        <v>6829943</v>
      </c>
      <c r="Y24" s="78">
        <f>+IF(W24&lt;&gt;0,(X24/W24)*100,0)</f>
        <v>-134.9292188599828</v>
      </c>
      <c r="Z24" s="79">
        <f t="shared" si="4"/>
        <v>-10123740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13217316</v>
      </c>
      <c r="C27" s="22">
        <v>0</v>
      </c>
      <c r="D27" s="99">
        <v>14071000</v>
      </c>
      <c r="E27" s="100">
        <v>14071000</v>
      </c>
      <c r="F27" s="100">
        <v>0</v>
      </c>
      <c r="G27" s="100">
        <v>16060</v>
      </c>
      <c r="H27" s="100">
        <v>0</v>
      </c>
      <c r="I27" s="100">
        <v>16060</v>
      </c>
      <c r="J27" s="100">
        <v>939425</v>
      </c>
      <c r="K27" s="100">
        <v>1982701</v>
      </c>
      <c r="L27" s="100">
        <v>1037000</v>
      </c>
      <c r="M27" s="100">
        <v>3959126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3975186</v>
      </c>
      <c r="W27" s="100">
        <v>7035500</v>
      </c>
      <c r="X27" s="100">
        <v>-3060314</v>
      </c>
      <c r="Y27" s="101">
        <v>-43.5</v>
      </c>
      <c r="Z27" s="102">
        <v>14071000</v>
      </c>
    </row>
    <row r="28" spans="1:26" ht="13.5">
      <c r="A28" s="103" t="s">
        <v>46</v>
      </c>
      <c r="B28" s="19">
        <v>13217316</v>
      </c>
      <c r="C28" s="19">
        <v>0</v>
      </c>
      <c r="D28" s="59">
        <v>11621000</v>
      </c>
      <c r="E28" s="60">
        <v>11621000</v>
      </c>
      <c r="F28" s="60">
        <v>0</v>
      </c>
      <c r="G28" s="60">
        <v>0</v>
      </c>
      <c r="H28" s="60">
        <v>0</v>
      </c>
      <c r="I28" s="60">
        <v>0</v>
      </c>
      <c r="J28" s="60">
        <v>939425</v>
      </c>
      <c r="K28" s="60">
        <v>1982701</v>
      </c>
      <c r="L28" s="60">
        <v>1037000</v>
      </c>
      <c r="M28" s="60">
        <v>3959126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3959126</v>
      </c>
      <c r="W28" s="60">
        <v>5810500</v>
      </c>
      <c r="X28" s="60">
        <v>-1851374</v>
      </c>
      <c r="Y28" s="61">
        <v>-31.86</v>
      </c>
      <c r="Z28" s="62">
        <v>11621000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2450000</v>
      </c>
      <c r="E31" s="60">
        <v>2450000</v>
      </c>
      <c r="F31" s="60">
        <v>0</v>
      </c>
      <c r="G31" s="60">
        <v>16060</v>
      </c>
      <c r="H31" s="60">
        <v>0</v>
      </c>
      <c r="I31" s="60">
        <v>16060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16060</v>
      </c>
      <c r="W31" s="60">
        <v>1225000</v>
      </c>
      <c r="X31" s="60">
        <v>-1208940</v>
      </c>
      <c r="Y31" s="61">
        <v>-98.69</v>
      </c>
      <c r="Z31" s="62">
        <v>2450000</v>
      </c>
    </row>
    <row r="32" spans="1:26" ht="13.5">
      <c r="A32" s="70" t="s">
        <v>54</v>
      </c>
      <c r="B32" s="22">
        <f>SUM(B28:B31)</f>
        <v>13217316</v>
      </c>
      <c r="C32" s="22">
        <f>SUM(C28:C31)</f>
        <v>0</v>
      </c>
      <c r="D32" s="99">
        <f aca="true" t="shared" si="5" ref="D32:Z32">SUM(D28:D31)</f>
        <v>14071000</v>
      </c>
      <c r="E32" s="100">
        <f t="shared" si="5"/>
        <v>14071000</v>
      </c>
      <c r="F32" s="100">
        <f t="shared" si="5"/>
        <v>0</v>
      </c>
      <c r="G32" s="100">
        <f t="shared" si="5"/>
        <v>16060</v>
      </c>
      <c r="H32" s="100">
        <f t="shared" si="5"/>
        <v>0</v>
      </c>
      <c r="I32" s="100">
        <f t="shared" si="5"/>
        <v>16060</v>
      </c>
      <c r="J32" s="100">
        <f t="shared" si="5"/>
        <v>939425</v>
      </c>
      <c r="K32" s="100">
        <f t="shared" si="5"/>
        <v>1982701</v>
      </c>
      <c r="L32" s="100">
        <f t="shared" si="5"/>
        <v>1037000</v>
      </c>
      <c r="M32" s="100">
        <f t="shared" si="5"/>
        <v>3959126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3975186</v>
      </c>
      <c r="W32" s="100">
        <f t="shared" si="5"/>
        <v>7035500</v>
      </c>
      <c r="X32" s="100">
        <f t="shared" si="5"/>
        <v>-3060314</v>
      </c>
      <c r="Y32" s="101">
        <f>+IF(W32&lt;&gt;0,(X32/W32)*100,0)</f>
        <v>-43.498173548432945</v>
      </c>
      <c r="Z32" s="102">
        <f t="shared" si="5"/>
        <v>14071000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39319280</v>
      </c>
      <c r="C35" s="19">
        <v>0</v>
      </c>
      <c r="D35" s="59">
        <v>59415000</v>
      </c>
      <c r="E35" s="60">
        <v>59415000</v>
      </c>
      <c r="F35" s="60">
        <v>76453508</v>
      </c>
      <c r="G35" s="60">
        <v>46441423</v>
      </c>
      <c r="H35" s="60">
        <v>46441423</v>
      </c>
      <c r="I35" s="60">
        <v>46441423</v>
      </c>
      <c r="J35" s="60">
        <v>0</v>
      </c>
      <c r="K35" s="60">
        <v>58946370</v>
      </c>
      <c r="L35" s="60">
        <v>58946370</v>
      </c>
      <c r="M35" s="60">
        <v>58946370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58946370</v>
      </c>
      <c r="W35" s="60">
        <v>29707500</v>
      </c>
      <c r="X35" s="60">
        <v>29238870</v>
      </c>
      <c r="Y35" s="61">
        <v>98.42</v>
      </c>
      <c r="Z35" s="62">
        <v>59415000</v>
      </c>
    </row>
    <row r="36" spans="1:26" ht="13.5">
      <c r="A36" s="58" t="s">
        <v>57</v>
      </c>
      <c r="B36" s="19">
        <v>52994505</v>
      </c>
      <c r="C36" s="19">
        <v>0</v>
      </c>
      <c r="D36" s="59">
        <v>49866000</v>
      </c>
      <c r="E36" s="60">
        <v>49866000</v>
      </c>
      <c r="F36" s="60">
        <v>47990061</v>
      </c>
      <c r="G36" s="60">
        <v>53392154</v>
      </c>
      <c r="H36" s="60">
        <v>53392154</v>
      </c>
      <c r="I36" s="60">
        <v>53392154</v>
      </c>
      <c r="J36" s="60">
        <v>0</v>
      </c>
      <c r="K36" s="60">
        <v>53509780</v>
      </c>
      <c r="L36" s="60">
        <v>53509780</v>
      </c>
      <c r="M36" s="60">
        <v>53509780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53509780</v>
      </c>
      <c r="W36" s="60">
        <v>24933000</v>
      </c>
      <c r="X36" s="60">
        <v>28576780</v>
      </c>
      <c r="Y36" s="61">
        <v>114.61</v>
      </c>
      <c r="Z36" s="62">
        <v>49866000</v>
      </c>
    </row>
    <row r="37" spans="1:26" ht="13.5">
      <c r="A37" s="58" t="s">
        <v>58</v>
      </c>
      <c r="B37" s="19">
        <v>39001907</v>
      </c>
      <c r="C37" s="19">
        <v>0</v>
      </c>
      <c r="D37" s="59">
        <v>13192000</v>
      </c>
      <c r="E37" s="60">
        <v>13192000</v>
      </c>
      <c r="F37" s="60">
        <v>31782819</v>
      </c>
      <c r="G37" s="60">
        <v>44225276</v>
      </c>
      <c r="H37" s="60">
        <v>44225276</v>
      </c>
      <c r="I37" s="60">
        <v>44225276</v>
      </c>
      <c r="J37" s="60">
        <v>0</v>
      </c>
      <c r="K37" s="60">
        <v>52448483</v>
      </c>
      <c r="L37" s="60">
        <v>52448483</v>
      </c>
      <c r="M37" s="60">
        <v>52448483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52448483</v>
      </c>
      <c r="W37" s="60">
        <v>6596000</v>
      </c>
      <c r="X37" s="60">
        <v>45852483</v>
      </c>
      <c r="Y37" s="61">
        <v>695.16</v>
      </c>
      <c r="Z37" s="62">
        <v>13192000</v>
      </c>
    </row>
    <row r="38" spans="1:26" ht="13.5">
      <c r="A38" s="58" t="s">
        <v>59</v>
      </c>
      <c r="B38" s="19">
        <v>11207660</v>
      </c>
      <c r="C38" s="19">
        <v>0</v>
      </c>
      <c r="D38" s="59">
        <v>14367000</v>
      </c>
      <c r="E38" s="60">
        <v>14367000</v>
      </c>
      <c r="F38" s="60">
        <v>2408064</v>
      </c>
      <c r="G38" s="60">
        <v>2267660</v>
      </c>
      <c r="H38" s="60">
        <v>2267660</v>
      </c>
      <c r="I38" s="60">
        <v>2267660</v>
      </c>
      <c r="J38" s="60">
        <v>0</v>
      </c>
      <c r="K38" s="60">
        <v>2267660</v>
      </c>
      <c r="L38" s="60">
        <v>2267660</v>
      </c>
      <c r="M38" s="60">
        <v>2267660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2267660</v>
      </c>
      <c r="W38" s="60">
        <v>7183500</v>
      </c>
      <c r="X38" s="60">
        <v>-4915840</v>
      </c>
      <c r="Y38" s="61">
        <v>-68.43</v>
      </c>
      <c r="Z38" s="62">
        <v>14367000</v>
      </c>
    </row>
    <row r="39" spans="1:26" ht="13.5">
      <c r="A39" s="58" t="s">
        <v>60</v>
      </c>
      <c r="B39" s="19">
        <v>42104218</v>
      </c>
      <c r="C39" s="19">
        <v>0</v>
      </c>
      <c r="D39" s="59">
        <v>81722000</v>
      </c>
      <c r="E39" s="60">
        <v>81722000</v>
      </c>
      <c r="F39" s="60">
        <v>90252686</v>
      </c>
      <c r="G39" s="60">
        <v>53340641</v>
      </c>
      <c r="H39" s="60">
        <v>53340641</v>
      </c>
      <c r="I39" s="60">
        <v>53340641</v>
      </c>
      <c r="J39" s="60">
        <v>0</v>
      </c>
      <c r="K39" s="60">
        <v>57740007</v>
      </c>
      <c r="L39" s="60">
        <v>57740007</v>
      </c>
      <c r="M39" s="60">
        <v>57740007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57740007</v>
      </c>
      <c r="W39" s="60">
        <v>40861000</v>
      </c>
      <c r="X39" s="60">
        <v>16879007</v>
      </c>
      <c r="Y39" s="61">
        <v>41.31</v>
      </c>
      <c r="Z39" s="62">
        <v>81722000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-6134819</v>
      </c>
      <c r="C42" s="19">
        <v>0</v>
      </c>
      <c r="D42" s="59">
        <v>8353995</v>
      </c>
      <c r="E42" s="60">
        <v>8353995</v>
      </c>
      <c r="F42" s="60">
        <v>20033675</v>
      </c>
      <c r="G42" s="60">
        <v>16874723</v>
      </c>
      <c r="H42" s="60">
        <v>15062357</v>
      </c>
      <c r="I42" s="60">
        <v>51970755</v>
      </c>
      <c r="J42" s="60">
        <v>11458007</v>
      </c>
      <c r="K42" s="60">
        <v>0</v>
      </c>
      <c r="L42" s="60">
        <v>0</v>
      </c>
      <c r="M42" s="60">
        <v>11458007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63428762</v>
      </c>
      <c r="W42" s="60">
        <v>4176996</v>
      </c>
      <c r="X42" s="60">
        <v>59251766</v>
      </c>
      <c r="Y42" s="61">
        <v>1418.53</v>
      </c>
      <c r="Z42" s="62">
        <v>8353995</v>
      </c>
    </row>
    <row r="43" spans="1:26" ht="13.5">
      <c r="A43" s="58" t="s">
        <v>63</v>
      </c>
      <c r="B43" s="19">
        <v>13217316</v>
      </c>
      <c r="C43" s="19">
        <v>0</v>
      </c>
      <c r="D43" s="59">
        <v>-1407096</v>
      </c>
      <c r="E43" s="60">
        <v>-1407096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-703548</v>
      </c>
      <c r="X43" s="60">
        <v>703548</v>
      </c>
      <c r="Y43" s="61">
        <v>-100</v>
      </c>
      <c r="Z43" s="62">
        <v>-1407096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7082497</v>
      </c>
      <c r="C45" s="22">
        <v>0</v>
      </c>
      <c r="D45" s="99">
        <v>6946899</v>
      </c>
      <c r="E45" s="100">
        <v>6946899</v>
      </c>
      <c r="F45" s="100">
        <v>25232043</v>
      </c>
      <c r="G45" s="100">
        <v>42106766</v>
      </c>
      <c r="H45" s="100">
        <v>57169123</v>
      </c>
      <c r="I45" s="100">
        <v>57169123</v>
      </c>
      <c r="J45" s="100">
        <v>68627130</v>
      </c>
      <c r="K45" s="100">
        <v>68627130</v>
      </c>
      <c r="L45" s="100">
        <v>68627130</v>
      </c>
      <c r="M45" s="100">
        <v>68627130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68627130</v>
      </c>
      <c r="W45" s="100">
        <v>3473448</v>
      </c>
      <c r="X45" s="100">
        <v>65153682</v>
      </c>
      <c r="Y45" s="101">
        <v>1875.76</v>
      </c>
      <c r="Z45" s="102">
        <v>6946899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1940668</v>
      </c>
      <c r="C49" s="52">
        <v>0</v>
      </c>
      <c r="D49" s="129">
        <v>1512764</v>
      </c>
      <c r="E49" s="54">
        <v>1228407</v>
      </c>
      <c r="F49" s="54">
        <v>0</v>
      </c>
      <c r="G49" s="54">
        <v>0</v>
      </c>
      <c r="H49" s="54">
        <v>0</v>
      </c>
      <c r="I49" s="54">
        <v>48787902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53469741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91987</v>
      </c>
      <c r="C51" s="52">
        <v>0</v>
      </c>
      <c r="D51" s="129">
        <v>709333</v>
      </c>
      <c r="E51" s="54">
        <v>58945</v>
      </c>
      <c r="F51" s="54">
        <v>0</v>
      </c>
      <c r="G51" s="54">
        <v>0</v>
      </c>
      <c r="H51" s="54">
        <v>0</v>
      </c>
      <c r="I51" s="54">
        <v>258581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1118846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114.91077353869161</v>
      </c>
      <c r="C58" s="5">
        <f>IF(C67=0,0,+(C76/C67)*100)</f>
        <v>0</v>
      </c>
      <c r="D58" s="6">
        <f aca="true" t="shared" si="6" ref="D58:Z58">IF(D67=0,0,+(D76/D67)*100)</f>
        <v>99.99950174637894</v>
      </c>
      <c r="E58" s="7">
        <f t="shared" si="6"/>
        <v>99.99950174637894</v>
      </c>
      <c r="F58" s="7">
        <f t="shared" si="6"/>
        <v>102.60835191924404</v>
      </c>
      <c r="G58" s="7">
        <f t="shared" si="6"/>
        <v>102.45951115960888</v>
      </c>
      <c r="H58" s="7">
        <f t="shared" si="6"/>
        <v>30.15761126606759</v>
      </c>
      <c r="I58" s="7">
        <f t="shared" si="6"/>
        <v>83.29402358896466</v>
      </c>
      <c r="J58" s="7">
        <f t="shared" si="6"/>
        <v>103.96451499568815</v>
      </c>
      <c r="K58" s="7">
        <f t="shared" si="6"/>
        <v>0</v>
      </c>
      <c r="L58" s="7">
        <f t="shared" si="6"/>
        <v>0</v>
      </c>
      <c r="M58" s="7">
        <f t="shared" si="6"/>
        <v>51.90461390260157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72.86257822045715</v>
      </c>
      <c r="W58" s="7">
        <f t="shared" si="6"/>
        <v>99.99950174637894</v>
      </c>
      <c r="X58" s="7">
        <f t="shared" si="6"/>
        <v>0</v>
      </c>
      <c r="Y58" s="7">
        <f t="shared" si="6"/>
        <v>0</v>
      </c>
      <c r="Z58" s="8">
        <f t="shared" si="6"/>
        <v>99.99950174637894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99.999965184877</v>
      </c>
      <c r="E59" s="10">
        <f t="shared" si="7"/>
        <v>99.999965184877</v>
      </c>
      <c r="F59" s="10">
        <f t="shared" si="7"/>
        <v>99.99987719920867</v>
      </c>
      <c r="G59" s="10">
        <f t="shared" si="7"/>
        <v>99.99987719920867</v>
      </c>
      <c r="H59" s="10">
        <f t="shared" si="7"/>
        <v>99.99338082698131</v>
      </c>
      <c r="I59" s="10">
        <f t="shared" si="7"/>
        <v>99.99779087782595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49.56601750285722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79.69960316017396</v>
      </c>
      <c r="W59" s="10">
        <f t="shared" si="7"/>
        <v>99.999965184877</v>
      </c>
      <c r="X59" s="10">
        <f t="shared" si="7"/>
        <v>0</v>
      </c>
      <c r="Y59" s="10">
        <f t="shared" si="7"/>
        <v>0</v>
      </c>
      <c r="Z59" s="11">
        <f t="shared" si="7"/>
        <v>99.999965184877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99.99937089917185</v>
      </c>
      <c r="E60" s="13">
        <f t="shared" si="7"/>
        <v>99.99937089917185</v>
      </c>
      <c r="F60" s="13">
        <f t="shared" si="7"/>
        <v>100</v>
      </c>
      <c r="G60" s="13">
        <f t="shared" si="7"/>
        <v>100.00002195393537</v>
      </c>
      <c r="H60" s="13">
        <f t="shared" si="7"/>
        <v>7.52027003222738</v>
      </c>
      <c r="I60" s="13">
        <f t="shared" si="7"/>
        <v>76.46701079533065</v>
      </c>
      <c r="J60" s="13">
        <f t="shared" si="7"/>
        <v>100</v>
      </c>
      <c r="K60" s="13">
        <f t="shared" si="7"/>
        <v>0</v>
      </c>
      <c r="L60" s="13">
        <f t="shared" si="7"/>
        <v>0</v>
      </c>
      <c r="M60" s="13">
        <f t="shared" si="7"/>
        <v>50.03269455665219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68.11726390681635</v>
      </c>
      <c r="W60" s="13">
        <f t="shared" si="7"/>
        <v>99.99937089917185</v>
      </c>
      <c r="X60" s="13">
        <f t="shared" si="7"/>
        <v>0</v>
      </c>
      <c r="Y60" s="13">
        <f t="shared" si="7"/>
        <v>0</v>
      </c>
      <c r="Z60" s="14">
        <f t="shared" si="7"/>
        <v>99.99937089917185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101.79802871866714</v>
      </c>
      <c r="E61" s="13">
        <f t="shared" si="7"/>
        <v>101.79802871866714</v>
      </c>
      <c r="F61" s="13">
        <f t="shared" si="7"/>
        <v>100.0000252973066</v>
      </c>
      <c r="G61" s="13">
        <f t="shared" si="7"/>
        <v>100.00002308695169</v>
      </c>
      <c r="H61" s="13">
        <f t="shared" si="7"/>
        <v>0</v>
      </c>
      <c r="I61" s="13">
        <f t="shared" si="7"/>
        <v>75.03554125049409</v>
      </c>
      <c r="J61" s="13">
        <f t="shared" si="7"/>
        <v>100.01035497415486</v>
      </c>
      <c r="K61" s="13">
        <f t="shared" si="7"/>
        <v>0</v>
      </c>
      <c r="L61" s="13">
        <f t="shared" si="7"/>
        <v>0</v>
      </c>
      <c r="M61" s="13">
        <f t="shared" si="7"/>
        <v>50.037677091401115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67.28591975159965</v>
      </c>
      <c r="W61" s="13">
        <f t="shared" si="7"/>
        <v>101.79802871866714</v>
      </c>
      <c r="X61" s="13">
        <f t="shared" si="7"/>
        <v>0</v>
      </c>
      <c r="Y61" s="13">
        <f t="shared" si="7"/>
        <v>0</v>
      </c>
      <c r="Z61" s="14">
        <f t="shared" si="7"/>
        <v>101.79802871866714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99.99955340993841</v>
      </c>
      <c r="G64" s="13">
        <f t="shared" si="7"/>
        <v>100</v>
      </c>
      <c r="H64" s="13">
        <f t="shared" si="7"/>
        <v>99.99955383832886</v>
      </c>
      <c r="I64" s="13">
        <f t="shared" si="7"/>
        <v>99.99970220103216</v>
      </c>
      <c r="J64" s="13">
        <f t="shared" si="7"/>
        <v>99.88510526056965</v>
      </c>
      <c r="K64" s="13">
        <f t="shared" si="7"/>
        <v>0</v>
      </c>
      <c r="L64" s="13">
        <f t="shared" si="7"/>
        <v>0</v>
      </c>
      <c r="M64" s="13">
        <f t="shared" si="7"/>
        <v>49.977407650977284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80.00890360506612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43896227</v>
      </c>
      <c r="C67" s="24"/>
      <c r="D67" s="25">
        <v>52182260</v>
      </c>
      <c r="E67" s="26">
        <v>52182260</v>
      </c>
      <c r="F67" s="26">
        <v>4991236</v>
      </c>
      <c r="G67" s="26">
        <v>5369319</v>
      </c>
      <c r="H67" s="26">
        <v>3750874</v>
      </c>
      <c r="I67" s="26">
        <v>14111429</v>
      </c>
      <c r="J67" s="26">
        <v>3506608</v>
      </c>
      <c r="K67" s="26"/>
      <c r="L67" s="26">
        <v>3517099</v>
      </c>
      <c r="M67" s="26">
        <v>7023707</v>
      </c>
      <c r="N67" s="26"/>
      <c r="O67" s="26"/>
      <c r="P67" s="26"/>
      <c r="Q67" s="26"/>
      <c r="R67" s="26"/>
      <c r="S67" s="26"/>
      <c r="T67" s="26"/>
      <c r="U67" s="26"/>
      <c r="V67" s="26">
        <v>21135136</v>
      </c>
      <c r="W67" s="26">
        <v>26091130</v>
      </c>
      <c r="X67" s="26"/>
      <c r="Y67" s="25"/>
      <c r="Z67" s="27">
        <v>52182260</v>
      </c>
    </row>
    <row r="68" spans="1:26" ht="13.5" hidden="1">
      <c r="A68" s="37" t="s">
        <v>31</v>
      </c>
      <c r="B68" s="19">
        <v>8018606</v>
      </c>
      <c r="C68" s="19"/>
      <c r="D68" s="20">
        <v>11489260</v>
      </c>
      <c r="E68" s="21">
        <v>11489260</v>
      </c>
      <c r="F68" s="21">
        <v>814327</v>
      </c>
      <c r="G68" s="21">
        <v>814327</v>
      </c>
      <c r="H68" s="21">
        <v>770489</v>
      </c>
      <c r="I68" s="21">
        <v>2399143</v>
      </c>
      <c r="J68" s="21">
        <v>801026</v>
      </c>
      <c r="K68" s="21"/>
      <c r="L68" s="21">
        <v>815053</v>
      </c>
      <c r="M68" s="21">
        <v>1616079</v>
      </c>
      <c r="N68" s="21"/>
      <c r="O68" s="21"/>
      <c r="P68" s="21"/>
      <c r="Q68" s="21"/>
      <c r="R68" s="21"/>
      <c r="S68" s="21"/>
      <c r="T68" s="21"/>
      <c r="U68" s="21"/>
      <c r="V68" s="21">
        <v>4015222</v>
      </c>
      <c r="W68" s="21">
        <v>5744630</v>
      </c>
      <c r="X68" s="21"/>
      <c r="Y68" s="20"/>
      <c r="Z68" s="23">
        <v>11489260</v>
      </c>
    </row>
    <row r="69" spans="1:26" ht="13.5" hidden="1">
      <c r="A69" s="38" t="s">
        <v>32</v>
      </c>
      <c r="B69" s="19">
        <v>35877621</v>
      </c>
      <c r="C69" s="19"/>
      <c r="D69" s="20">
        <v>40693000</v>
      </c>
      <c r="E69" s="21">
        <v>40693000</v>
      </c>
      <c r="F69" s="21">
        <v>4176909</v>
      </c>
      <c r="G69" s="21">
        <v>4554992</v>
      </c>
      <c r="H69" s="21">
        <v>2980385</v>
      </c>
      <c r="I69" s="21">
        <v>11712286</v>
      </c>
      <c r="J69" s="21">
        <v>2705582</v>
      </c>
      <c r="K69" s="21"/>
      <c r="L69" s="21">
        <v>2702046</v>
      </c>
      <c r="M69" s="21">
        <v>5407628</v>
      </c>
      <c r="N69" s="21"/>
      <c r="O69" s="21"/>
      <c r="P69" s="21"/>
      <c r="Q69" s="21"/>
      <c r="R69" s="21"/>
      <c r="S69" s="21"/>
      <c r="T69" s="21"/>
      <c r="U69" s="21"/>
      <c r="V69" s="21">
        <v>17119914</v>
      </c>
      <c r="W69" s="21">
        <v>20346500</v>
      </c>
      <c r="X69" s="21"/>
      <c r="Y69" s="20"/>
      <c r="Z69" s="23">
        <v>40693000</v>
      </c>
    </row>
    <row r="70" spans="1:26" ht="13.5" hidden="1">
      <c r="A70" s="39" t="s">
        <v>103</v>
      </c>
      <c r="B70" s="19">
        <v>33381440</v>
      </c>
      <c r="C70" s="19"/>
      <c r="D70" s="20">
        <v>39974000</v>
      </c>
      <c r="E70" s="21">
        <v>39974000</v>
      </c>
      <c r="F70" s="21">
        <v>3952990</v>
      </c>
      <c r="G70" s="21">
        <v>4331451</v>
      </c>
      <c r="H70" s="21">
        <v>2756251</v>
      </c>
      <c r="I70" s="21">
        <v>11040692</v>
      </c>
      <c r="J70" s="21">
        <v>2481899</v>
      </c>
      <c r="K70" s="21"/>
      <c r="L70" s="21">
        <v>2478675</v>
      </c>
      <c r="M70" s="21">
        <v>4960574</v>
      </c>
      <c r="N70" s="21"/>
      <c r="O70" s="21"/>
      <c r="P70" s="21"/>
      <c r="Q70" s="21"/>
      <c r="R70" s="21"/>
      <c r="S70" s="21"/>
      <c r="T70" s="21"/>
      <c r="U70" s="21"/>
      <c r="V70" s="21">
        <v>16001266</v>
      </c>
      <c r="W70" s="21">
        <v>19987000</v>
      </c>
      <c r="X70" s="21"/>
      <c r="Y70" s="20"/>
      <c r="Z70" s="23">
        <v>39974000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2496181</v>
      </c>
      <c r="C73" s="19"/>
      <c r="D73" s="20">
        <v>719000</v>
      </c>
      <c r="E73" s="21">
        <v>719000</v>
      </c>
      <c r="F73" s="21">
        <v>223919</v>
      </c>
      <c r="G73" s="21">
        <v>223541</v>
      </c>
      <c r="H73" s="21">
        <v>224134</v>
      </c>
      <c r="I73" s="21">
        <v>671594</v>
      </c>
      <c r="J73" s="21">
        <v>223683</v>
      </c>
      <c r="K73" s="21"/>
      <c r="L73" s="21">
        <v>223371</v>
      </c>
      <c r="M73" s="21">
        <v>447054</v>
      </c>
      <c r="N73" s="21"/>
      <c r="O73" s="21"/>
      <c r="P73" s="21"/>
      <c r="Q73" s="21"/>
      <c r="R73" s="21"/>
      <c r="S73" s="21"/>
      <c r="T73" s="21"/>
      <c r="U73" s="21"/>
      <c r="V73" s="21">
        <v>1118648</v>
      </c>
      <c r="W73" s="21">
        <v>359500</v>
      </c>
      <c r="X73" s="21"/>
      <c r="Y73" s="20"/>
      <c r="Z73" s="23">
        <v>719000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50441494</v>
      </c>
      <c r="C76" s="32"/>
      <c r="D76" s="33">
        <v>52182000</v>
      </c>
      <c r="E76" s="34">
        <v>52182000</v>
      </c>
      <c r="F76" s="34">
        <v>5121425</v>
      </c>
      <c r="G76" s="34">
        <v>5501378</v>
      </c>
      <c r="H76" s="34">
        <v>1131174</v>
      </c>
      <c r="I76" s="34">
        <v>11753977</v>
      </c>
      <c r="J76" s="34">
        <v>3645628</v>
      </c>
      <c r="K76" s="34"/>
      <c r="L76" s="34"/>
      <c r="M76" s="34">
        <v>3645628</v>
      </c>
      <c r="N76" s="34"/>
      <c r="O76" s="34"/>
      <c r="P76" s="34"/>
      <c r="Q76" s="34"/>
      <c r="R76" s="34"/>
      <c r="S76" s="34"/>
      <c r="T76" s="34"/>
      <c r="U76" s="34"/>
      <c r="V76" s="34">
        <v>15399605</v>
      </c>
      <c r="W76" s="34">
        <v>26091000</v>
      </c>
      <c r="X76" s="34"/>
      <c r="Y76" s="33"/>
      <c r="Z76" s="35">
        <v>52182000</v>
      </c>
    </row>
    <row r="77" spans="1:26" ht="13.5" hidden="1">
      <c r="A77" s="37" t="s">
        <v>31</v>
      </c>
      <c r="B77" s="19">
        <v>8018606</v>
      </c>
      <c r="C77" s="19"/>
      <c r="D77" s="20">
        <v>11489256</v>
      </c>
      <c r="E77" s="21">
        <v>11489256</v>
      </c>
      <c r="F77" s="21">
        <v>814326</v>
      </c>
      <c r="G77" s="21">
        <v>814326</v>
      </c>
      <c r="H77" s="21">
        <v>770438</v>
      </c>
      <c r="I77" s="21">
        <v>2399090</v>
      </c>
      <c r="J77" s="21">
        <v>801026</v>
      </c>
      <c r="K77" s="21"/>
      <c r="L77" s="21"/>
      <c r="M77" s="21">
        <v>801026</v>
      </c>
      <c r="N77" s="21"/>
      <c r="O77" s="21"/>
      <c r="P77" s="21"/>
      <c r="Q77" s="21"/>
      <c r="R77" s="21"/>
      <c r="S77" s="21"/>
      <c r="T77" s="21"/>
      <c r="U77" s="21"/>
      <c r="V77" s="21">
        <v>3200116</v>
      </c>
      <c r="W77" s="21">
        <v>5744628</v>
      </c>
      <c r="X77" s="21"/>
      <c r="Y77" s="20"/>
      <c r="Z77" s="23">
        <v>11489256</v>
      </c>
    </row>
    <row r="78" spans="1:26" ht="13.5" hidden="1">
      <c r="A78" s="38" t="s">
        <v>32</v>
      </c>
      <c r="B78" s="19">
        <v>35877621</v>
      </c>
      <c r="C78" s="19"/>
      <c r="D78" s="20">
        <v>40692744</v>
      </c>
      <c r="E78" s="21">
        <v>40692744</v>
      </c>
      <c r="F78" s="21">
        <v>4176909</v>
      </c>
      <c r="G78" s="21">
        <v>4554993</v>
      </c>
      <c r="H78" s="21">
        <v>224133</v>
      </c>
      <c r="I78" s="21">
        <v>8956035</v>
      </c>
      <c r="J78" s="21">
        <v>2705582</v>
      </c>
      <c r="K78" s="21"/>
      <c r="L78" s="21"/>
      <c r="M78" s="21">
        <v>2705582</v>
      </c>
      <c r="N78" s="21"/>
      <c r="O78" s="21"/>
      <c r="P78" s="21"/>
      <c r="Q78" s="21"/>
      <c r="R78" s="21"/>
      <c r="S78" s="21"/>
      <c r="T78" s="21"/>
      <c r="U78" s="21"/>
      <c r="V78" s="21">
        <v>11661617</v>
      </c>
      <c r="W78" s="21">
        <v>20346372</v>
      </c>
      <c r="X78" s="21"/>
      <c r="Y78" s="20"/>
      <c r="Z78" s="23">
        <v>40692744</v>
      </c>
    </row>
    <row r="79" spans="1:26" ht="13.5" hidden="1">
      <c r="A79" s="39" t="s">
        <v>103</v>
      </c>
      <c r="B79" s="19">
        <v>33381440</v>
      </c>
      <c r="C79" s="19"/>
      <c r="D79" s="20">
        <v>40692744</v>
      </c>
      <c r="E79" s="21">
        <v>40692744</v>
      </c>
      <c r="F79" s="21">
        <v>3952991</v>
      </c>
      <c r="G79" s="21">
        <v>4331452</v>
      </c>
      <c r="H79" s="21"/>
      <c r="I79" s="21">
        <v>8284443</v>
      </c>
      <c r="J79" s="21">
        <v>2482156</v>
      </c>
      <c r="K79" s="21"/>
      <c r="L79" s="21"/>
      <c r="M79" s="21">
        <v>2482156</v>
      </c>
      <c r="N79" s="21"/>
      <c r="O79" s="21"/>
      <c r="P79" s="21"/>
      <c r="Q79" s="21"/>
      <c r="R79" s="21"/>
      <c r="S79" s="21"/>
      <c r="T79" s="21"/>
      <c r="U79" s="21"/>
      <c r="V79" s="21">
        <v>10766599</v>
      </c>
      <c r="W79" s="21">
        <v>20346372</v>
      </c>
      <c r="X79" s="21"/>
      <c r="Y79" s="20"/>
      <c r="Z79" s="23">
        <v>40692744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2496181</v>
      </c>
      <c r="C82" s="19"/>
      <c r="D82" s="20"/>
      <c r="E82" s="21"/>
      <c r="F82" s="21">
        <v>223918</v>
      </c>
      <c r="G82" s="21">
        <v>223541</v>
      </c>
      <c r="H82" s="21">
        <v>224133</v>
      </c>
      <c r="I82" s="21">
        <v>671592</v>
      </c>
      <c r="J82" s="21">
        <v>223426</v>
      </c>
      <c r="K82" s="21"/>
      <c r="L82" s="21"/>
      <c r="M82" s="21">
        <v>223426</v>
      </c>
      <c r="N82" s="21"/>
      <c r="O82" s="21"/>
      <c r="P82" s="21"/>
      <c r="Q82" s="21"/>
      <c r="R82" s="21"/>
      <c r="S82" s="21"/>
      <c r="T82" s="21"/>
      <c r="U82" s="21"/>
      <c r="V82" s="21">
        <v>895018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6545267</v>
      </c>
      <c r="C84" s="28"/>
      <c r="D84" s="29"/>
      <c r="E84" s="30"/>
      <c r="F84" s="30">
        <v>130190</v>
      </c>
      <c r="G84" s="30">
        <v>132059</v>
      </c>
      <c r="H84" s="30">
        <v>136603</v>
      </c>
      <c r="I84" s="30">
        <v>398852</v>
      </c>
      <c r="J84" s="30">
        <v>139020</v>
      </c>
      <c r="K84" s="30"/>
      <c r="L84" s="30"/>
      <c r="M84" s="30">
        <v>139020</v>
      </c>
      <c r="N84" s="30"/>
      <c r="O84" s="30"/>
      <c r="P84" s="30"/>
      <c r="Q84" s="30"/>
      <c r="R84" s="30"/>
      <c r="S84" s="30"/>
      <c r="T84" s="30"/>
      <c r="U84" s="30"/>
      <c r="V84" s="30">
        <v>537872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2150000</v>
      </c>
      <c r="F5" s="358">
        <f t="shared" si="0"/>
        <v>2150000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1075000</v>
      </c>
      <c r="Y5" s="358">
        <f t="shared" si="0"/>
        <v>-1075000</v>
      </c>
      <c r="Z5" s="359">
        <f>+IF(X5&lt;&gt;0,+(Y5/X5)*100,0)</f>
        <v>-100</v>
      </c>
      <c r="AA5" s="360">
        <f>+AA6+AA8+AA11+AA13+AA15</f>
        <v>2150000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2150000</v>
      </c>
      <c r="F6" s="59">
        <f t="shared" si="1"/>
        <v>2150000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1075000</v>
      </c>
      <c r="Y6" s="59">
        <f t="shared" si="1"/>
        <v>-1075000</v>
      </c>
      <c r="Z6" s="61">
        <f>+IF(X6&lt;&gt;0,+(Y6/X6)*100,0)</f>
        <v>-100</v>
      </c>
      <c r="AA6" s="62">
        <f t="shared" si="1"/>
        <v>2150000</v>
      </c>
    </row>
    <row r="7" spans="1:27" ht="13.5">
      <c r="A7" s="291" t="s">
        <v>228</v>
      </c>
      <c r="B7" s="142"/>
      <c r="C7" s="60"/>
      <c r="D7" s="340"/>
      <c r="E7" s="60">
        <v>2150000</v>
      </c>
      <c r="F7" s="59">
        <v>2150000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1075000</v>
      </c>
      <c r="Y7" s="59">
        <v>-1075000</v>
      </c>
      <c r="Z7" s="61">
        <v>-100</v>
      </c>
      <c r="AA7" s="62">
        <v>2150000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2150000</v>
      </c>
      <c r="F60" s="264">
        <f t="shared" si="14"/>
        <v>2150000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1075000</v>
      </c>
      <c r="Y60" s="264">
        <f t="shared" si="14"/>
        <v>-1075000</v>
      </c>
      <c r="Z60" s="337">
        <f>+IF(X60&lt;&gt;0,+(Y60/X60)*100,0)</f>
        <v>-100</v>
      </c>
      <c r="AA60" s="232">
        <f>+AA57+AA54+AA51+AA40+AA37+AA34+AA22+AA5</f>
        <v>2150000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54801821</v>
      </c>
      <c r="D5" s="153">
        <f>SUM(D6:D8)</f>
        <v>0</v>
      </c>
      <c r="E5" s="154">
        <f t="shared" si="0"/>
        <v>39557260</v>
      </c>
      <c r="F5" s="100">
        <f t="shared" si="0"/>
        <v>39557260</v>
      </c>
      <c r="G5" s="100">
        <f t="shared" si="0"/>
        <v>10681733</v>
      </c>
      <c r="H5" s="100">
        <f t="shared" si="0"/>
        <v>1383400</v>
      </c>
      <c r="I5" s="100">
        <f t="shared" si="0"/>
        <v>1662387</v>
      </c>
      <c r="J5" s="100">
        <f t="shared" si="0"/>
        <v>13727520</v>
      </c>
      <c r="K5" s="100">
        <f t="shared" si="0"/>
        <v>1316282</v>
      </c>
      <c r="L5" s="100">
        <f t="shared" si="0"/>
        <v>0</v>
      </c>
      <c r="M5" s="100">
        <f t="shared" si="0"/>
        <v>1511950</v>
      </c>
      <c r="N5" s="100">
        <f t="shared" si="0"/>
        <v>2828232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16555752</v>
      </c>
      <c r="X5" s="100">
        <f t="shared" si="0"/>
        <v>19778630</v>
      </c>
      <c r="Y5" s="100">
        <f t="shared" si="0"/>
        <v>-3222878</v>
      </c>
      <c r="Z5" s="137">
        <f>+IF(X5&lt;&gt;0,+(Y5/X5)*100,0)</f>
        <v>-16.29474842291908</v>
      </c>
      <c r="AA5" s="153">
        <f>SUM(AA6:AA8)</f>
        <v>39557260</v>
      </c>
    </row>
    <row r="6" spans="1:27" ht="13.5">
      <c r="A6" s="138" t="s">
        <v>75</v>
      </c>
      <c r="B6" s="136"/>
      <c r="C6" s="155">
        <v>129023</v>
      </c>
      <c r="D6" s="155"/>
      <c r="E6" s="156"/>
      <c r="F6" s="60"/>
      <c r="G6" s="60"/>
      <c r="H6" s="60"/>
      <c r="I6" s="60">
        <v>21795</v>
      </c>
      <c r="J6" s="60">
        <v>21795</v>
      </c>
      <c r="K6" s="60">
        <v>10415</v>
      </c>
      <c r="L6" s="60"/>
      <c r="M6" s="60">
        <v>7265</v>
      </c>
      <c r="N6" s="60">
        <v>17680</v>
      </c>
      <c r="O6" s="60"/>
      <c r="P6" s="60"/>
      <c r="Q6" s="60"/>
      <c r="R6" s="60"/>
      <c r="S6" s="60"/>
      <c r="T6" s="60"/>
      <c r="U6" s="60"/>
      <c r="V6" s="60"/>
      <c r="W6" s="60">
        <v>39475</v>
      </c>
      <c r="X6" s="60"/>
      <c r="Y6" s="60">
        <v>39475</v>
      </c>
      <c r="Z6" s="140">
        <v>0</v>
      </c>
      <c r="AA6" s="155"/>
    </row>
    <row r="7" spans="1:27" ht="13.5">
      <c r="A7" s="138" t="s">
        <v>76</v>
      </c>
      <c r="B7" s="136"/>
      <c r="C7" s="157">
        <v>54451280</v>
      </c>
      <c r="D7" s="157"/>
      <c r="E7" s="158">
        <v>39557260</v>
      </c>
      <c r="F7" s="159">
        <v>39557260</v>
      </c>
      <c r="G7" s="159">
        <v>10681733</v>
      </c>
      <c r="H7" s="159">
        <v>1383400</v>
      </c>
      <c r="I7" s="159">
        <v>1640592</v>
      </c>
      <c r="J7" s="159">
        <v>13705725</v>
      </c>
      <c r="K7" s="159">
        <v>1305867</v>
      </c>
      <c r="L7" s="159"/>
      <c r="M7" s="159">
        <v>1504685</v>
      </c>
      <c r="N7" s="159">
        <v>2810552</v>
      </c>
      <c r="O7" s="159"/>
      <c r="P7" s="159"/>
      <c r="Q7" s="159"/>
      <c r="R7" s="159"/>
      <c r="S7" s="159"/>
      <c r="T7" s="159"/>
      <c r="U7" s="159"/>
      <c r="V7" s="159"/>
      <c r="W7" s="159">
        <v>16516277</v>
      </c>
      <c r="X7" s="159">
        <v>19778630</v>
      </c>
      <c r="Y7" s="159">
        <v>-3262353</v>
      </c>
      <c r="Z7" s="141">
        <v>-16.49</v>
      </c>
      <c r="AA7" s="157">
        <v>39557260</v>
      </c>
    </row>
    <row r="8" spans="1:27" ht="13.5">
      <c r="A8" s="138" t="s">
        <v>77</v>
      </c>
      <c r="B8" s="136"/>
      <c r="C8" s="155">
        <v>221518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2361187</v>
      </c>
      <c r="D9" s="153">
        <f>SUM(D10:D14)</f>
        <v>0</v>
      </c>
      <c r="E9" s="154">
        <f t="shared" si="1"/>
        <v>968000</v>
      </c>
      <c r="F9" s="100">
        <f t="shared" si="1"/>
        <v>968000</v>
      </c>
      <c r="G9" s="100">
        <f t="shared" si="1"/>
        <v>730614</v>
      </c>
      <c r="H9" s="100">
        <f t="shared" si="1"/>
        <v>265224</v>
      </c>
      <c r="I9" s="100">
        <f t="shared" si="1"/>
        <v>41095</v>
      </c>
      <c r="J9" s="100">
        <f t="shared" si="1"/>
        <v>1036933</v>
      </c>
      <c r="K9" s="100">
        <f t="shared" si="1"/>
        <v>40789</v>
      </c>
      <c r="L9" s="100">
        <f t="shared" si="1"/>
        <v>0</v>
      </c>
      <c r="M9" s="100">
        <f t="shared" si="1"/>
        <v>41375</v>
      </c>
      <c r="N9" s="100">
        <f t="shared" si="1"/>
        <v>82164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1119097</v>
      </c>
      <c r="X9" s="100">
        <f t="shared" si="1"/>
        <v>484000</v>
      </c>
      <c r="Y9" s="100">
        <f t="shared" si="1"/>
        <v>635097</v>
      </c>
      <c r="Z9" s="137">
        <f>+IF(X9&lt;&gt;0,+(Y9/X9)*100,0)</f>
        <v>131.21838842975205</v>
      </c>
      <c r="AA9" s="153">
        <f>SUM(AA10:AA14)</f>
        <v>968000</v>
      </c>
    </row>
    <row r="10" spans="1:27" ht="13.5">
      <c r="A10" s="138" t="s">
        <v>79</v>
      </c>
      <c r="B10" s="136"/>
      <c r="C10" s="155">
        <v>304135</v>
      </c>
      <c r="D10" s="155"/>
      <c r="E10" s="156">
        <v>968000</v>
      </c>
      <c r="F10" s="60">
        <v>968000</v>
      </c>
      <c r="G10" s="60">
        <v>710249</v>
      </c>
      <c r="H10" s="60">
        <v>150218</v>
      </c>
      <c r="I10" s="60">
        <v>3961</v>
      </c>
      <c r="J10" s="60">
        <v>864428</v>
      </c>
      <c r="K10" s="60">
        <v>2707</v>
      </c>
      <c r="L10" s="60"/>
      <c r="M10" s="60">
        <v>9610</v>
      </c>
      <c r="N10" s="60">
        <v>12317</v>
      </c>
      <c r="O10" s="60"/>
      <c r="P10" s="60"/>
      <c r="Q10" s="60"/>
      <c r="R10" s="60"/>
      <c r="S10" s="60"/>
      <c r="T10" s="60"/>
      <c r="U10" s="60"/>
      <c r="V10" s="60"/>
      <c r="W10" s="60">
        <v>876745</v>
      </c>
      <c r="X10" s="60">
        <v>484000</v>
      </c>
      <c r="Y10" s="60">
        <v>392745</v>
      </c>
      <c r="Z10" s="140">
        <v>81.15</v>
      </c>
      <c r="AA10" s="155">
        <v>968000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506068</v>
      </c>
      <c r="D12" s="155"/>
      <c r="E12" s="156"/>
      <c r="F12" s="60"/>
      <c r="G12" s="60">
        <v>1005</v>
      </c>
      <c r="H12" s="60">
        <v>95646</v>
      </c>
      <c r="I12" s="60">
        <v>17774</v>
      </c>
      <c r="J12" s="60">
        <v>114425</v>
      </c>
      <c r="K12" s="60">
        <v>18722</v>
      </c>
      <c r="L12" s="60"/>
      <c r="M12" s="60">
        <v>12405</v>
      </c>
      <c r="N12" s="60">
        <v>31127</v>
      </c>
      <c r="O12" s="60"/>
      <c r="P12" s="60"/>
      <c r="Q12" s="60"/>
      <c r="R12" s="60"/>
      <c r="S12" s="60"/>
      <c r="T12" s="60"/>
      <c r="U12" s="60"/>
      <c r="V12" s="60"/>
      <c r="W12" s="60">
        <v>145552</v>
      </c>
      <c r="X12" s="60"/>
      <c r="Y12" s="60">
        <v>145552</v>
      </c>
      <c r="Z12" s="140">
        <v>0</v>
      </c>
      <c r="AA12" s="155"/>
    </row>
    <row r="13" spans="1:27" ht="13.5">
      <c r="A13" s="138" t="s">
        <v>82</v>
      </c>
      <c r="B13" s="136"/>
      <c r="C13" s="155">
        <v>1550984</v>
      </c>
      <c r="D13" s="155"/>
      <c r="E13" s="156"/>
      <c r="F13" s="60"/>
      <c r="G13" s="60">
        <v>19360</v>
      </c>
      <c r="H13" s="60">
        <v>19360</v>
      </c>
      <c r="I13" s="60">
        <v>19360</v>
      </c>
      <c r="J13" s="60">
        <v>58080</v>
      </c>
      <c r="K13" s="60">
        <v>19360</v>
      </c>
      <c r="L13" s="60"/>
      <c r="M13" s="60">
        <v>19360</v>
      </c>
      <c r="N13" s="60">
        <v>38720</v>
      </c>
      <c r="O13" s="60"/>
      <c r="P13" s="60"/>
      <c r="Q13" s="60"/>
      <c r="R13" s="60"/>
      <c r="S13" s="60"/>
      <c r="T13" s="60"/>
      <c r="U13" s="60"/>
      <c r="V13" s="60"/>
      <c r="W13" s="60">
        <v>96800</v>
      </c>
      <c r="X13" s="60"/>
      <c r="Y13" s="60">
        <v>96800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3103252</v>
      </c>
      <c r="D15" s="153">
        <f>SUM(D16:D18)</f>
        <v>0</v>
      </c>
      <c r="E15" s="154">
        <f t="shared" si="2"/>
        <v>14021000</v>
      </c>
      <c r="F15" s="100">
        <f t="shared" si="2"/>
        <v>14021000</v>
      </c>
      <c r="G15" s="100">
        <f t="shared" si="2"/>
        <v>242207</v>
      </c>
      <c r="H15" s="100">
        <f t="shared" si="2"/>
        <v>137146</v>
      </c>
      <c r="I15" s="100">
        <f t="shared" si="2"/>
        <v>353640</v>
      </c>
      <c r="J15" s="100">
        <f t="shared" si="2"/>
        <v>732993</v>
      </c>
      <c r="K15" s="100">
        <f t="shared" si="2"/>
        <v>1015982</v>
      </c>
      <c r="L15" s="100">
        <f t="shared" si="2"/>
        <v>0</v>
      </c>
      <c r="M15" s="100">
        <f t="shared" si="2"/>
        <v>1037312</v>
      </c>
      <c r="N15" s="100">
        <f t="shared" si="2"/>
        <v>2053294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2786287</v>
      </c>
      <c r="X15" s="100">
        <f t="shared" si="2"/>
        <v>7010500</v>
      </c>
      <c r="Y15" s="100">
        <f t="shared" si="2"/>
        <v>-4224213</v>
      </c>
      <c r="Z15" s="137">
        <f>+IF(X15&lt;&gt;0,+(Y15/X15)*100,0)</f>
        <v>-60.255516724912624</v>
      </c>
      <c r="AA15" s="153">
        <f>SUM(AA16:AA18)</f>
        <v>14021000</v>
      </c>
    </row>
    <row r="16" spans="1:27" ht="13.5">
      <c r="A16" s="138" t="s">
        <v>85</v>
      </c>
      <c r="B16" s="136"/>
      <c r="C16" s="155">
        <v>401482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2701770</v>
      </c>
      <c r="D17" s="155"/>
      <c r="E17" s="156">
        <v>14021000</v>
      </c>
      <c r="F17" s="60">
        <v>14021000</v>
      </c>
      <c r="G17" s="60">
        <v>242207</v>
      </c>
      <c r="H17" s="60">
        <v>137146</v>
      </c>
      <c r="I17" s="60">
        <v>353640</v>
      </c>
      <c r="J17" s="60">
        <v>732993</v>
      </c>
      <c r="K17" s="60">
        <v>1015982</v>
      </c>
      <c r="L17" s="60"/>
      <c r="M17" s="60">
        <v>1037312</v>
      </c>
      <c r="N17" s="60">
        <v>2053294</v>
      </c>
      <c r="O17" s="60"/>
      <c r="P17" s="60"/>
      <c r="Q17" s="60"/>
      <c r="R17" s="60"/>
      <c r="S17" s="60"/>
      <c r="T17" s="60"/>
      <c r="U17" s="60"/>
      <c r="V17" s="60"/>
      <c r="W17" s="60">
        <v>2786287</v>
      </c>
      <c r="X17" s="60">
        <v>7010500</v>
      </c>
      <c r="Y17" s="60">
        <v>-4224213</v>
      </c>
      <c r="Z17" s="140">
        <v>-60.26</v>
      </c>
      <c r="AA17" s="155">
        <v>14021000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40187286</v>
      </c>
      <c r="D19" s="153">
        <f>SUM(D20:D23)</f>
        <v>0</v>
      </c>
      <c r="E19" s="154">
        <f t="shared" si="3"/>
        <v>40693000</v>
      </c>
      <c r="F19" s="100">
        <f t="shared" si="3"/>
        <v>40693000</v>
      </c>
      <c r="G19" s="100">
        <f t="shared" si="3"/>
        <v>4289089</v>
      </c>
      <c r="H19" s="100">
        <f t="shared" si="3"/>
        <v>4659676</v>
      </c>
      <c r="I19" s="100">
        <f t="shared" si="3"/>
        <v>3402240</v>
      </c>
      <c r="J19" s="100">
        <f t="shared" si="3"/>
        <v>12351005</v>
      </c>
      <c r="K19" s="100">
        <f t="shared" si="3"/>
        <v>3113022</v>
      </c>
      <c r="L19" s="100">
        <f t="shared" si="3"/>
        <v>0</v>
      </c>
      <c r="M19" s="100">
        <f t="shared" si="3"/>
        <v>3178863</v>
      </c>
      <c r="N19" s="100">
        <f t="shared" si="3"/>
        <v>6291885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18642890</v>
      </c>
      <c r="X19" s="100">
        <f t="shared" si="3"/>
        <v>20346500</v>
      </c>
      <c r="Y19" s="100">
        <f t="shared" si="3"/>
        <v>-1703610</v>
      </c>
      <c r="Z19" s="137">
        <f>+IF(X19&lt;&gt;0,+(Y19/X19)*100,0)</f>
        <v>-8.372987983191212</v>
      </c>
      <c r="AA19" s="153">
        <f>SUM(AA20:AA23)</f>
        <v>40693000</v>
      </c>
    </row>
    <row r="20" spans="1:27" ht="13.5">
      <c r="A20" s="138" t="s">
        <v>89</v>
      </c>
      <c r="B20" s="136"/>
      <c r="C20" s="155">
        <v>37691105</v>
      </c>
      <c r="D20" s="155"/>
      <c r="E20" s="156">
        <v>39974000</v>
      </c>
      <c r="F20" s="60">
        <v>39974000</v>
      </c>
      <c r="G20" s="60">
        <v>4065170</v>
      </c>
      <c r="H20" s="60">
        <v>4436135</v>
      </c>
      <c r="I20" s="60">
        <v>3178106</v>
      </c>
      <c r="J20" s="60">
        <v>11679411</v>
      </c>
      <c r="K20" s="60">
        <v>2889339</v>
      </c>
      <c r="L20" s="60"/>
      <c r="M20" s="60">
        <v>2955492</v>
      </c>
      <c r="N20" s="60">
        <v>5844831</v>
      </c>
      <c r="O20" s="60"/>
      <c r="P20" s="60"/>
      <c r="Q20" s="60"/>
      <c r="R20" s="60"/>
      <c r="S20" s="60"/>
      <c r="T20" s="60"/>
      <c r="U20" s="60"/>
      <c r="V20" s="60"/>
      <c r="W20" s="60">
        <v>17524242</v>
      </c>
      <c r="X20" s="60">
        <v>19987000</v>
      </c>
      <c r="Y20" s="60">
        <v>-2462758</v>
      </c>
      <c r="Z20" s="140">
        <v>-12.32</v>
      </c>
      <c r="AA20" s="155">
        <v>39974000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2496181</v>
      </c>
      <c r="D23" s="155"/>
      <c r="E23" s="156">
        <v>719000</v>
      </c>
      <c r="F23" s="60">
        <v>719000</v>
      </c>
      <c r="G23" s="60">
        <v>223919</v>
      </c>
      <c r="H23" s="60">
        <v>223541</v>
      </c>
      <c r="I23" s="60">
        <v>224134</v>
      </c>
      <c r="J23" s="60">
        <v>671594</v>
      </c>
      <c r="K23" s="60">
        <v>223683</v>
      </c>
      <c r="L23" s="60"/>
      <c r="M23" s="60">
        <v>223371</v>
      </c>
      <c r="N23" s="60">
        <v>447054</v>
      </c>
      <c r="O23" s="60"/>
      <c r="P23" s="60"/>
      <c r="Q23" s="60"/>
      <c r="R23" s="60"/>
      <c r="S23" s="60"/>
      <c r="T23" s="60"/>
      <c r="U23" s="60"/>
      <c r="V23" s="60"/>
      <c r="W23" s="60">
        <v>1118648</v>
      </c>
      <c r="X23" s="60">
        <v>359500</v>
      </c>
      <c r="Y23" s="60">
        <v>759148</v>
      </c>
      <c r="Z23" s="140">
        <v>211.17</v>
      </c>
      <c r="AA23" s="155">
        <v>719000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100453546</v>
      </c>
      <c r="D25" s="168">
        <f>+D5+D9+D15+D19+D24</f>
        <v>0</v>
      </c>
      <c r="E25" s="169">
        <f t="shared" si="4"/>
        <v>95239260</v>
      </c>
      <c r="F25" s="73">
        <f t="shared" si="4"/>
        <v>95239260</v>
      </c>
      <c r="G25" s="73">
        <f t="shared" si="4"/>
        <v>15943643</v>
      </c>
      <c r="H25" s="73">
        <f t="shared" si="4"/>
        <v>6445446</v>
      </c>
      <c r="I25" s="73">
        <f t="shared" si="4"/>
        <v>5459362</v>
      </c>
      <c r="J25" s="73">
        <f t="shared" si="4"/>
        <v>27848451</v>
      </c>
      <c r="K25" s="73">
        <f t="shared" si="4"/>
        <v>5486075</v>
      </c>
      <c r="L25" s="73">
        <f t="shared" si="4"/>
        <v>0</v>
      </c>
      <c r="M25" s="73">
        <f t="shared" si="4"/>
        <v>5769500</v>
      </c>
      <c r="N25" s="73">
        <f t="shared" si="4"/>
        <v>11255575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39104026</v>
      </c>
      <c r="X25" s="73">
        <f t="shared" si="4"/>
        <v>47619630</v>
      </c>
      <c r="Y25" s="73">
        <f t="shared" si="4"/>
        <v>-8515604</v>
      </c>
      <c r="Z25" s="170">
        <f>+IF(X25&lt;&gt;0,+(Y25/X25)*100,0)</f>
        <v>-17.882549696417215</v>
      </c>
      <c r="AA25" s="168">
        <f>+AA5+AA9+AA15+AA19+AA24</f>
        <v>95239260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32221245</v>
      </c>
      <c r="D28" s="153">
        <f>SUM(D29:D31)</f>
        <v>0</v>
      </c>
      <c r="E28" s="154">
        <f t="shared" si="5"/>
        <v>22993225</v>
      </c>
      <c r="F28" s="100">
        <f t="shared" si="5"/>
        <v>22993225</v>
      </c>
      <c r="G28" s="100">
        <f t="shared" si="5"/>
        <v>1241466</v>
      </c>
      <c r="H28" s="100">
        <f t="shared" si="5"/>
        <v>1304417</v>
      </c>
      <c r="I28" s="100">
        <f t="shared" si="5"/>
        <v>1928827</v>
      </c>
      <c r="J28" s="100">
        <f t="shared" si="5"/>
        <v>4474710</v>
      </c>
      <c r="K28" s="100">
        <f t="shared" si="5"/>
        <v>1448687</v>
      </c>
      <c r="L28" s="100">
        <f t="shared" si="5"/>
        <v>0</v>
      </c>
      <c r="M28" s="100">
        <f t="shared" si="5"/>
        <v>2000285</v>
      </c>
      <c r="N28" s="100">
        <f t="shared" si="5"/>
        <v>3448972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7923682</v>
      </c>
      <c r="X28" s="100">
        <f t="shared" si="5"/>
        <v>11496613</v>
      </c>
      <c r="Y28" s="100">
        <f t="shared" si="5"/>
        <v>-3572931</v>
      </c>
      <c r="Z28" s="137">
        <f>+IF(X28&lt;&gt;0,+(Y28/X28)*100,0)</f>
        <v>-31.07811839887104</v>
      </c>
      <c r="AA28" s="153">
        <f>SUM(AA29:AA31)</f>
        <v>22993225</v>
      </c>
    </row>
    <row r="29" spans="1:27" ht="13.5">
      <c r="A29" s="138" t="s">
        <v>75</v>
      </c>
      <c r="B29" s="136"/>
      <c r="C29" s="155">
        <v>5488966</v>
      </c>
      <c r="D29" s="155"/>
      <c r="E29" s="156">
        <v>5295000</v>
      </c>
      <c r="F29" s="60">
        <v>5295000</v>
      </c>
      <c r="G29" s="60">
        <v>200349</v>
      </c>
      <c r="H29" s="60">
        <v>181120</v>
      </c>
      <c r="I29" s="60">
        <v>229745</v>
      </c>
      <c r="J29" s="60">
        <v>611214</v>
      </c>
      <c r="K29" s="60">
        <v>208195</v>
      </c>
      <c r="L29" s="60"/>
      <c r="M29" s="60">
        <v>240342</v>
      </c>
      <c r="N29" s="60">
        <v>448537</v>
      </c>
      <c r="O29" s="60"/>
      <c r="P29" s="60"/>
      <c r="Q29" s="60"/>
      <c r="R29" s="60"/>
      <c r="S29" s="60"/>
      <c r="T29" s="60"/>
      <c r="U29" s="60"/>
      <c r="V29" s="60"/>
      <c r="W29" s="60">
        <v>1059751</v>
      </c>
      <c r="X29" s="60">
        <v>2647500</v>
      </c>
      <c r="Y29" s="60">
        <v>-1587749</v>
      </c>
      <c r="Z29" s="140">
        <v>-59.97</v>
      </c>
      <c r="AA29" s="155">
        <v>5295000</v>
      </c>
    </row>
    <row r="30" spans="1:27" ht="13.5">
      <c r="A30" s="138" t="s">
        <v>76</v>
      </c>
      <c r="B30" s="136"/>
      <c r="C30" s="157">
        <v>15716740</v>
      </c>
      <c r="D30" s="157"/>
      <c r="E30" s="158">
        <v>8145198</v>
      </c>
      <c r="F30" s="159">
        <v>8145198</v>
      </c>
      <c r="G30" s="159">
        <v>402142</v>
      </c>
      <c r="H30" s="159">
        <v>533306</v>
      </c>
      <c r="I30" s="159">
        <v>469482</v>
      </c>
      <c r="J30" s="159">
        <v>1404930</v>
      </c>
      <c r="K30" s="159">
        <v>554112</v>
      </c>
      <c r="L30" s="159"/>
      <c r="M30" s="159">
        <v>448194</v>
      </c>
      <c r="N30" s="159">
        <v>1002306</v>
      </c>
      <c r="O30" s="159"/>
      <c r="P30" s="159"/>
      <c r="Q30" s="159"/>
      <c r="R30" s="159"/>
      <c r="S30" s="159"/>
      <c r="T30" s="159"/>
      <c r="U30" s="159"/>
      <c r="V30" s="159"/>
      <c r="W30" s="159">
        <v>2407236</v>
      </c>
      <c r="X30" s="159">
        <v>4072599</v>
      </c>
      <c r="Y30" s="159">
        <v>-1665363</v>
      </c>
      <c r="Z30" s="141">
        <v>-40.89</v>
      </c>
      <c r="AA30" s="157">
        <v>8145198</v>
      </c>
    </row>
    <row r="31" spans="1:27" ht="13.5">
      <c r="A31" s="138" t="s">
        <v>77</v>
      </c>
      <c r="B31" s="136"/>
      <c r="C31" s="155">
        <v>11015539</v>
      </c>
      <c r="D31" s="155"/>
      <c r="E31" s="156">
        <v>9553027</v>
      </c>
      <c r="F31" s="60">
        <v>9553027</v>
      </c>
      <c r="G31" s="60">
        <v>638975</v>
      </c>
      <c r="H31" s="60">
        <v>589991</v>
      </c>
      <c r="I31" s="60">
        <v>1229600</v>
      </c>
      <c r="J31" s="60">
        <v>2458566</v>
      </c>
      <c r="K31" s="60">
        <v>686380</v>
      </c>
      <c r="L31" s="60"/>
      <c r="M31" s="60">
        <v>1311749</v>
      </c>
      <c r="N31" s="60">
        <v>1998129</v>
      </c>
      <c r="O31" s="60"/>
      <c r="P31" s="60"/>
      <c r="Q31" s="60"/>
      <c r="R31" s="60"/>
      <c r="S31" s="60"/>
      <c r="T31" s="60"/>
      <c r="U31" s="60"/>
      <c r="V31" s="60"/>
      <c r="W31" s="60">
        <v>4456695</v>
      </c>
      <c r="X31" s="60">
        <v>4776514</v>
      </c>
      <c r="Y31" s="60">
        <v>-319819</v>
      </c>
      <c r="Z31" s="140">
        <v>-6.7</v>
      </c>
      <c r="AA31" s="155">
        <v>9553027</v>
      </c>
    </row>
    <row r="32" spans="1:27" ht="13.5">
      <c r="A32" s="135" t="s">
        <v>78</v>
      </c>
      <c r="B32" s="136"/>
      <c r="C32" s="153">
        <f aca="true" t="shared" si="6" ref="C32:Y32">SUM(C33:C37)</f>
        <v>6840025</v>
      </c>
      <c r="D32" s="153">
        <f>SUM(D33:D37)</f>
        <v>0</v>
      </c>
      <c r="E32" s="154">
        <f t="shared" si="6"/>
        <v>7973414</v>
      </c>
      <c r="F32" s="100">
        <f t="shared" si="6"/>
        <v>7973414</v>
      </c>
      <c r="G32" s="100">
        <f t="shared" si="6"/>
        <v>560439</v>
      </c>
      <c r="H32" s="100">
        <f t="shared" si="6"/>
        <v>524691</v>
      </c>
      <c r="I32" s="100">
        <f t="shared" si="6"/>
        <v>649313</v>
      </c>
      <c r="J32" s="100">
        <f t="shared" si="6"/>
        <v>1734443</v>
      </c>
      <c r="K32" s="100">
        <f t="shared" si="6"/>
        <v>553369</v>
      </c>
      <c r="L32" s="100">
        <f t="shared" si="6"/>
        <v>0</v>
      </c>
      <c r="M32" s="100">
        <f t="shared" si="6"/>
        <v>623008</v>
      </c>
      <c r="N32" s="100">
        <f t="shared" si="6"/>
        <v>1176377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2910820</v>
      </c>
      <c r="X32" s="100">
        <f t="shared" si="6"/>
        <v>3986708</v>
      </c>
      <c r="Y32" s="100">
        <f t="shared" si="6"/>
        <v>-1075888</v>
      </c>
      <c r="Z32" s="137">
        <f>+IF(X32&lt;&gt;0,+(Y32/X32)*100,0)</f>
        <v>-26.98687739357886</v>
      </c>
      <c r="AA32" s="153">
        <f>SUM(AA33:AA37)</f>
        <v>7973414</v>
      </c>
    </row>
    <row r="33" spans="1:27" ht="13.5">
      <c r="A33" s="138" t="s">
        <v>79</v>
      </c>
      <c r="B33" s="136"/>
      <c r="C33" s="155">
        <v>4267836</v>
      </c>
      <c r="D33" s="155"/>
      <c r="E33" s="156">
        <v>6000695</v>
      </c>
      <c r="F33" s="60">
        <v>6000695</v>
      </c>
      <c r="G33" s="60">
        <v>351939</v>
      </c>
      <c r="H33" s="60">
        <v>329518</v>
      </c>
      <c r="I33" s="60">
        <v>388179</v>
      </c>
      <c r="J33" s="60">
        <v>1069636</v>
      </c>
      <c r="K33" s="60">
        <v>384636</v>
      </c>
      <c r="L33" s="60"/>
      <c r="M33" s="60">
        <v>444435</v>
      </c>
      <c r="N33" s="60">
        <v>829071</v>
      </c>
      <c r="O33" s="60"/>
      <c r="P33" s="60"/>
      <c r="Q33" s="60"/>
      <c r="R33" s="60"/>
      <c r="S33" s="60"/>
      <c r="T33" s="60"/>
      <c r="U33" s="60"/>
      <c r="V33" s="60"/>
      <c r="W33" s="60">
        <v>1898707</v>
      </c>
      <c r="X33" s="60">
        <v>3000348</v>
      </c>
      <c r="Y33" s="60">
        <v>-1101641</v>
      </c>
      <c r="Z33" s="140">
        <v>-36.72</v>
      </c>
      <c r="AA33" s="155">
        <v>6000695</v>
      </c>
    </row>
    <row r="34" spans="1:27" ht="13.5">
      <c r="A34" s="138" t="s">
        <v>80</v>
      </c>
      <c r="B34" s="136"/>
      <c r="C34" s="155"/>
      <c r="D34" s="155"/>
      <c r="E34" s="156">
        <v>1381231</v>
      </c>
      <c r="F34" s="60">
        <v>1381231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690616</v>
      </c>
      <c r="Y34" s="60">
        <v>-690616</v>
      </c>
      <c r="Z34" s="140">
        <v>-100</v>
      </c>
      <c r="AA34" s="155">
        <v>1381231</v>
      </c>
    </row>
    <row r="35" spans="1:27" ht="13.5">
      <c r="A35" s="138" t="s">
        <v>81</v>
      </c>
      <c r="B35" s="136"/>
      <c r="C35" s="155">
        <v>2262828</v>
      </c>
      <c r="D35" s="155"/>
      <c r="E35" s="156"/>
      <c r="F35" s="60"/>
      <c r="G35" s="60">
        <v>175049</v>
      </c>
      <c r="H35" s="60">
        <v>175328</v>
      </c>
      <c r="I35" s="60">
        <v>240460</v>
      </c>
      <c r="J35" s="60">
        <v>590837</v>
      </c>
      <c r="K35" s="60">
        <v>148249</v>
      </c>
      <c r="L35" s="60"/>
      <c r="M35" s="60">
        <v>158064</v>
      </c>
      <c r="N35" s="60">
        <v>306313</v>
      </c>
      <c r="O35" s="60"/>
      <c r="P35" s="60"/>
      <c r="Q35" s="60"/>
      <c r="R35" s="60"/>
      <c r="S35" s="60"/>
      <c r="T35" s="60"/>
      <c r="U35" s="60"/>
      <c r="V35" s="60"/>
      <c r="W35" s="60">
        <v>897150</v>
      </c>
      <c r="X35" s="60"/>
      <c r="Y35" s="60">
        <v>897150</v>
      </c>
      <c r="Z35" s="140">
        <v>0</v>
      </c>
      <c r="AA35" s="155"/>
    </row>
    <row r="36" spans="1:27" ht="13.5">
      <c r="A36" s="138" t="s">
        <v>82</v>
      </c>
      <c r="B36" s="136"/>
      <c r="C36" s="155">
        <v>232846</v>
      </c>
      <c r="D36" s="155"/>
      <c r="E36" s="156">
        <v>591488</v>
      </c>
      <c r="F36" s="60">
        <v>591488</v>
      </c>
      <c r="G36" s="60">
        <v>33451</v>
      </c>
      <c r="H36" s="60">
        <v>19845</v>
      </c>
      <c r="I36" s="60">
        <v>20674</v>
      </c>
      <c r="J36" s="60">
        <v>73970</v>
      </c>
      <c r="K36" s="60">
        <v>20484</v>
      </c>
      <c r="L36" s="60"/>
      <c r="M36" s="60">
        <v>20509</v>
      </c>
      <c r="N36" s="60">
        <v>40993</v>
      </c>
      <c r="O36" s="60"/>
      <c r="P36" s="60"/>
      <c r="Q36" s="60"/>
      <c r="R36" s="60"/>
      <c r="S36" s="60"/>
      <c r="T36" s="60"/>
      <c r="U36" s="60"/>
      <c r="V36" s="60"/>
      <c r="W36" s="60">
        <v>114963</v>
      </c>
      <c r="X36" s="60">
        <v>295744</v>
      </c>
      <c r="Y36" s="60">
        <v>-180781</v>
      </c>
      <c r="Z36" s="140">
        <v>-61.13</v>
      </c>
      <c r="AA36" s="155">
        <v>591488</v>
      </c>
    </row>
    <row r="37" spans="1:27" ht="13.5">
      <c r="A37" s="138" t="s">
        <v>83</v>
      </c>
      <c r="B37" s="136"/>
      <c r="C37" s="157">
        <v>76515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11132349</v>
      </c>
      <c r="D38" s="153">
        <f>SUM(D39:D41)</f>
        <v>0</v>
      </c>
      <c r="E38" s="154">
        <f t="shared" si="7"/>
        <v>7365679</v>
      </c>
      <c r="F38" s="100">
        <f t="shared" si="7"/>
        <v>7365679</v>
      </c>
      <c r="G38" s="100">
        <f t="shared" si="7"/>
        <v>341642</v>
      </c>
      <c r="H38" s="100">
        <f t="shared" si="7"/>
        <v>291695</v>
      </c>
      <c r="I38" s="100">
        <f t="shared" si="7"/>
        <v>1309735</v>
      </c>
      <c r="J38" s="100">
        <f t="shared" si="7"/>
        <v>1943072</v>
      </c>
      <c r="K38" s="100">
        <f t="shared" si="7"/>
        <v>351869</v>
      </c>
      <c r="L38" s="100">
        <f t="shared" si="7"/>
        <v>0</v>
      </c>
      <c r="M38" s="100">
        <f t="shared" si="7"/>
        <v>1382862</v>
      </c>
      <c r="N38" s="100">
        <f t="shared" si="7"/>
        <v>1734731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3677803</v>
      </c>
      <c r="X38" s="100">
        <f t="shared" si="7"/>
        <v>3682840</v>
      </c>
      <c r="Y38" s="100">
        <f t="shared" si="7"/>
        <v>-5037</v>
      </c>
      <c r="Z38" s="137">
        <f>+IF(X38&lt;&gt;0,+(Y38/X38)*100,0)</f>
        <v>-0.13676944966384638</v>
      </c>
      <c r="AA38" s="153">
        <f>SUM(AA39:AA41)</f>
        <v>7365679</v>
      </c>
    </row>
    <row r="39" spans="1:27" ht="13.5">
      <c r="A39" s="138" t="s">
        <v>85</v>
      </c>
      <c r="B39" s="136"/>
      <c r="C39" s="155">
        <v>1688013</v>
      </c>
      <c r="D39" s="155"/>
      <c r="E39" s="156">
        <v>2025897</v>
      </c>
      <c r="F39" s="60">
        <v>2025897</v>
      </c>
      <c r="G39" s="60">
        <v>35340</v>
      </c>
      <c r="H39" s="60">
        <v>26839</v>
      </c>
      <c r="I39" s="60">
        <v>189893</v>
      </c>
      <c r="J39" s="60">
        <v>252072</v>
      </c>
      <c r="K39" s="60">
        <v>32967</v>
      </c>
      <c r="L39" s="60"/>
      <c r="M39" s="60">
        <v>184131</v>
      </c>
      <c r="N39" s="60">
        <v>217098</v>
      </c>
      <c r="O39" s="60"/>
      <c r="P39" s="60"/>
      <c r="Q39" s="60"/>
      <c r="R39" s="60"/>
      <c r="S39" s="60"/>
      <c r="T39" s="60"/>
      <c r="U39" s="60"/>
      <c r="V39" s="60"/>
      <c r="W39" s="60">
        <v>469170</v>
      </c>
      <c r="X39" s="60">
        <v>1012949</v>
      </c>
      <c r="Y39" s="60">
        <v>-543779</v>
      </c>
      <c r="Z39" s="140">
        <v>-53.68</v>
      </c>
      <c r="AA39" s="155">
        <v>2025897</v>
      </c>
    </row>
    <row r="40" spans="1:27" ht="13.5">
      <c r="A40" s="138" t="s">
        <v>86</v>
      </c>
      <c r="B40" s="136"/>
      <c r="C40" s="155">
        <v>9444336</v>
      </c>
      <c r="D40" s="155"/>
      <c r="E40" s="156">
        <v>5339782</v>
      </c>
      <c r="F40" s="60">
        <v>5339782</v>
      </c>
      <c r="G40" s="60">
        <v>306302</v>
      </c>
      <c r="H40" s="60">
        <v>264856</v>
      </c>
      <c r="I40" s="60">
        <v>1119842</v>
      </c>
      <c r="J40" s="60">
        <v>1691000</v>
      </c>
      <c r="K40" s="60">
        <v>318902</v>
      </c>
      <c r="L40" s="60"/>
      <c r="M40" s="60">
        <v>1198731</v>
      </c>
      <c r="N40" s="60">
        <v>1517633</v>
      </c>
      <c r="O40" s="60"/>
      <c r="P40" s="60"/>
      <c r="Q40" s="60"/>
      <c r="R40" s="60"/>
      <c r="S40" s="60"/>
      <c r="T40" s="60"/>
      <c r="U40" s="60"/>
      <c r="V40" s="60"/>
      <c r="W40" s="60">
        <v>3208633</v>
      </c>
      <c r="X40" s="60">
        <v>2669891</v>
      </c>
      <c r="Y40" s="60">
        <v>538742</v>
      </c>
      <c r="Z40" s="140">
        <v>20.18</v>
      </c>
      <c r="AA40" s="155">
        <v>5339782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43177432</v>
      </c>
      <c r="D42" s="153">
        <f>SUM(D43:D46)</f>
        <v>0</v>
      </c>
      <c r="E42" s="154">
        <f t="shared" si="8"/>
        <v>67030682</v>
      </c>
      <c r="F42" s="100">
        <f t="shared" si="8"/>
        <v>67030682</v>
      </c>
      <c r="G42" s="100">
        <f t="shared" si="8"/>
        <v>5446236</v>
      </c>
      <c r="H42" s="100">
        <f t="shared" si="8"/>
        <v>305097</v>
      </c>
      <c r="I42" s="100">
        <f t="shared" si="8"/>
        <v>6589524</v>
      </c>
      <c r="J42" s="100">
        <f t="shared" si="8"/>
        <v>12340857</v>
      </c>
      <c r="K42" s="100">
        <f t="shared" si="8"/>
        <v>7050714</v>
      </c>
      <c r="L42" s="100">
        <f t="shared" si="8"/>
        <v>0</v>
      </c>
      <c r="M42" s="100">
        <f t="shared" si="8"/>
        <v>3432078</v>
      </c>
      <c r="N42" s="100">
        <f t="shared" si="8"/>
        <v>10482792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22823649</v>
      </c>
      <c r="X42" s="100">
        <f t="shared" si="8"/>
        <v>33515342</v>
      </c>
      <c r="Y42" s="100">
        <f t="shared" si="8"/>
        <v>-10691693</v>
      </c>
      <c r="Z42" s="137">
        <f>+IF(X42&lt;&gt;0,+(Y42/X42)*100,0)</f>
        <v>-31.9008918363417</v>
      </c>
      <c r="AA42" s="153">
        <f>SUM(AA43:AA46)</f>
        <v>67030682</v>
      </c>
    </row>
    <row r="43" spans="1:27" ht="13.5">
      <c r="A43" s="138" t="s">
        <v>89</v>
      </c>
      <c r="B43" s="136"/>
      <c r="C43" s="155">
        <v>41890166</v>
      </c>
      <c r="D43" s="155"/>
      <c r="E43" s="156">
        <v>63704931</v>
      </c>
      <c r="F43" s="60">
        <v>63704931</v>
      </c>
      <c r="G43" s="60">
        <v>5376658</v>
      </c>
      <c r="H43" s="60">
        <v>240794</v>
      </c>
      <c r="I43" s="60">
        <v>6526265</v>
      </c>
      <c r="J43" s="60">
        <v>12143717</v>
      </c>
      <c r="K43" s="60">
        <v>6984981</v>
      </c>
      <c r="L43" s="60"/>
      <c r="M43" s="60">
        <v>3361408</v>
      </c>
      <c r="N43" s="60">
        <v>10346389</v>
      </c>
      <c r="O43" s="60"/>
      <c r="P43" s="60"/>
      <c r="Q43" s="60"/>
      <c r="R43" s="60"/>
      <c r="S43" s="60"/>
      <c r="T43" s="60"/>
      <c r="U43" s="60"/>
      <c r="V43" s="60"/>
      <c r="W43" s="60">
        <v>22490106</v>
      </c>
      <c r="X43" s="60">
        <v>31852466</v>
      </c>
      <c r="Y43" s="60">
        <v>-9362360</v>
      </c>
      <c r="Z43" s="140">
        <v>-29.39</v>
      </c>
      <c r="AA43" s="155">
        <v>63704931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3325751</v>
      </c>
      <c r="F45" s="159">
        <v>3325751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1662876</v>
      </c>
      <c r="Y45" s="159">
        <v>-1662876</v>
      </c>
      <c r="Z45" s="141">
        <v>-100</v>
      </c>
      <c r="AA45" s="157">
        <v>3325751</v>
      </c>
    </row>
    <row r="46" spans="1:27" ht="13.5">
      <c r="A46" s="138" t="s">
        <v>92</v>
      </c>
      <c r="B46" s="136"/>
      <c r="C46" s="155">
        <v>1287266</v>
      </c>
      <c r="D46" s="155"/>
      <c r="E46" s="156"/>
      <c r="F46" s="60"/>
      <c r="G46" s="60">
        <v>69578</v>
      </c>
      <c r="H46" s="60">
        <v>64303</v>
      </c>
      <c r="I46" s="60">
        <v>63259</v>
      </c>
      <c r="J46" s="60">
        <v>197140</v>
      </c>
      <c r="K46" s="60">
        <v>65733</v>
      </c>
      <c r="L46" s="60"/>
      <c r="M46" s="60">
        <v>70670</v>
      </c>
      <c r="N46" s="60">
        <v>136403</v>
      </c>
      <c r="O46" s="60"/>
      <c r="P46" s="60"/>
      <c r="Q46" s="60"/>
      <c r="R46" s="60"/>
      <c r="S46" s="60"/>
      <c r="T46" s="60"/>
      <c r="U46" s="60"/>
      <c r="V46" s="60"/>
      <c r="W46" s="60">
        <v>333543</v>
      </c>
      <c r="X46" s="60"/>
      <c r="Y46" s="60">
        <v>333543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93371051</v>
      </c>
      <c r="D48" s="168">
        <f>+D28+D32+D38+D42+D47</f>
        <v>0</v>
      </c>
      <c r="E48" s="169">
        <f t="shared" si="9"/>
        <v>105363000</v>
      </c>
      <c r="F48" s="73">
        <f t="shared" si="9"/>
        <v>105363000</v>
      </c>
      <c r="G48" s="73">
        <f t="shared" si="9"/>
        <v>7589783</v>
      </c>
      <c r="H48" s="73">
        <f t="shared" si="9"/>
        <v>2425900</v>
      </c>
      <c r="I48" s="73">
        <f t="shared" si="9"/>
        <v>10477399</v>
      </c>
      <c r="J48" s="73">
        <f t="shared" si="9"/>
        <v>20493082</v>
      </c>
      <c r="K48" s="73">
        <f t="shared" si="9"/>
        <v>9404639</v>
      </c>
      <c r="L48" s="73">
        <f t="shared" si="9"/>
        <v>0</v>
      </c>
      <c r="M48" s="73">
        <f t="shared" si="9"/>
        <v>7438233</v>
      </c>
      <c r="N48" s="73">
        <f t="shared" si="9"/>
        <v>16842872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37335954</v>
      </c>
      <c r="X48" s="73">
        <f t="shared" si="9"/>
        <v>52681503</v>
      </c>
      <c r="Y48" s="73">
        <f t="shared" si="9"/>
        <v>-15345549</v>
      </c>
      <c r="Z48" s="170">
        <f>+IF(X48&lt;&gt;0,+(Y48/X48)*100,0)</f>
        <v>-29.128912665988288</v>
      </c>
      <c r="AA48" s="168">
        <f>+AA28+AA32+AA38+AA42+AA47</f>
        <v>105363000</v>
      </c>
    </row>
    <row r="49" spans="1:27" ht="13.5">
      <c r="A49" s="148" t="s">
        <v>49</v>
      </c>
      <c r="B49" s="149"/>
      <c r="C49" s="171">
        <f aca="true" t="shared" si="10" ref="C49:Y49">+C25-C48</f>
        <v>7082495</v>
      </c>
      <c r="D49" s="171">
        <f>+D25-D48</f>
        <v>0</v>
      </c>
      <c r="E49" s="172">
        <f t="shared" si="10"/>
        <v>-10123740</v>
      </c>
      <c r="F49" s="173">
        <f t="shared" si="10"/>
        <v>-10123740</v>
      </c>
      <c r="G49" s="173">
        <f t="shared" si="10"/>
        <v>8353860</v>
      </c>
      <c r="H49" s="173">
        <f t="shared" si="10"/>
        <v>4019546</v>
      </c>
      <c r="I49" s="173">
        <f t="shared" si="10"/>
        <v>-5018037</v>
      </c>
      <c r="J49" s="173">
        <f t="shared" si="10"/>
        <v>7355369</v>
      </c>
      <c r="K49" s="173">
        <f t="shared" si="10"/>
        <v>-3918564</v>
      </c>
      <c r="L49" s="173">
        <f t="shared" si="10"/>
        <v>0</v>
      </c>
      <c r="M49" s="173">
        <f t="shared" si="10"/>
        <v>-1668733</v>
      </c>
      <c r="N49" s="173">
        <f t="shared" si="10"/>
        <v>-5587297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1768072</v>
      </c>
      <c r="X49" s="173">
        <f>IF(F25=F48,0,X25-X48)</f>
        <v>-5061873</v>
      </c>
      <c r="Y49" s="173">
        <f t="shared" si="10"/>
        <v>6829945</v>
      </c>
      <c r="Z49" s="174">
        <f>+IF(X49&lt;&gt;0,+(Y49/X49)*100,0)</f>
        <v>-134.92920505907594</v>
      </c>
      <c r="AA49" s="171">
        <f>+AA25-AA48</f>
        <v>-10123740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8018606</v>
      </c>
      <c r="D5" s="155">
        <v>0</v>
      </c>
      <c r="E5" s="156">
        <v>11489260</v>
      </c>
      <c r="F5" s="60">
        <v>11489260</v>
      </c>
      <c r="G5" s="60">
        <v>814327</v>
      </c>
      <c r="H5" s="60">
        <v>814327</v>
      </c>
      <c r="I5" s="60">
        <v>770489</v>
      </c>
      <c r="J5" s="60">
        <v>2399143</v>
      </c>
      <c r="K5" s="60">
        <v>801026</v>
      </c>
      <c r="L5" s="60">
        <v>0</v>
      </c>
      <c r="M5" s="60">
        <v>815053</v>
      </c>
      <c r="N5" s="60">
        <v>1616079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4015222</v>
      </c>
      <c r="X5" s="60">
        <v>5744630</v>
      </c>
      <c r="Y5" s="60">
        <v>-1729408</v>
      </c>
      <c r="Z5" s="140">
        <v>-30.1</v>
      </c>
      <c r="AA5" s="155">
        <v>11489260</v>
      </c>
    </row>
    <row r="6" spans="1:27" ht="13.5">
      <c r="A6" s="181" t="s">
        <v>102</v>
      </c>
      <c r="B6" s="182"/>
      <c r="C6" s="155">
        <v>2223352</v>
      </c>
      <c r="D6" s="155">
        <v>0</v>
      </c>
      <c r="E6" s="156">
        <v>50000</v>
      </c>
      <c r="F6" s="60">
        <v>50000</v>
      </c>
      <c r="G6" s="60">
        <v>189179</v>
      </c>
      <c r="H6" s="60">
        <v>191135</v>
      </c>
      <c r="I6" s="60">
        <v>178815</v>
      </c>
      <c r="J6" s="60">
        <v>559129</v>
      </c>
      <c r="K6" s="60">
        <v>194843</v>
      </c>
      <c r="L6" s="60">
        <v>0</v>
      </c>
      <c r="M6" s="60">
        <v>199185</v>
      </c>
      <c r="N6" s="60">
        <v>394028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953157</v>
      </c>
      <c r="X6" s="60">
        <v>25000</v>
      </c>
      <c r="Y6" s="60">
        <v>928157</v>
      </c>
      <c r="Z6" s="140">
        <v>3712.63</v>
      </c>
      <c r="AA6" s="155">
        <v>50000</v>
      </c>
    </row>
    <row r="7" spans="1:27" ht="13.5">
      <c r="A7" s="183" t="s">
        <v>103</v>
      </c>
      <c r="B7" s="182"/>
      <c r="C7" s="155">
        <v>33381440</v>
      </c>
      <c r="D7" s="155">
        <v>0</v>
      </c>
      <c r="E7" s="156">
        <v>39974000</v>
      </c>
      <c r="F7" s="60">
        <v>39974000</v>
      </c>
      <c r="G7" s="60">
        <v>3952990</v>
      </c>
      <c r="H7" s="60">
        <v>4331451</v>
      </c>
      <c r="I7" s="60">
        <v>2756251</v>
      </c>
      <c r="J7" s="60">
        <v>11040692</v>
      </c>
      <c r="K7" s="60">
        <v>2481899</v>
      </c>
      <c r="L7" s="60">
        <v>0</v>
      </c>
      <c r="M7" s="60">
        <v>2478675</v>
      </c>
      <c r="N7" s="60">
        <v>4960574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16001266</v>
      </c>
      <c r="X7" s="60">
        <v>19987000</v>
      </c>
      <c r="Y7" s="60">
        <v>-3985734</v>
      </c>
      <c r="Z7" s="140">
        <v>-19.94</v>
      </c>
      <c r="AA7" s="155">
        <v>39974000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2496181</v>
      </c>
      <c r="D10" s="155">
        <v>0</v>
      </c>
      <c r="E10" s="156">
        <v>719000</v>
      </c>
      <c r="F10" s="54">
        <v>719000</v>
      </c>
      <c r="G10" s="54">
        <v>223919</v>
      </c>
      <c r="H10" s="54">
        <v>223541</v>
      </c>
      <c r="I10" s="54">
        <v>224134</v>
      </c>
      <c r="J10" s="54">
        <v>671594</v>
      </c>
      <c r="K10" s="54">
        <v>223683</v>
      </c>
      <c r="L10" s="54">
        <v>0</v>
      </c>
      <c r="M10" s="54">
        <v>223371</v>
      </c>
      <c r="N10" s="54">
        <v>447054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1118648</v>
      </c>
      <c r="X10" s="54">
        <v>359500</v>
      </c>
      <c r="Y10" s="54">
        <v>759148</v>
      </c>
      <c r="Z10" s="184">
        <v>211.17</v>
      </c>
      <c r="AA10" s="130">
        <v>719000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4586229</v>
      </c>
      <c r="D12" s="155">
        <v>0</v>
      </c>
      <c r="E12" s="156">
        <v>0</v>
      </c>
      <c r="F12" s="60">
        <v>0</v>
      </c>
      <c r="G12" s="60">
        <v>131790</v>
      </c>
      <c r="H12" s="60">
        <v>127044</v>
      </c>
      <c r="I12" s="60">
        <v>443615</v>
      </c>
      <c r="J12" s="60">
        <v>702449</v>
      </c>
      <c r="K12" s="60">
        <v>427300</v>
      </c>
      <c r="L12" s="60">
        <v>0</v>
      </c>
      <c r="M12" s="60">
        <v>478097</v>
      </c>
      <c r="N12" s="60">
        <v>905397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1607846</v>
      </c>
      <c r="X12" s="60">
        <v>0</v>
      </c>
      <c r="Y12" s="60">
        <v>1607846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7160599</v>
      </c>
      <c r="D13" s="155">
        <v>0</v>
      </c>
      <c r="E13" s="156">
        <v>1000000</v>
      </c>
      <c r="F13" s="60">
        <v>1000000</v>
      </c>
      <c r="G13" s="60">
        <v>153957</v>
      </c>
      <c r="H13" s="60">
        <v>174678</v>
      </c>
      <c r="I13" s="60">
        <v>174639</v>
      </c>
      <c r="J13" s="60">
        <v>503274</v>
      </c>
      <c r="K13" s="60">
        <v>171480</v>
      </c>
      <c r="L13" s="60">
        <v>0</v>
      </c>
      <c r="M13" s="60">
        <v>117467</v>
      </c>
      <c r="N13" s="60">
        <v>288947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792221</v>
      </c>
      <c r="X13" s="60">
        <v>500000</v>
      </c>
      <c r="Y13" s="60">
        <v>292221</v>
      </c>
      <c r="Z13" s="140">
        <v>58.44</v>
      </c>
      <c r="AA13" s="155">
        <v>1000000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364967</v>
      </c>
      <c r="D16" s="155">
        <v>0</v>
      </c>
      <c r="E16" s="156">
        <v>300000</v>
      </c>
      <c r="F16" s="60">
        <v>300000</v>
      </c>
      <c r="G16" s="60">
        <v>0</v>
      </c>
      <c r="H16" s="60">
        <v>94350</v>
      </c>
      <c r="I16" s="60">
        <v>9875</v>
      </c>
      <c r="J16" s="60">
        <v>104225</v>
      </c>
      <c r="K16" s="60">
        <v>18200</v>
      </c>
      <c r="L16" s="60">
        <v>0</v>
      </c>
      <c r="M16" s="60">
        <v>12350</v>
      </c>
      <c r="N16" s="60">
        <v>30550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134775</v>
      </c>
      <c r="X16" s="60">
        <v>150000</v>
      </c>
      <c r="Y16" s="60">
        <v>-15225</v>
      </c>
      <c r="Z16" s="140">
        <v>-10.15</v>
      </c>
      <c r="AA16" s="155">
        <v>300000</v>
      </c>
    </row>
    <row r="17" spans="1:27" ht="13.5">
      <c r="A17" s="181" t="s">
        <v>113</v>
      </c>
      <c r="B17" s="185"/>
      <c r="C17" s="155">
        <v>2701770</v>
      </c>
      <c r="D17" s="155">
        <v>0</v>
      </c>
      <c r="E17" s="156">
        <v>2100000</v>
      </c>
      <c r="F17" s="60">
        <v>2100000</v>
      </c>
      <c r="G17" s="60">
        <v>242207</v>
      </c>
      <c r="H17" s="60">
        <v>137146</v>
      </c>
      <c r="I17" s="60">
        <v>353640</v>
      </c>
      <c r="J17" s="60">
        <v>732993</v>
      </c>
      <c r="K17" s="60">
        <v>76356</v>
      </c>
      <c r="L17" s="60">
        <v>0</v>
      </c>
      <c r="M17" s="60">
        <v>0</v>
      </c>
      <c r="N17" s="60">
        <v>76356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809349</v>
      </c>
      <c r="X17" s="60">
        <v>1050000</v>
      </c>
      <c r="Y17" s="60">
        <v>-240651</v>
      </c>
      <c r="Z17" s="140">
        <v>-22.92</v>
      </c>
      <c r="AA17" s="155">
        <v>2100000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26443191</v>
      </c>
      <c r="D19" s="155">
        <v>0</v>
      </c>
      <c r="E19" s="156">
        <v>27786000</v>
      </c>
      <c r="F19" s="60">
        <v>27786000</v>
      </c>
      <c r="G19" s="60">
        <v>10226000</v>
      </c>
      <c r="H19" s="60">
        <v>344436</v>
      </c>
      <c r="I19" s="60">
        <v>536580</v>
      </c>
      <c r="J19" s="60">
        <v>11107016</v>
      </c>
      <c r="K19" s="60">
        <v>144942</v>
      </c>
      <c r="L19" s="60">
        <v>0</v>
      </c>
      <c r="M19" s="60">
        <v>379430</v>
      </c>
      <c r="N19" s="60">
        <v>524372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11631388</v>
      </c>
      <c r="X19" s="60">
        <v>13893000</v>
      </c>
      <c r="Y19" s="60">
        <v>-2261612</v>
      </c>
      <c r="Z19" s="140">
        <v>-16.28</v>
      </c>
      <c r="AA19" s="155">
        <v>27786000</v>
      </c>
    </row>
    <row r="20" spans="1:27" ht="13.5">
      <c r="A20" s="181" t="s">
        <v>35</v>
      </c>
      <c r="B20" s="185"/>
      <c r="C20" s="155">
        <v>467361</v>
      </c>
      <c r="D20" s="155">
        <v>0</v>
      </c>
      <c r="E20" s="156">
        <v>200000</v>
      </c>
      <c r="F20" s="54">
        <v>200000</v>
      </c>
      <c r="G20" s="54">
        <v>9274</v>
      </c>
      <c r="H20" s="54">
        <v>7338</v>
      </c>
      <c r="I20" s="54">
        <v>11324</v>
      </c>
      <c r="J20" s="54">
        <v>27936</v>
      </c>
      <c r="K20" s="54">
        <v>6720</v>
      </c>
      <c r="L20" s="54">
        <v>0</v>
      </c>
      <c r="M20" s="54">
        <v>28560</v>
      </c>
      <c r="N20" s="54">
        <v>35280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63216</v>
      </c>
      <c r="X20" s="54">
        <v>100000</v>
      </c>
      <c r="Y20" s="54">
        <v>-36784</v>
      </c>
      <c r="Z20" s="184">
        <v>-36.78</v>
      </c>
      <c r="AA20" s="130">
        <v>200000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87843696</v>
      </c>
      <c r="D22" s="188">
        <f>SUM(D5:D21)</f>
        <v>0</v>
      </c>
      <c r="E22" s="189">
        <f t="shared" si="0"/>
        <v>83618260</v>
      </c>
      <c r="F22" s="190">
        <f t="shared" si="0"/>
        <v>83618260</v>
      </c>
      <c r="G22" s="190">
        <f t="shared" si="0"/>
        <v>15943643</v>
      </c>
      <c r="H22" s="190">
        <f t="shared" si="0"/>
        <v>6445446</v>
      </c>
      <c r="I22" s="190">
        <f t="shared" si="0"/>
        <v>5459362</v>
      </c>
      <c r="J22" s="190">
        <f t="shared" si="0"/>
        <v>27848451</v>
      </c>
      <c r="K22" s="190">
        <f t="shared" si="0"/>
        <v>4546449</v>
      </c>
      <c r="L22" s="190">
        <f t="shared" si="0"/>
        <v>0</v>
      </c>
      <c r="M22" s="190">
        <f t="shared" si="0"/>
        <v>4732188</v>
      </c>
      <c r="N22" s="190">
        <f t="shared" si="0"/>
        <v>9278637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37127088</v>
      </c>
      <c r="X22" s="190">
        <f t="shared" si="0"/>
        <v>41809130</v>
      </c>
      <c r="Y22" s="190">
        <f t="shared" si="0"/>
        <v>-4682042</v>
      </c>
      <c r="Z22" s="191">
        <f>+IF(X22&lt;&gt;0,+(Y22/X22)*100,0)</f>
        <v>-11.198611403777118</v>
      </c>
      <c r="AA22" s="188">
        <f>SUM(AA5:AA21)</f>
        <v>83618260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23325187</v>
      </c>
      <c r="D25" s="155">
        <v>0</v>
      </c>
      <c r="E25" s="156">
        <v>24595627</v>
      </c>
      <c r="F25" s="60">
        <v>24595627</v>
      </c>
      <c r="G25" s="60">
        <v>1746880</v>
      </c>
      <c r="H25" s="60">
        <v>1948843</v>
      </c>
      <c r="I25" s="60">
        <v>1816237</v>
      </c>
      <c r="J25" s="60">
        <v>5511960</v>
      </c>
      <c r="K25" s="60">
        <v>1678977</v>
      </c>
      <c r="L25" s="60">
        <v>0</v>
      </c>
      <c r="M25" s="60">
        <v>1929706</v>
      </c>
      <c r="N25" s="60">
        <v>3608683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9120643</v>
      </c>
      <c r="X25" s="60">
        <v>12297814</v>
      </c>
      <c r="Y25" s="60">
        <v>-3177171</v>
      </c>
      <c r="Z25" s="140">
        <v>-25.84</v>
      </c>
      <c r="AA25" s="155">
        <v>24595627</v>
      </c>
    </row>
    <row r="26" spans="1:27" ht="13.5">
      <c r="A26" s="183" t="s">
        <v>38</v>
      </c>
      <c r="B26" s="182"/>
      <c r="C26" s="155">
        <v>1818371</v>
      </c>
      <c r="D26" s="155">
        <v>0</v>
      </c>
      <c r="E26" s="156">
        <v>1956000</v>
      </c>
      <c r="F26" s="60">
        <v>1956000</v>
      </c>
      <c r="G26" s="60">
        <v>151695</v>
      </c>
      <c r="H26" s="60">
        <v>151695</v>
      </c>
      <c r="I26" s="60">
        <v>139230</v>
      </c>
      <c r="J26" s="60">
        <v>442620</v>
      </c>
      <c r="K26" s="60">
        <v>131286</v>
      </c>
      <c r="L26" s="60">
        <v>0</v>
      </c>
      <c r="M26" s="60">
        <v>132265</v>
      </c>
      <c r="N26" s="60">
        <v>263551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706171</v>
      </c>
      <c r="X26" s="60">
        <v>978000</v>
      </c>
      <c r="Y26" s="60">
        <v>-271829</v>
      </c>
      <c r="Z26" s="140">
        <v>-27.79</v>
      </c>
      <c r="AA26" s="155">
        <v>1956000</v>
      </c>
    </row>
    <row r="27" spans="1:27" ht="13.5">
      <c r="A27" s="183" t="s">
        <v>118</v>
      </c>
      <c r="B27" s="182"/>
      <c r="C27" s="155">
        <v>6870955</v>
      </c>
      <c r="D27" s="155">
        <v>0</v>
      </c>
      <c r="E27" s="156">
        <v>13223000</v>
      </c>
      <c r="F27" s="60">
        <v>13223000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6611500</v>
      </c>
      <c r="Y27" s="60">
        <v>-6611500</v>
      </c>
      <c r="Z27" s="140">
        <v>-100</v>
      </c>
      <c r="AA27" s="155">
        <v>13223000</v>
      </c>
    </row>
    <row r="28" spans="1:27" ht="13.5">
      <c r="A28" s="183" t="s">
        <v>39</v>
      </c>
      <c r="B28" s="182"/>
      <c r="C28" s="155">
        <v>6181714</v>
      </c>
      <c r="D28" s="155">
        <v>0</v>
      </c>
      <c r="E28" s="156">
        <v>5255000</v>
      </c>
      <c r="F28" s="60">
        <v>5255000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2627500</v>
      </c>
      <c r="Y28" s="60">
        <v>-2627500</v>
      </c>
      <c r="Z28" s="140">
        <v>-100</v>
      </c>
      <c r="AA28" s="155">
        <v>5255000</v>
      </c>
    </row>
    <row r="29" spans="1:27" ht="13.5">
      <c r="A29" s="183" t="s">
        <v>40</v>
      </c>
      <c r="B29" s="182"/>
      <c r="C29" s="155">
        <v>1671180</v>
      </c>
      <c r="D29" s="155">
        <v>0</v>
      </c>
      <c r="E29" s="156">
        <v>250000</v>
      </c>
      <c r="F29" s="60">
        <v>250000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125000</v>
      </c>
      <c r="Y29" s="60">
        <v>-125000</v>
      </c>
      <c r="Z29" s="140">
        <v>-100</v>
      </c>
      <c r="AA29" s="155">
        <v>250000</v>
      </c>
    </row>
    <row r="30" spans="1:27" ht="13.5">
      <c r="A30" s="183" t="s">
        <v>119</v>
      </c>
      <c r="B30" s="182"/>
      <c r="C30" s="155">
        <v>37961514</v>
      </c>
      <c r="D30" s="155">
        <v>0</v>
      </c>
      <c r="E30" s="156">
        <v>46512000</v>
      </c>
      <c r="F30" s="60">
        <v>46512000</v>
      </c>
      <c r="G30" s="60">
        <v>5194705</v>
      </c>
      <c r="H30" s="60">
        <v>0</v>
      </c>
      <c r="I30" s="60">
        <v>6321216</v>
      </c>
      <c r="J30" s="60">
        <v>11515921</v>
      </c>
      <c r="K30" s="60">
        <v>6454681</v>
      </c>
      <c r="L30" s="60">
        <v>0</v>
      </c>
      <c r="M30" s="60">
        <v>3107363</v>
      </c>
      <c r="N30" s="60">
        <v>9562044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21077965</v>
      </c>
      <c r="X30" s="60">
        <v>23256000</v>
      </c>
      <c r="Y30" s="60">
        <v>-2178035</v>
      </c>
      <c r="Z30" s="140">
        <v>-9.37</v>
      </c>
      <c r="AA30" s="155">
        <v>46512000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80000</v>
      </c>
      <c r="F31" s="60">
        <v>80000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40000</v>
      </c>
      <c r="Y31" s="60">
        <v>-40000</v>
      </c>
      <c r="Z31" s="140">
        <v>-100</v>
      </c>
      <c r="AA31" s="155">
        <v>80000</v>
      </c>
    </row>
    <row r="32" spans="1:27" ht="13.5">
      <c r="A32" s="183" t="s">
        <v>121</v>
      </c>
      <c r="B32" s="182"/>
      <c r="C32" s="155">
        <v>5128031</v>
      </c>
      <c r="D32" s="155">
        <v>0</v>
      </c>
      <c r="E32" s="156">
        <v>3764000</v>
      </c>
      <c r="F32" s="60">
        <v>3764000</v>
      </c>
      <c r="G32" s="60">
        <v>270995</v>
      </c>
      <c r="H32" s="60">
        <v>45862</v>
      </c>
      <c r="I32" s="60">
        <v>657240</v>
      </c>
      <c r="J32" s="60">
        <v>974097</v>
      </c>
      <c r="K32" s="60">
        <v>206656</v>
      </c>
      <c r="L32" s="60">
        <v>0</v>
      </c>
      <c r="M32" s="60">
        <v>634460</v>
      </c>
      <c r="N32" s="60">
        <v>841116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1815213</v>
      </c>
      <c r="X32" s="60">
        <v>1882000</v>
      </c>
      <c r="Y32" s="60">
        <v>-66787</v>
      </c>
      <c r="Z32" s="140">
        <v>-3.55</v>
      </c>
      <c r="AA32" s="155">
        <v>3764000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10414099</v>
      </c>
      <c r="D34" s="155">
        <v>0</v>
      </c>
      <c r="E34" s="156">
        <v>9727373</v>
      </c>
      <c r="F34" s="60">
        <v>9727373</v>
      </c>
      <c r="G34" s="60">
        <v>225508</v>
      </c>
      <c r="H34" s="60">
        <v>279500</v>
      </c>
      <c r="I34" s="60">
        <v>1543476</v>
      </c>
      <c r="J34" s="60">
        <v>2048484</v>
      </c>
      <c r="K34" s="60">
        <v>933039</v>
      </c>
      <c r="L34" s="60">
        <v>0</v>
      </c>
      <c r="M34" s="60">
        <v>1634439</v>
      </c>
      <c r="N34" s="60">
        <v>2567478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4615962</v>
      </c>
      <c r="X34" s="60">
        <v>4863687</v>
      </c>
      <c r="Y34" s="60">
        <v>-247725</v>
      </c>
      <c r="Z34" s="140">
        <v>-5.09</v>
      </c>
      <c r="AA34" s="155">
        <v>9727373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93371051</v>
      </c>
      <c r="D36" s="188">
        <f>SUM(D25:D35)</f>
        <v>0</v>
      </c>
      <c r="E36" s="189">
        <f t="shared" si="1"/>
        <v>105363000</v>
      </c>
      <c r="F36" s="190">
        <f t="shared" si="1"/>
        <v>105363000</v>
      </c>
      <c r="G36" s="190">
        <f t="shared" si="1"/>
        <v>7589783</v>
      </c>
      <c r="H36" s="190">
        <f t="shared" si="1"/>
        <v>2425900</v>
      </c>
      <c r="I36" s="190">
        <f t="shared" si="1"/>
        <v>10477399</v>
      </c>
      <c r="J36" s="190">
        <f t="shared" si="1"/>
        <v>20493082</v>
      </c>
      <c r="K36" s="190">
        <f t="shared" si="1"/>
        <v>9404639</v>
      </c>
      <c r="L36" s="190">
        <f t="shared" si="1"/>
        <v>0</v>
      </c>
      <c r="M36" s="190">
        <f t="shared" si="1"/>
        <v>7438233</v>
      </c>
      <c r="N36" s="190">
        <f t="shared" si="1"/>
        <v>16842872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37335954</v>
      </c>
      <c r="X36" s="190">
        <f t="shared" si="1"/>
        <v>52681501</v>
      </c>
      <c r="Y36" s="190">
        <f t="shared" si="1"/>
        <v>-15345547</v>
      </c>
      <c r="Z36" s="191">
        <f>+IF(X36&lt;&gt;0,+(Y36/X36)*100,0)</f>
        <v>-29.128909975439004</v>
      </c>
      <c r="AA36" s="188">
        <f>SUM(AA25:AA35)</f>
        <v>105363000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-5527355</v>
      </c>
      <c r="D38" s="199">
        <f>+D22-D36</f>
        <v>0</v>
      </c>
      <c r="E38" s="200">
        <f t="shared" si="2"/>
        <v>-21744740</v>
      </c>
      <c r="F38" s="106">
        <f t="shared" si="2"/>
        <v>-21744740</v>
      </c>
      <c r="G38" s="106">
        <f t="shared" si="2"/>
        <v>8353860</v>
      </c>
      <c r="H38" s="106">
        <f t="shared" si="2"/>
        <v>4019546</v>
      </c>
      <c r="I38" s="106">
        <f t="shared" si="2"/>
        <v>-5018037</v>
      </c>
      <c r="J38" s="106">
        <f t="shared" si="2"/>
        <v>7355369</v>
      </c>
      <c r="K38" s="106">
        <f t="shared" si="2"/>
        <v>-4858190</v>
      </c>
      <c r="L38" s="106">
        <f t="shared" si="2"/>
        <v>0</v>
      </c>
      <c r="M38" s="106">
        <f t="shared" si="2"/>
        <v>-2706045</v>
      </c>
      <c r="N38" s="106">
        <f t="shared" si="2"/>
        <v>-7564235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-208866</v>
      </c>
      <c r="X38" s="106">
        <f>IF(F22=F36,0,X22-X36)</f>
        <v>-10872371</v>
      </c>
      <c r="Y38" s="106">
        <f t="shared" si="2"/>
        <v>10663505</v>
      </c>
      <c r="Z38" s="201">
        <f>+IF(X38&lt;&gt;0,+(Y38/X38)*100,0)</f>
        <v>-98.07892868997939</v>
      </c>
      <c r="AA38" s="199">
        <f>+AA22-AA36</f>
        <v>-21744740</v>
      </c>
    </row>
    <row r="39" spans="1:27" ht="13.5">
      <c r="A39" s="181" t="s">
        <v>46</v>
      </c>
      <c r="B39" s="185"/>
      <c r="C39" s="155">
        <v>12609850</v>
      </c>
      <c r="D39" s="155">
        <v>0</v>
      </c>
      <c r="E39" s="156">
        <v>11621000</v>
      </c>
      <c r="F39" s="60">
        <v>11621000</v>
      </c>
      <c r="G39" s="60">
        <v>0</v>
      </c>
      <c r="H39" s="60">
        <v>0</v>
      </c>
      <c r="I39" s="60">
        <v>0</v>
      </c>
      <c r="J39" s="60">
        <v>0</v>
      </c>
      <c r="K39" s="60">
        <v>939626</v>
      </c>
      <c r="L39" s="60">
        <v>0</v>
      </c>
      <c r="M39" s="60">
        <v>1037312</v>
      </c>
      <c r="N39" s="60">
        <v>1976938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1976938</v>
      </c>
      <c r="X39" s="60">
        <v>5810500</v>
      </c>
      <c r="Y39" s="60">
        <v>-3833562</v>
      </c>
      <c r="Z39" s="140">
        <v>-65.98</v>
      </c>
      <c r="AA39" s="155">
        <v>11621000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7082495</v>
      </c>
      <c r="D42" s="206">
        <f>SUM(D38:D41)</f>
        <v>0</v>
      </c>
      <c r="E42" s="207">
        <f t="shared" si="3"/>
        <v>-10123740</v>
      </c>
      <c r="F42" s="88">
        <f t="shared" si="3"/>
        <v>-10123740</v>
      </c>
      <c r="G42" s="88">
        <f t="shared" si="3"/>
        <v>8353860</v>
      </c>
      <c r="H42" s="88">
        <f t="shared" si="3"/>
        <v>4019546</v>
      </c>
      <c r="I42" s="88">
        <f t="shared" si="3"/>
        <v>-5018037</v>
      </c>
      <c r="J42" s="88">
        <f t="shared" si="3"/>
        <v>7355369</v>
      </c>
      <c r="K42" s="88">
        <f t="shared" si="3"/>
        <v>-3918564</v>
      </c>
      <c r="L42" s="88">
        <f t="shared" si="3"/>
        <v>0</v>
      </c>
      <c r="M42" s="88">
        <f t="shared" si="3"/>
        <v>-1668733</v>
      </c>
      <c r="N42" s="88">
        <f t="shared" si="3"/>
        <v>-5587297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1768072</v>
      </c>
      <c r="X42" s="88">
        <f t="shared" si="3"/>
        <v>-5061871</v>
      </c>
      <c r="Y42" s="88">
        <f t="shared" si="3"/>
        <v>6829943</v>
      </c>
      <c r="Z42" s="208">
        <f>+IF(X42&lt;&gt;0,+(Y42/X42)*100,0)</f>
        <v>-134.9292188599828</v>
      </c>
      <c r="AA42" s="206">
        <f>SUM(AA38:AA41)</f>
        <v>-10123740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7082495</v>
      </c>
      <c r="D44" s="210">
        <f>+D42-D43</f>
        <v>0</v>
      </c>
      <c r="E44" s="211">
        <f t="shared" si="4"/>
        <v>-10123740</v>
      </c>
      <c r="F44" s="77">
        <f t="shared" si="4"/>
        <v>-10123740</v>
      </c>
      <c r="G44" s="77">
        <f t="shared" si="4"/>
        <v>8353860</v>
      </c>
      <c r="H44" s="77">
        <f t="shared" si="4"/>
        <v>4019546</v>
      </c>
      <c r="I44" s="77">
        <f t="shared" si="4"/>
        <v>-5018037</v>
      </c>
      <c r="J44" s="77">
        <f t="shared" si="4"/>
        <v>7355369</v>
      </c>
      <c r="K44" s="77">
        <f t="shared" si="4"/>
        <v>-3918564</v>
      </c>
      <c r="L44" s="77">
        <f t="shared" si="4"/>
        <v>0</v>
      </c>
      <c r="M44" s="77">
        <f t="shared" si="4"/>
        <v>-1668733</v>
      </c>
      <c r="N44" s="77">
        <f t="shared" si="4"/>
        <v>-5587297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1768072</v>
      </c>
      <c r="X44" s="77">
        <f t="shared" si="4"/>
        <v>-5061871</v>
      </c>
      <c r="Y44" s="77">
        <f t="shared" si="4"/>
        <v>6829943</v>
      </c>
      <c r="Z44" s="212">
        <f>+IF(X44&lt;&gt;0,+(Y44/X44)*100,0)</f>
        <v>-134.9292188599828</v>
      </c>
      <c r="AA44" s="210">
        <f>+AA42-AA43</f>
        <v>-10123740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7082495</v>
      </c>
      <c r="D46" s="206">
        <f>SUM(D44:D45)</f>
        <v>0</v>
      </c>
      <c r="E46" s="207">
        <f t="shared" si="5"/>
        <v>-10123740</v>
      </c>
      <c r="F46" s="88">
        <f t="shared" si="5"/>
        <v>-10123740</v>
      </c>
      <c r="G46" s="88">
        <f t="shared" si="5"/>
        <v>8353860</v>
      </c>
      <c r="H46" s="88">
        <f t="shared" si="5"/>
        <v>4019546</v>
      </c>
      <c r="I46" s="88">
        <f t="shared" si="5"/>
        <v>-5018037</v>
      </c>
      <c r="J46" s="88">
        <f t="shared" si="5"/>
        <v>7355369</v>
      </c>
      <c r="K46" s="88">
        <f t="shared" si="5"/>
        <v>-3918564</v>
      </c>
      <c r="L46" s="88">
        <f t="shared" si="5"/>
        <v>0</v>
      </c>
      <c r="M46" s="88">
        <f t="shared" si="5"/>
        <v>-1668733</v>
      </c>
      <c r="N46" s="88">
        <f t="shared" si="5"/>
        <v>-5587297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1768072</v>
      </c>
      <c r="X46" s="88">
        <f t="shared" si="5"/>
        <v>-5061871</v>
      </c>
      <c r="Y46" s="88">
        <f t="shared" si="5"/>
        <v>6829943</v>
      </c>
      <c r="Z46" s="208">
        <f>+IF(X46&lt;&gt;0,+(Y46/X46)*100,0)</f>
        <v>-134.9292188599828</v>
      </c>
      <c r="AA46" s="206">
        <f>SUM(AA44:AA45)</f>
        <v>-10123740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7082495</v>
      </c>
      <c r="D48" s="217">
        <f>SUM(D46:D47)</f>
        <v>0</v>
      </c>
      <c r="E48" s="218">
        <f t="shared" si="6"/>
        <v>-10123740</v>
      </c>
      <c r="F48" s="219">
        <f t="shared" si="6"/>
        <v>-10123740</v>
      </c>
      <c r="G48" s="219">
        <f t="shared" si="6"/>
        <v>8353860</v>
      </c>
      <c r="H48" s="220">
        <f t="shared" si="6"/>
        <v>4019546</v>
      </c>
      <c r="I48" s="220">
        <f t="shared" si="6"/>
        <v>-5018037</v>
      </c>
      <c r="J48" s="220">
        <f t="shared" si="6"/>
        <v>7355369</v>
      </c>
      <c r="K48" s="220">
        <f t="shared" si="6"/>
        <v>-3918564</v>
      </c>
      <c r="L48" s="220">
        <f t="shared" si="6"/>
        <v>0</v>
      </c>
      <c r="M48" s="219">
        <f t="shared" si="6"/>
        <v>-1668733</v>
      </c>
      <c r="N48" s="219">
        <f t="shared" si="6"/>
        <v>-5587297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1768072</v>
      </c>
      <c r="X48" s="220">
        <f t="shared" si="6"/>
        <v>-5061871</v>
      </c>
      <c r="Y48" s="220">
        <f t="shared" si="6"/>
        <v>6829943</v>
      </c>
      <c r="Z48" s="221">
        <f>+IF(X48&lt;&gt;0,+(Y48/X48)*100,0)</f>
        <v>-134.9292188599828</v>
      </c>
      <c r="AA48" s="222">
        <f>SUM(AA46:AA47)</f>
        <v>-10123740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16060</v>
      </c>
      <c r="I5" s="100">
        <f t="shared" si="0"/>
        <v>0</v>
      </c>
      <c r="J5" s="100">
        <f t="shared" si="0"/>
        <v>16060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16060</v>
      </c>
      <c r="X5" s="100">
        <f t="shared" si="0"/>
        <v>0</v>
      </c>
      <c r="Y5" s="100">
        <f t="shared" si="0"/>
        <v>16060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>
        <v>16060</v>
      </c>
      <c r="I7" s="159"/>
      <c r="J7" s="159">
        <v>16060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16060</v>
      </c>
      <c r="X7" s="159"/>
      <c r="Y7" s="159">
        <v>16060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1311627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1311627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11905689</v>
      </c>
      <c r="D15" s="153">
        <f>SUM(D16:D18)</f>
        <v>0</v>
      </c>
      <c r="E15" s="154">
        <f t="shared" si="2"/>
        <v>14071000</v>
      </c>
      <c r="F15" s="100">
        <f t="shared" si="2"/>
        <v>14071000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939425</v>
      </c>
      <c r="L15" s="100">
        <f t="shared" si="2"/>
        <v>1982701</v>
      </c>
      <c r="M15" s="100">
        <f t="shared" si="2"/>
        <v>1037000</v>
      </c>
      <c r="N15" s="100">
        <f t="shared" si="2"/>
        <v>3959126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3959126</v>
      </c>
      <c r="X15" s="100">
        <f t="shared" si="2"/>
        <v>7035500</v>
      </c>
      <c r="Y15" s="100">
        <f t="shared" si="2"/>
        <v>-3076374</v>
      </c>
      <c r="Z15" s="137">
        <f>+IF(X15&lt;&gt;0,+(Y15/X15)*100,0)</f>
        <v>-43.72644446023737</v>
      </c>
      <c r="AA15" s="102">
        <f>SUM(AA16:AA18)</f>
        <v>14071000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11905689</v>
      </c>
      <c r="D17" s="155"/>
      <c r="E17" s="156">
        <v>14071000</v>
      </c>
      <c r="F17" s="60">
        <v>14071000</v>
      </c>
      <c r="G17" s="60"/>
      <c r="H17" s="60"/>
      <c r="I17" s="60"/>
      <c r="J17" s="60"/>
      <c r="K17" s="60">
        <v>939425</v>
      </c>
      <c r="L17" s="60">
        <v>1982701</v>
      </c>
      <c r="M17" s="60">
        <v>1037000</v>
      </c>
      <c r="N17" s="60">
        <v>3959126</v>
      </c>
      <c r="O17" s="60"/>
      <c r="P17" s="60"/>
      <c r="Q17" s="60"/>
      <c r="R17" s="60"/>
      <c r="S17" s="60"/>
      <c r="T17" s="60"/>
      <c r="U17" s="60"/>
      <c r="V17" s="60"/>
      <c r="W17" s="60">
        <v>3959126</v>
      </c>
      <c r="X17" s="60">
        <v>7035500</v>
      </c>
      <c r="Y17" s="60">
        <v>-3076374</v>
      </c>
      <c r="Z17" s="140">
        <v>-43.73</v>
      </c>
      <c r="AA17" s="62">
        <v>14071000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13217316</v>
      </c>
      <c r="D25" s="217">
        <f>+D5+D9+D15+D19+D24</f>
        <v>0</v>
      </c>
      <c r="E25" s="230">
        <f t="shared" si="4"/>
        <v>14071000</v>
      </c>
      <c r="F25" s="219">
        <f t="shared" si="4"/>
        <v>14071000</v>
      </c>
      <c r="G25" s="219">
        <f t="shared" si="4"/>
        <v>0</v>
      </c>
      <c r="H25" s="219">
        <f t="shared" si="4"/>
        <v>16060</v>
      </c>
      <c r="I25" s="219">
        <f t="shared" si="4"/>
        <v>0</v>
      </c>
      <c r="J25" s="219">
        <f t="shared" si="4"/>
        <v>16060</v>
      </c>
      <c r="K25" s="219">
        <f t="shared" si="4"/>
        <v>939425</v>
      </c>
      <c r="L25" s="219">
        <f t="shared" si="4"/>
        <v>1982701</v>
      </c>
      <c r="M25" s="219">
        <f t="shared" si="4"/>
        <v>1037000</v>
      </c>
      <c r="N25" s="219">
        <f t="shared" si="4"/>
        <v>3959126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3975186</v>
      </c>
      <c r="X25" s="219">
        <f t="shared" si="4"/>
        <v>7035500</v>
      </c>
      <c r="Y25" s="219">
        <f t="shared" si="4"/>
        <v>-3060314</v>
      </c>
      <c r="Z25" s="231">
        <f>+IF(X25&lt;&gt;0,+(Y25/X25)*100,0)</f>
        <v>-43.498173548432945</v>
      </c>
      <c r="AA25" s="232">
        <f>+AA5+AA9+AA15+AA19+AA24</f>
        <v>14071000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11905689</v>
      </c>
      <c r="D28" s="155"/>
      <c r="E28" s="156">
        <v>11621000</v>
      </c>
      <c r="F28" s="60">
        <v>11621000</v>
      </c>
      <c r="G28" s="60"/>
      <c r="H28" s="60"/>
      <c r="I28" s="60"/>
      <c r="J28" s="60"/>
      <c r="K28" s="60">
        <v>939425</v>
      </c>
      <c r="L28" s="60">
        <v>1982701</v>
      </c>
      <c r="M28" s="60">
        <v>1037000</v>
      </c>
      <c r="N28" s="60">
        <v>3959126</v>
      </c>
      <c r="O28" s="60"/>
      <c r="P28" s="60"/>
      <c r="Q28" s="60"/>
      <c r="R28" s="60"/>
      <c r="S28" s="60"/>
      <c r="T28" s="60"/>
      <c r="U28" s="60"/>
      <c r="V28" s="60"/>
      <c r="W28" s="60">
        <v>3959126</v>
      </c>
      <c r="X28" s="60">
        <v>5810500</v>
      </c>
      <c r="Y28" s="60">
        <v>-1851374</v>
      </c>
      <c r="Z28" s="140">
        <v>-31.86</v>
      </c>
      <c r="AA28" s="155">
        <v>11621000</v>
      </c>
    </row>
    <row r="29" spans="1:27" ht="13.5">
      <c r="A29" s="234" t="s">
        <v>134</v>
      </c>
      <c r="B29" s="136"/>
      <c r="C29" s="155">
        <v>1311627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13217316</v>
      </c>
      <c r="D32" s="210">
        <f>SUM(D28:D31)</f>
        <v>0</v>
      </c>
      <c r="E32" s="211">
        <f t="shared" si="5"/>
        <v>11621000</v>
      </c>
      <c r="F32" s="77">
        <f t="shared" si="5"/>
        <v>11621000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939425</v>
      </c>
      <c r="L32" s="77">
        <f t="shared" si="5"/>
        <v>1982701</v>
      </c>
      <c r="M32" s="77">
        <f t="shared" si="5"/>
        <v>1037000</v>
      </c>
      <c r="N32" s="77">
        <f t="shared" si="5"/>
        <v>3959126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3959126</v>
      </c>
      <c r="X32" s="77">
        <f t="shared" si="5"/>
        <v>5810500</v>
      </c>
      <c r="Y32" s="77">
        <f t="shared" si="5"/>
        <v>-1851374</v>
      </c>
      <c r="Z32" s="212">
        <f>+IF(X32&lt;&gt;0,+(Y32/X32)*100,0)</f>
        <v>-31.862559160141124</v>
      </c>
      <c r="AA32" s="79">
        <f>SUM(AA28:AA31)</f>
        <v>11621000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2450000</v>
      </c>
      <c r="F35" s="60">
        <v>2450000</v>
      </c>
      <c r="G35" s="60"/>
      <c r="H35" s="60">
        <v>16060</v>
      </c>
      <c r="I35" s="60"/>
      <c r="J35" s="60">
        <v>16060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16060</v>
      </c>
      <c r="X35" s="60">
        <v>1225000</v>
      </c>
      <c r="Y35" s="60">
        <v>-1208940</v>
      </c>
      <c r="Z35" s="140">
        <v>-98.69</v>
      </c>
      <c r="AA35" s="62">
        <v>2450000</v>
      </c>
    </row>
    <row r="36" spans="1:27" ht="13.5">
      <c r="A36" s="238" t="s">
        <v>139</v>
      </c>
      <c r="B36" s="149"/>
      <c r="C36" s="222">
        <f aca="true" t="shared" si="6" ref="C36:Y36">SUM(C32:C35)</f>
        <v>13217316</v>
      </c>
      <c r="D36" s="222">
        <f>SUM(D32:D35)</f>
        <v>0</v>
      </c>
      <c r="E36" s="218">
        <f t="shared" si="6"/>
        <v>14071000</v>
      </c>
      <c r="F36" s="220">
        <f t="shared" si="6"/>
        <v>14071000</v>
      </c>
      <c r="G36" s="220">
        <f t="shared" si="6"/>
        <v>0</v>
      </c>
      <c r="H36" s="220">
        <f t="shared" si="6"/>
        <v>16060</v>
      </c>
      <c r="I36" s="220">
        <f t="shared" si="6"/>
        <v>0</v>
      </c>
      <c r="J36" s="220">
        <f t="shared" si="6"/>
        <v>16060</v>
      </c>
      <c r="K36" s="220">
        <f t="shared" si="6"/>
        <v>939425</v>
      </c>
      <c r="L36" s="220">
        <f t="shared" si="6"/>
        <v>1982701</v>
      </c>
      <c r="M36" s="220">
        <f t="shared" si="6"/>
        <v>1037000</v>
      </c>
      <c r="N36" s="220">
        <f t="shared" si="6"/>
        <v>3959126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3975186</v>
      </c>
      <c r="X36" s="220">
        <f t="shared" si="6"/>
        <v>7035500</v>
      </c>
      <c r="Y36" s="220">
        <f t="shared" si="6"/>
        <v>-3060314</v>
      </c>
      <c r="Z36" s="221">
        <f>+IF(X36&lt;&gt;0,+(Y36/X36)*100,0)</f>
        <v>-43.498173548432945</v>
      </c>
      <c r="AA36" s="239">
        <f>SUM(AA32:AA35)</f>
        <v>14071000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56769</v>
      </c>
      <c r="D6" s="155"/>
      <c r="E6" s="59"/>
      <c r="F6" s="60"/>
      <c r="G6" s="60">
        <v>5064128</v>
      </c>
      <c r="H6" s="60">
        <v>7136949</v>
      </c>
      <c r="I6" s="60">
        <v>7136949</v>
      </c>
      <c r="J6" s="60">
        <v>7136949</v>
      </c>
      <c r="K6" s="60"/>
      <c r="L6" s="60">
        <v>20595187</v>
      </c>
      <c r="M6" s="60">
        <v>20595187</v>
      </c>
      <c r="N6" s="60">
        <v>20595187</v>
      </c>
      <c r="O6" s="60"/>
      <c r="P6" s="60"/>
      <c r="Q6" s="60"/>
      <c r="R6" s="60"/>
      <c r="S6" s="60"/>
      <c r="T6" s="60"/>
      <c r="U6" s="60"/>
      <c r="V6" s="60"/>
      <c r="W6" s="60">
        <v>20595187</v>
      </c>
      <c r="X6" s="60"/>
      <c r="Y6" s="60">
        <v>20595187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19297000</v>
      </c>
      <c r="F7" s="60">
        <v>19297000</v>
      </c>
      <c r="G7" s="60">
        <v>12095754</v>
      </c>
      <c r="H7" s="60">
        <v>12095753</v>
      </c>
      <c r="I7" s="60">
        <v>12095753</v>
      </c>
      <c r="J7" s="60">
        <v>12095753</v>
      </c>
      <c r="K7" s="60"/>
      <c r="L7" s="60">
        <v>13215429</v>
      </c>
      <c r="M7" s="60">
        <v>13215429</v>
      </c>
      <c r="N7" s="60">
        <v>13215429</v>
      </c>
      <c r="O7" s="60"/>
      <c r="P7" s="60"/>
      <c r="Q7" s="60"/>
      <c r="R7" s="60"/>
      <c r="S7" s="60"/>
      <c r="T7" s="60"/>
      <c r="U7" s="60"/>
      <c r="V7" s="60"/>
      <c r="W7" s="60">
        <v>13215429</v>
      </c>
      <c r="X7" s="60">
        <v>9648500</v>
      </c>
      <c r="Y7" s="60">
        <v>3566929</v>
      </c>
      <c r="Z7" s="140">
        <v>36.97</v>
      </c>
      <c r="AA7" s="62">
        <v>19297000</v>
      </c>
    </row>
    <row r="8" spans="1:27" ht="13.5">
      <c r="A8" s="249" t="s">
        <v>145</v>
      </c>
      <c r="B8" s="182"/>
      <c r="C8" s="155">
        <v>21223535</v>
      </c>
      <c r="D8" s="155"/>
      <c r="E8" s="59">
        <v>40118000</v>
      </c>
      <c r="F8" s="60">
        <v>40118000</v>
      </c>
      <c r="G8" s="60">
        <v>53976304</v>
      </c>
      <c r="H8" s="60">
        <v>21878881</v>
      </c>
      <c r="I8" s="60">
        <v>21878881</v>
      </c>
      <c r="J8" s="60">
        <v>21878881</v>
      </c>
      <c r="K8" s="60"/>
      <c r="L8" s="60">
        <v>23877423</v>
      </c>
      <c r="M8" s="60">
        <v>23877423</v>
      </c>
      <c r="N8" s="60">
        <v>23877423</v>
      </c>
      <c r="O8" s="60"/>
      <c r="P8" s="60"/>
      <c r="Q8" s="60"/>
      <c r="R8" s="60"/>
      <c r="S8" s="60"/>
      <c r="T8" s="60"/>
      <c r="U8" s="60"/>
      <c r="V8" s="60"/>
      <c r="W8" s="60">
        <v>23877423</v>
      </c>
      <c r="X8" s="60">
        <v>20059000</v>
      </c>
      <c r="Y8" s="60">
        <v>3818423</v>
      </c>
      <c r="Z8" s="140">
        <v>19.04</v>
      </c>
      <c r="AA8" s="62">
        <v>40118000</v>
      </c>
    </row>
    <row r="9" spans="1:27" ht="13.5">
      <c r="A9" s="249" t="s">
        <v>146</v>
      </c>
      <c r="B9" s="182"/>
      <c r="C9" s="155">
        <v>5833552</v>
      </c>
      <c r="D9" s="155"/>
      <c r="E9" s="59"/>
      <c r="F9" s="60"/>
      <c r="G9" s="60">
        <v>4646825</v>
      </c>
      <c r="H9" s="60">
        <v>1036352</v>
      </c>
      <c r="I9" s="60">
        <v>1036352</v>
      </c>
      <c r="J9" s="60">
        <v>1036352</v>
      </c>
      <c r="K9" s="60"/>
      <c r="L9" s="60">
        <v>1036352</v>
      </c>
      <c r="M9" s="60">
        <v>1036352</v>
      </c>
      <c r="N9" s="60">
        <v>1036352</v>
      </c>
      <c r="O9" s="60"/>
      <c r="P9" s="60"/>
      <c r="Q9" s="60"/>
      <c r="R9" s="60"/>
      <c r="S9" s="60"/>
      <c r="T9" s="60"/>
      <c r="U9" s="60"/>
      <c r="V9" s="60"/>
      <c r="W9" s="60">
        <v>1036352</v>
      </c>
      <c r="X9" s="60"/>
      <c r="Y9" s="60">
        <v>1036352</v>
      </c>
      <c r="Z9" s="140"/>
      <c r="AA9" s="62"/>
    </row>
    <row r="10" spans="1:27" ht="13.5">
      <c r="A10" s="249" t="s">
        <v>147</v>
      </c>
      <c r="B10" s="182"/>
      <c r="C10" s="155">
        <v>11952270</v>
      </c>
      <c r="D10" s="155"/>
      <c r="E10" s="59"/>
      <c r="F10" s="60"/>
      <c r="G10" s="159">
        <v>417343</v>
      </c>
      <c r="H10" s="159">
        <v>4040334</v>
      </c>
      <c r="I10" s="159">
        <v>4040334</v>
      </c>
      <c r="J10" s="60">
        <v>4040334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253154</v>
      </c>
      <c r="D11" s="155"/>
      <c r="E11" s="59"/>
      <c r="F11" s="60"/>
      <c r="G11" s="60">
        <v>253154</v>
      </c>
      <c r="H11" s="60">
        <v>253154</v>
      </c>
      <c r="I11" s="60">
        <v>253154</v>
      </c>
      <c r="J11" s="60">
        <v>253154</v>
      </c>
      <c r="K11" s="60"/>
      <c r="L11" s="60">
        <v>221979</v>
      </c>
      <c r="M11" s="60">
        <v>221979</v>
      </c>
      <c r="N11" s="60">
        <v>221979</v>
      </c>
      <c r="O11" s="60"/>
      <c r="P11" s="60"/>
      <c r="Q11" s="60"/>
      <c r="R11" s="60"/>
      <c r="S11" s="60"/>
      <c r="T11" s="60"/>
      <c r="U11" s="60"/>
      <c r="V11" s="60"/>
      <c r="W11" s="60">
        <v>221979</v>
      </c>
      <c r="X11" s="60"/>
      <c r="Y11" s="60">
        <v>221979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39319280</v>
      </c>
      <c r="D12" s="168">
        <f>SUM(D6:D11)</f>
        <v>0</v>
      </c>
      <c r="E12" s="72">
        <f t="shared" si="0"/>
        <v>59415000</v>
      </c>
      <c r="F12" s="73">
        <f t="shared" si="0"/>
        <v>59415000</v>
      </c>
      <c r="G12" s="73">
        <f t="shared" si="0"/>
        <v>76453508</v>
      </c>
      <c r="H12" s="73">
        <f t="shared" si="0"/>
        <v>46441423</v>
      </c>
      <c r="I12" s="73">
        <f t="shared" si="0"/>
        <v>46441423</v>
      </c>
      <c r="J12" s="73">
        <f t="shared" si="0"/>
        <v>46441423</v>
      </c>
      <c r="K12" s="73">
        <f t="shared" si="0"/>
        <v>0</v>
      </c>
      <c r="L12" s="73">
        <f t="shared" si="0"/>
        <v>58946370</v>
      </c>
      <c r="M12" s="73">
        <f t="shared" si="0"/>
        <v>58946370</v>
      </c>
      <c r="N12" s="73">
        <f t="shared" si="0"/>
        <v>58946370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58946370</v>
      </c>
      <c r="X12" s="73">
        <f t="shared" si="0"/>
        <v>29707500</v>
      </c>
      <c r="Y12" s="73">
        <f t="shared" si="0"/>
        <v>29238870</v>
      </c>
      <c r="Z12" s="170">
        <f>+IF(X12&lt;&gt;0,+(Y12/X12)*100,0)</f>
        <v>98.42251956576622</v>
      </c>
      <c r="AA12" s="74">
        <f>SUM(AA6:AA11)</f>
        <v>59415000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5335395</v>
      </c>
      <c r="D17" s="155"/>
      <c r="E17" s="59">
        <v>5633000</v>
      </c>
      <c r="F17" s="60">
        <v>5633000</v>
      </c>
      <c r="G17" s="60">
        <v>5335395</v>
      </c>
      <c r="H17" s="60">
        <v>5335395</v>
      </c>
      <c r="I17" s="60">
        <v>5335395</v>
      </c>
      <c r="J17" s="60">
        <v>5335395</v>
      </c>
      <c r="K17" s="60"/>
      <c r="L17" s="60">
        <v>5335395</v>
      </c>
      <c r="M17" s="60">
        <v>5335395</v>
      </c>
      <c r="N17" s="60">
        <v>5335395</v>
      </c>
      <c r="O17" s="60"/>
      <c r="P17" s="60"/>
      <c r="Q17" s="60"/>
      <c r="R17" s="60"/>
      <c r="S17" s="60"/>
      <c r="T17" s="60"/>
      <c r="U17" s="60"/>
      <c r="V17" s="60"/>
      <c r="W17" s="60">
        <v>5335395</v>
      </c>
      <c r="X17" s="60">
        <v>2816500</v>
      </c>
      <c r="Y17" s="60">
        <v>2518895</v>
      </c>
      <c r="Z17" s="140">
        <v>89.43</v>
      </c>
      <c r="AA17" s="62">
        <v>5633000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47603202</v>
      </c>
      <c r="D19" s="155"/>
      <c r="E19" s="59">
        <v>44233000</v>
      </c>
      <c r="F19" s="60">
        <v>44233000</v>
      </c>
      <c r="G19" s="60">
        <v>42582429</v>
      </c>
      <c r="H19" s="60">
        <v>48008573</v>
      </c>
      <c r="I19" s="60">
        <v>48008573</v>
      </c>
      <c r="J19" s="60">
        <v>48008573</v>
      </c>
      <c r="K19" s="60"/>
      <c r="L19" s="60">
        <v>48126199</v>
      </c>
      <c r="M19" s="60">
        <v>48126199</v>
      </c>
      <c r="N19" s="60">
        <v>48126199</v>
      </c>
      <c r="O19" s="60"/>
      <c r="P19" s="60"/>
      <c r="Q19" s="60"/>
      <c r="R19" s="60"/>
      <c r="S19" s="60"/>
      <c r="T19" s="60"/>
      <c r="U19" s="60"/>
      <c r="V19" s="60"/>
      <c r="W19" s="60">
        <v>48126199</v>
      </c>
      <c r="X19" s="60">
        <v>22116500</v>
      </c>
      <c r="Y19" s="60">
        <v>26009699</v>
      </c>
      <c r="Z19" s="140">
        <v>117.6</v>
      </c>
      <c r="AA19" s="62">
        <v>44233000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55908</v>
      </c>
      <c r="D22" s="155"/>
      <c r="E22" s="59"/>
      <c r="F22" s="60"/>
      <c r="G22" s="60">
        <v>72237</v>
      </c>
      <c r="H22" s="60">
        <v>48186</v>
      </c>
      <c r="I22" s="60">
        <v>48186</v>
      </c>
      <c r="J22" s="60">
        <v>48186</v>
      </c>
      <c r="K22" s="60"/>
      <c r="L22" s="60">
        <v>48186</v>
      </c>
      <c r="M22" s="60">
        <v>48186</v>
      </c>
      <c r="N22" s="60">
        <v>48186</v>
      </c>
      <c r="O22" s="60"/>
      <c r="P22" s="60"/>
      <c r="Q22" s="60"/>
      <c r="R22" s="60"/>
      <c r="S22" s="60"/>
      <c r="T22" s="60"/>
      <c r="U22" s="60"/>
      <c r="V22" s="60"/>
      <c r="W22" s="60">
        <v>48186</v>
      </c>
      <c r="X22" s="60"/>
      <c r="Y22" s="60">
        <v>48186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52994505</v>
      </c>
      <c r="D24" s="168">
        <f>SUM(D15:D23)</f>
        <v>0</v>
      </c>
      <c r="E24" s="76">
        <f t="shared" si="1"/>
        <v>49866000</v>
      </c>
      <c r="F24" s="77">
        <f t="shared" si="1"/>
        <v>49866000</v>
      </c>
      <c r="G24" s="77">
        <f t="shared" si="1"/>
        <v>47990061</v>
      </c>
      <c r="H24" s="77">
        <f t="shared" si="1"/>
        <v>53392154</v>
      </c>
      <c r="I24" s="77">
        <f t="shared" si="1"/>
        <v>53392154</v>
      </c>
      <c r="J24" s="77">
        <f t="shared" si="1"/>
        <v>53392154</v>
      </c>
      <c r="K24" s="77">
        <f t="shared" si="1"/>
        <v>0</v>
      </c>
      <c r="L24" s="77">
        <f t="shared" si="1"/>
        <v>53509780</v>
      </c>
      <c r="M24" s="77">
        <f t="shared" si="1"/>
        <v>53509780</v>
      </c>
      <c r="N24" s="77">
        <f t="shared" si="1"/>
        <v>53509780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53509780</v>
      </c>
      <c r="X24" s="77">
        <f t="shared" si="1"/>
        <v>24933000</v>
      </c>
      <c r="Y24" s="77">
        <f t="shared" si="1"/>
        <v>28576780</v>
      </c>
      <c r="Z24" s="212">
        <f>+IF(X24&lt;&gt;0,+(Y24/X24)*100,0)</f>
        <v>114.61428628724984</v>
      </c>
      <c r="AA24" s="79">
        <f>SUM(AA15:AA23)</f>
        <v>49866000</v>
      </c>
    </row>
    <row r="25" spans="1:27" ht="13.5">
      <c r="A25" s="250" t="s">
        <v>159</v>
      </c>
      <c r="B25" s="251"/>
      <c r="C25" s="168">
        <f aca="true" t="shared" si="2" ref="C25:Y25">+C12+C24</f>
        <v>92313785</v>
      </c>
      <c r="D25" s="168">
        <f>+D12+D24</f>
        <v>0</v>
      </c>
      <c r="E25" s="72">
        <f t="shared" si="2"/>
        <v>109281000</v>
      </c>
      <c r="F25" s="73">
        <f t="shared" si="2"/>
        <v>109281000</v>
      </c>
      <c r="G25" s="73">
        <f t="shared" si="2"/>
        <v>124443569</v>
      </c>
      <c r="H25" s="73">
        <f t="shared" si="2"/>
        <v>99833577</v>
      </c>
      <c r="I25" s="73">
        <f t="shared" si="2"/>
        <v>99833577</v>
      </c>
      <c r="J25" s="73">
        <f t="shared" si="2"/>
        <v>99833577</v>
      </c>
      <c r="K25" s="73">
        <f t="shared" si="2"/>
        <v>0</v>
      </c>
      <c r="L25" s="73">
        <f t="shared" si="2"/>
        <v>112456150</v>
      </c>
      <c r="M25" s="73">
        <f t="shared" si="2"/>
        <v>112456150</v>
      </c>
      <c r="N25" s="73">
        <f t="shared" si="2"/>
        <v>112456150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112456150</v>
      </c>
      <c r="X25" s="73">
        <f t="shared" si="2"/>
        <v>54640500</v>
      </c>
      <c r="Y25" s="73">
        <f t="shared" si="2"/>
        <v>57815650</v>
      </c>
      <c r="Z25" s="170">
        <f>+IF(X25&lt;&gt;0,+(Y25/X25)*100,0)</f>
        <v>105.81098269598559</v>
      </c>
      <c r="AA25" s="74">
        <f>+AA12+AA24</f>
        <v>109281000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4536041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1533340</v>
      </c>
      <c r="D30" s="155"/>
      <c r="E30" s="59">
        <v>155000</v>
      </c>
      <c r="F30" s="60">
        <v>155000</v>
      </c>
      <c r="G30" s="60">
        <v>1533340</v>
      </c>
      <c r="H30" s="60">
        <v>1533340</v>
      </c>
      <c r="I30" s="60">
        <v>1533340</v>
      </c>
      <c r="J30" s="60">
        <v>1533340</v>
      </c>
      <c r="K30" s="60"/>
      <c r="L30" s="60">
        <v>1533340</v>
      </c>
      <c r="M30" s="60">
        <v>1533340</v>
      </c>
      <c r="N30" s="60">
        <v>1533340</v>
      </c>
      <c r="O30" s="60"/>
      <c r="P30" s="60"/>
      <c r="Q30" s="60"/>
      <c r="R30" s="60"/>
      <c r="S30" s="60"/>
      <c r="T30" s="60"/>
      <c r="U30" s="60"/>
      <c r="V30" s="60"/>
      <c r="W30" s="60">
        <v>1533340</v>
      </c>
      <c r="X30" s="60">
        <v>77500</v>
      </c>
      <c r="Y30" s="60">
        <v>1455840</v>
      </c>
      <c r="Z30" s="140">
        <v>1878.5</v>
      </c>
      <c r="AA30" s="62">
        <v>155000</v>
      </c>
    </row>
    <row r="31" spans="1:27" ht="13.5">
      <c r="A31" s="249" t="s">
        <v>163</v>
      </c>
      <c r="B31" s="182"/>
      <c r="C31" s="155">
        <v>398862</v>
      </c>
      <c r="D31" s="155"/>
      <c r="E31" s="59"/>
      <c r="F31" s="60"/>
      <c r="G31" s="60">
        <v>402706</v>
      </c>
      <c r="H31" s="60">
        <v>398862</v>
      </c>
      <c r="I31" s="60">
        <v>398862</v>
      </c>
      <c r="J31" s="60">
        <v>398862</v>
      </c>
      <c r="K31" s="60"/>
      <c r="L31" s="60">
        <v>402811</v>
      </c>
      <c r="M31" s="60">
        <v>402811</v>
      </c>
      <c r="N31" s="60">
        <v>402811</v>
      </c>
      <c r="O31" s="60"/>
      <c r="P31" s="60"/>
      <c r="Q31" s="60"/>
      <c r="R31" s="60"/>
      <c r="S31" s="60"/>
      <c r="T31" s="60"/>
      <c r="U31" s="60"/>
      <c r="V31" s="60"/>
      <c r="W31" s="60">
        <v>402811</v>
      </c>
      <c r="X31" s="60"/>
      <c r="Y31" s="60">
        <v>402811</v>
      </c>
      <c r="Z31" s="140"/>
      <c r="AA31" s="62"/>
    </row>
    <row r="32" spans="1:27" ht="13.5">
      <c r="A32" s="249" t="s">
        <v>164</v>
      </c>
      <c r="B32" s="182"/>
      <c r="C32" s="155">
        <v>21605033</v>
      </c>
      <c r="D32" s="155"/>
      <c r="E32" s="59">
        <v>13037000</v>
      </c>
      <c r="F32" s="60">
        <v>13037000</v>
      </c>
      <c r="G32" s="60">
        <v>18918142</v>
      </c>
      <c r="H32" s="60">
        <v>31364443</v>
      </c>
      <c r="I32" s="60">
        <v>31364443</v>
      </c>
      <c r="J32" s="60">
        <v>31364443</v>
      </c>
      <c r="K32" s="60"/>
      <c r="L32" s="60">
        <v>39443297</v>
      </c>
      <c r="M32" s="60">
        <v>39443297</v>
      </c>
      <c r="N32" s="60">
        <v>39443297</v>
      </c>
      <c r="O32" s="60"/>
      <c r="P32" s="60"/>
      <c r="Q32" s="60"/>
      <c r="R32" s="60"/>
      <c r="S32" s="60"/>
      <c r="T32" s="60"/>
      <c r="U32" s="60"/>
      <c r="V32" s="60"/>
      <c r="W32" s="60">
        <v>39443297</v>
      </c>
      <c r="X32" s="60">
        <v>6518500</v>
      </c>
      <c r="Y32" s="60">
        <v>32924797</v>
      </c>
      <c r="Z32" s="140">
        <v>505.1</v>
      </c>
      <c r="AA32" s="62">
        <v>13037000</v>
      </c>
    </row>
    <row r="33" spans="1:27" ht="13.5">
      <c r="A33" s="249" t="s">
        <v>165</v>
      </c>
      <c r="B33" s="182"/>
      <c r="C33" s="155">
        <v>10928631</v>
      </c>
      <c r="D33" s="155"/>
      <c r="E33" s="59"/>
      <c r="F33" s="60"/>
      <c r="G33" s="60">
        <v>10928631</v>
      </c>
      <c r="H33" s="60">
        <v>10928631</v>
      </c>
      <c r="I33" s="60">
        <v>10928631</v>
      </c>
      <c r="J33" s="60">
        <v>10928631</v>
      </c>
      <c r="K33" s="60"/>
      <c r="L33" s="60">
        <v>11069035</v>
      </c>
      <c r="M33" s="60">
        <v>11069035</v>
      </c>
      <c r="N33" s="60">
        <v>11069035</v>
      </c>
      <c r="O33" s="60"/>
      <c r="P33" s="60"/>
      <c r="Q33" s="60"/>
      <c r="R33" s="60"/>
      <c r="S33" s="60"/>
      <c r="T33" s="60"/>
      <c r="U33" s="60"/>
      <c r="V33" s="60"/>
      <c r="W33" s="60">
        <v>11069035</v>
      </c>
      <c r="X33" s="60"/>
      <c r="Y33" s="60">
        <v>11069035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39001907</v>
      </c>
      <c r="D34" s="168">
        <f>SUM(D29:D33)</f>
        <v>0</v>
      </c>
      <c r="E34" s="72">
        <f t="shared" si="3"/>
        <v>13192000</v>
      </c>
      <c r="F34" s="73">
        <f t="shared" si="3"/>
        <v>13192000</v>
      </c>
      <c r="G34" s="73">
        <f t="shared" si="3"/>
        <v>31782819</v>
      </c>
      <c r="H34" s="73">
        <f t="shared" si="3"/>
        <v>44225276</v>
      </c>
      <c r="I34" s="73">
        <f t="shared" si="3"/>
        <v>44225276</v>
      </c>
      <c r="J34" s="73">
        <f t="shared" si="3"/>
        <v>44225276</v>
      </c>
      <c r="K34" s="73">
        <f t="shared" si="3"/>
        <v>0</v>
      </c>
      <c r="L34" s="73">
        <f t="shared" si="3"/>
        <v>52448483</v>
      </c>
      <c r="M34" s="73">
        <f t="shared" si="3"/>
        <v>52448483</v>
      </c>
      <c r="N34" s="73">
        <f t="shared" si="3"/>
        <v>52448483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52448483</v>
      </c>
      <c r="X34" s="73">
        <f t="shared" si="3"/>
        <v>6596000</v>
      </c>
      <c r="Y34" s="73">
        <f t="shared" si="3"/>
        <v>45852483</v>
      </c>
      <c r="Z34" s="170">
        <f>+IF(X34&lt;&gt;0,+(Y34/X34)*100,0)</f>
        <v>695.1558975136446</v>
      </c>
      <c r="AA34" s="74">
        <f>SUM(AA29:AA33)</f>
        <v>13192000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2267660</v>
      </c>
      <c r="D37" s="155"/>
      <c r="E37" s="59">
        <v>4853000</v>
      </c>
      <c r="F37" s="60">
        <v>4853000</v>
      </c>
      <c r="G37" s="60">
        <v>2265841</v>
      </c>
      <c r="H37" s="60">
        <v>2265841</v>
      </c>
      <c r="I37" s="60">
        <v>2265841</v>
      </c>
      <c r="J37" s="60">
        <v>2265841</v>
      </c>
      <c r="K37" s="60"/>
      <c r="L37" s="60">
        <v>2267660</v>
      </c>
      <c r="M37" s="60">
        <v>2267660</v>
      </c>
      <c r="N37" s="60">
        <v>2267660</v>
      </c>
      <c r="O37" s="60"/>
      <c r="P37" s="60"/>
      <c r="Q37" s="60"/>
      <c r="R37" s="60"/>
      <c r="S37" s="60"/>
      <c r="T37" s="60"/>
      <c r="U37" s="60"/>
      <c r="V37" s="60"/>
      <c r="W37" s="60">
        <v>2267660</v>
      </c>
      <c r="X37" s="60">
        <v>2426500</v>
      </c>
      <c r="Y37" s="60">
        <v>-158840</v>
      </c>
      <c r="Z37" s="140">
        <v>-6.55</v>
      </c>
      <c r="AA37" s="62">
        <v>4853000</v>
      </c>
    </row>
    <row r="38" spans="1:27" ht="13.5">
      <c r="A38" s="249" t="s">
        <v>165</v>
      </c>
      <c r="B38" s="182"/>
      <c r="C38" s="155">
        <v>8940000</v>
      </c>
      <c r="D38" s="155"/>
      <c r="E38" s="59">
        <v>9514000</v>
      </c>
      <c r="F38" s="60">
        <v>9514000</v>
      </c>
      <c r="G38" s="60">
        <v>142223</v>
      </c>
      <c r="H38" s="60">
        <v>1819</v>
      </c>
      <c r="I38" s="60">
        <v>1819</v>
      </c>
      <c r="J38" s="60">
        <v>1819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4757000</v>
      </c>
      <c r="Y38" s="60">
        <v>-4757000</v>
      </c>
      <c r="Z38" s="140">
        <v>-100</v>
      </c>
      <c r="AA38" s="62">
        <v>9514000</v>
      </c>
    </row>
    <row r="39" spans="1:27" ht="13.5">
      <c r="A39" s="250" t="s">
        <v>59</v>
      </c>
      <c r="B39" s="253"/>
      <c r="C39" s="168">
        <f aca="true" t="shared" si="4" ref="C39:Y39">SUM(C37:C38)</f>
        <v>11207660</v>
      </c>
      <c r="D39" s="168">
        <f>SUM(D37:D38)</f>
        <v>0</v>
      </c>
      <c r="E39" s="76">
        <f t="shared" si="4"/>
        <v>14367000</v>
      </c>
      <c r="F39" s="77">
        <f t="shared" si="4"/>
        <v>14367000</v>
      </c>
      <c r="G39" s="77">
        <f t="shared" si="4"/>
        <v>2408064</v>
      </c>
      <c r="H39" s="77">
        <f t="shared" si="4"/>
        <v>2267660</v>
      </c>
      <c r="I39" s="77">
        <f t="shared" si="4"/>
        <v>2267660</v>
      </c>
      <c r="J39" s="77">
        <f t="shared" si="4"/>
        <v>2267660</v>
      </c>
      <c r="K39" s="77">
        <f t="shared" si="4"/>
        <v>0</v>
      </c>
      <c r="L39" s="77">
        <f t="shared" si="4"/>
        <v>2267660</v>
      </c>
      <c r="M39" s="77">
        <f t="shared" si="4"/>
        <v>2267660</v>
      </c>
      <c r="N39" s="77">
        <f t="shared" si="4"/>
        <v>2267660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2267660</v>
      </c>
      <c r="X39" s="77">
        <f t="shared" si="4"/>
        <v>7183500</v>
      </c>
      <c r="Y39" s="77">
        <f t="shared" si="4"/>
        <v>-4915840</v>
      </c>
      <c r="Z39" s="212">
        <f>+IF(X39&lt;&gt;0,+(Y39/X39)*100,0)</f>
        <v>-68.43237975917033</v>
      </c>
      <c r="AA39" s="79">
        <f>SUM(AA37:AA38)</f>
        <v>14367000</v>
      </c>
    </row>
    <row r="40" spans="1:27" ht="13.5">
      <c r="A40" s="250" t="s">
        <v>167</v>
      </c>
      <c r="B40" s="251"/>
      <c r="C40" s="168">
        <f aca="true" t="shared" si="5" ref="C40:Y40">+C34+C39</f>
        <v>50209567</v>
      </c>
      <c r="D40" s="168">
        <f>+D34+D39</f>
        <v>0</v>
      </c>
      <c r="E40" s="72">
        <f t="shared" si="5"/>
        <v>27559000</v>
      </c>
      <c r="F40" s="73">
        <f t="shared" si="5"/>
        <v>27559000</v>
      </c>
      <c r="G40" s="73">
        <f t="shared" si="5"/>
        <v>34190883</v>
      </c>
      <c r="H40" s="73">
        <f t="shared" si="5"/>
        <v>46492936</v>
      </c>
      <c r="I40" s="73">
        <f t="shared" si="5"/>
        <v>46492936</v>
      </c>
      <c r="J40" s="73">
        <f t="shared" si="5"/>
        <v>46492936</v>
      </c>
      <c r="K40" s="73">
        <f t="shared" si="5"/>
        <v>0</v>
      </c>
      <c r="L40" s="73">
        <f t="shared" si="5"/>
        <v>54716143</v>
      </c>
      <c r="M40" s="73">
        <f t="shared" si="5"/>
        <v>54716143</v>
      </c>
      <c r="N40" s="73">
        <f t="shared" si="5"/>
        <v>54716143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54716143</v>
      </c>
      <c r="X40" s="73">
        <f t="shared" si="5"/>
        <v>13779500</v>
      </c>
      <c r="Y40" s="73">
        <f t="shared" si="5"/>
        <v>40936643</v>
      </c>
      <c r="Z40" s="170">
        <f>+IF(X40&lt;&gt;0,+(Y40/X40)*100,0)</f>
        <v>297.08366051017816</v>
      </c>
      <c r="AA40" s="74">
        <f>+AA34+AA39</f>
        <v>27559000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42104218</v>
      </c>
      <c r="D42" s="257">
        <f>+D25-D40</f>
        <v>0</v>
      </c>
      <c r="E42" s="258">
        <f t="shared" si="6"/>
        <v>81722000</v>
      </c>
      <c r="F42" s="259">
        <f t="shared" si="6"/>
        <v>81722000</v>
      </c>
      <c r="G42" s="259">
        <f t="shared" si="6"/>
        <v>90252686</v>
      </c>
      <c r="H42" s="259">
        <f t="shared" si="6"/>
        <v>53340641</v>
      </c>
      <c r="I42" s="259">
        <f t="shared" si="6"/>
        <v>53340641</v>
      </c>
      <c r="J42" s="259">
        <f t="shared" si="6"/>
        <v>53340641</v>
      </c>
      <c r="K42" s="259">
        <f t="shared" si="6"/>
        <v>0</v>
      </c>
      <c r="L42" s="259">
        <f t="shared" si="6"/>
        <v>57740007</v>
      </c>
      <c r="M42" s="259">
        <f t="shared" si="6"/>
        <v>57740007</v>
      </c>
      <c r="N42" s="259">
        <f t="shared" si="6"/>
        <v>57740007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57740007</v>
      </c>
      <c r="X42" s="259">
        <f t="shared" si="6"/>
        <v>40861000</v>
      </c>
      <c r="Y42" s="259">
        <f t="shared" si="6"/>
        <v>16879007</v>
      </c>
      <c r="Z42" s="260">
        <f>+IF(X42&lt;&gt;0,+(Y42/X42)*100,0)</f>
        <v>41.30835515528254</v>
      </c>
      <c r="AA42" s="261">
        <f>+AA25-AA40</f>
        <v>81722000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42104218</v>
      </c>
      <c r="D45" s="155"/>
      <c r="E45" s="59">
        <v>81722000</v>
      </c>
      <c r="F45" s="60">
        <v>81722000</v>
      </c>
      <c r="G45" s="60">
        <v>90252686</v>
      </c>
      <c r="H45" s="60">
        <v>53340641</v>
      </c>
      <c r="I45" s="60">
        <v>53340641</v>
      </c>
      <c r="J45" s="60">
        <v>53340641</v>
      </c>
      <c r="K45" s="60"/>
      <c r="L45" s="60">
        <v>57740007</v>
      </c>
      <c r="M45" s="60">
        <v>57740007</v>
      </c>
      <c r="N45" s="60">
        <v>57740007</v>
      </c>
      <c r="O45" s="60"/>
      <c r="P45" s="60"/>
      <c r="Q45" s="60"/>
      <c r="R45" s="60"/>
      <c r="S45" s="60"/>
      <c r="T45" s="60"/>
      <c r="U45" s="60"/>
      <c r="V45" s="60"/>
      <c r="W45" s="60">
        <v>57740007</v>
      </c>
      <c r="X45" s="60">
        <v>40861000</v>
      </c>
      <c r="Y45" s="60">
        <v>16879007</v>
      </c>
      <c r="Z45" s="139">
        <v>41.31</v>
      </c>
      <c r="AA45" s="62">
        <v>81722000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42104218</v>
      </c>
      <c r="D48" s="217">
        <f>SUM(D45:D47)</f>
        <v>0</v>
      </c>
      <c r="E48" s="264">
        <f t="shared" si="7"/>
        <v>81722000</v>
      </c>
      <c r="F48" s="219">
        <f t="shared" si="7"/>
        <v>81722000</v>
      </c>
      <c r="G48" s="219">
        <f t="shared" si="7"/>
        <v>90252686</v>
      </c>
      <c r="H48" s="219">
        <f t="shared" si="7"/>
        <v>53340641</v>
      </c>
      <c r="I48" s="219">
        <f t="shared" si="7"/>
        <v>53340641</v>
      </c>
      <c r="J48" s="219">
        <f t="shared" si="7"/>
        <v>53340641</v>
      </c>
      <c r="K48" s="219">
        <f t="shared" si="7"/>
        <v>0</v>
      </c>
      <c r="L48" s="219">
        <f t="shared" si="7"/>
        <v>57740007</v>
      </c>
      <c r="M48" s="219">
        <f t="shared" si="7"/>
        <v>57740007</v>
      </c>
      <c r="N48" s="219">
        <f t="shared" si="7"/>
        <v>57740007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57740007</v>
      </c>
      <c r="X48" s="219">
        <f t="shared" si="7"/>
        <v>40861000</v>
      </c>
      <c r="Y48" s="219">
        <f t="shared" si="7"/>
        <v>16879007</v>
      </c>
      <c r="Z48" s="265">
        <f>+IF(X48&lt;&gt;0,+(Y48/X48)*100,0)</f>
        <v>41.30835515528254</v>
      </c>
      <c r="AA48" s="232">
        <f>SUM(AA45:AA47)</f>
        <v>81722000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54239907</v>
      </c>
      <c r="D6" s="155"/>
      <c r="E6" s="59">
        <v>54832000</v>
      </c>
      <c r="F6" s="60">
        <v>54832000</v>
      </c>
      <c r="G6" s="60">
        <v>6062507</v>
      </c>
      <c r="H6" s="60">
        <v>17708509</v>
      </c>
      <c r="I6" s="60">
        <v>23064204</v>
      </c>
      <c r="J6" s="60">
        <v>46835220</v>
      </c>
      <c r="K6" s="60">
        <v>20546226</v>
      </c>
      <c r="L6" s="60"/>
      <c r="M6" s="60"/>
      <c r="N6" s="60">
        <v>20546226</v>
      </c>
      <c r="O6" s="60"/>
      <c r="P6" s="60"/>
      <c r="Q6" s="60"/>
      <c r="R6" s="60"/>
      <c r="S6" s="60"/>
      <c r="T6" s="60"/>
      <c r="U6" s="60"/>
      <c r="V6" s="60"/>
      <c r="W6" s="60">
        <v>67381446</v>
      </c>
      <c r="X6" s="60">
        <v>27415998</v>
      </c>
      <c r="Y6" s="60">
        <v>39965448</v>
      </c>
      <c r="Z6" s="140">
        <v>145.77</v>
      </c>
      <c r="AA6" s="62">
        <v>54832000</v>
      </c>
    </row>
    <row r="7" spans="1:27" ht="13.5">
      <c r="A7" s="249" t="s">
        <v>178</v>
      </c>
      <c r="B7" s="182"/>
      <c r="C7" s="155">
        <v>25835725</v>
      </c>
      <c r="D7" s="155"/>
      <c r="E7" s="59">
        <v>27786000</v>
      </c>
      <c r="F7" s="60">
        <v>27786000</v>
      </c>
      <c r="G7" s="60">
        <v>11876000</v>
      </c>
      <c r="H7" s="60">
        <v>1417436</v>
      </c>
      <c r="I7" s="60">
        <v>536580</v>
      </c>
      <c r="J7" s="60">
        <v>13830016</v>
      </c>
      <c r="K7" s="60">
        <v>144941</v>
      </c>
      <c r="L7" s="60"/>
      <c r="M7" s="60"/>
      <c r="N7" s="60">
        <v>144941</v>
      </c>
      <c r="O7" s="60"/>
      <c r="P7" s="60"/>
      <c r="Q7" s="60"/>
      <c r="R7" s="60"/>
      <c r="S7" s="60"/>
      <c r="T7" s="60"/>
      <c r="U7" s="60"/>
      <c r="V7" s="60"/>
      <c r="W7" s="60">
        <v>13974957</v>
      </c>
      <c r="X7" s="60">
        <v>13893000</v>
      </c>
      <c r="Y7" s="60">
        <v>81957</v>
      </c>
      <c r="Z7" s="140">
        <v>0.59</v>
      </c>
      <c r="AA7" s="62">
        <v>27786000</v>
      </c>
    </row>
    <row r="8" spans="1:27" ht="13.5">
      <c r="A8" s="249" t="s">
        <v>179</v>
      </c>
      <c r="B8" s="182"/>
      <c r="C8" s="155"/>
      <c r="D8" s="155"/>
      <c r="E8" s="59">
        <v>11620993</v>
      </c>
      <c r="F8" s="60">
        <v>11620993</v>
      </c>
      <c r="G8" s="60">
        <v>9260000</v>
      </c>
      <c r="H8" s="60"/>
      <c r="I8" s="60">
        <v>939300</v>
      </c>
      <c r="J8" s="60">
        <v>10199300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10199300</v>
      </c>
      <c r="X8" s="60">
        <v>5810496</v>
      </c>
      <c r="Y8" s="60">
        <v>4388804</v>
      </c>
      <c r="Z8" s="140">
        <v>75.53</v>
      </c>
      <c r="AA8" s="62">
        <v>11620993</v>
      </c>
    </row>
    <row r="9" spans="1:27" ht="13.5">
      <c r="A9" s="249" t="s">
        <v>180</v>
      </c>
      <c r="B9" s="182"/>
      <c r="C9" s="155">
        <v>7160600</v>
      </c>
      <c r="D9" s="155"/>
      <c r="E9" s="59">
        <v>1000000</v>
      </c>
      <c r="F9" s="60">
        <v>1000000</v>
      </c>
      <c r="G9" s="60">
        <v>153956</v>
      </c>
      <c r="H9" s="60">
        <v>174677</v>
      </c>
      <c r="I9" s="60">
        <v>175437</v>
      </c>
      <c r="J9" s="60">
        <v>504070</v>
      </c>
      <c r="K9" s="60">
        <v>171479</v>
      </c>
      <c r="L9" s="60"/>
      <c r="M9" s="60"/>
      <c r="N9" s="60">
        <v>171479</v>
      </c>
      <c r="O9" s="60"/>
      <c r="P9" s="60"/>
      <c r="Q9" s="60"/>
      <c r="R9" s="60"/>
      <c r="S9" s="60"/>
      <c r="T9" s="60"/>
      <c r="U9" s="60"/>
      <c r="V9" s="60"/>
      <c r="W9" s="60">
        <v>675549</v>
      </c>
      <c r="X9" s="60">
        <v>499998</v>
      </c>
      <c r="Y9" s="60">
        <v>175551</v>
      </c>
      <c r="Z9" s="140">
        <v>35.11</v>
      </c>
      <c r="AA9" s="62">
        <v>1000000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-91699871</v>
      </c>
      <c r="D12" s="155"/>
      <c r="E12" s="59">
        <v>-86634998</v>
      </c>
      <c r="F12" s="60">
        <v>-86634998</v>
      </c>
      <c r="G12" s="60">
        <v>-7318788</v>
      </c>
      <c r="H12" s="60">
        <v>-2425899</v>
      </c>
      <c r="I12" s="60">
        <v>-9653164</v>
      </c>
      <c r="J12" s="60">
        <v>-19397851</v>
      </c>
      <c r="K12" s="60">
        <v>-9404639</v>
      </c>
      <c r="L12" s="60"/>
      <c r="M12" s="60"/>
      <c r="N12" s="60">
        <v>-9404639</v>
      </c>
      <c r="O12" s="60"/>
      <c r="P12" s="60"/>
      <c r="Q12" s="60"/>
      <c r="R12" s="60"/>
      <c r="S12" s="60"/>
      <c r="T12" s="60"/>
      <c r="U12" s="60"/>
      <c r="V12" s="60"/>
      <c r="W12" s="60">
        <v>-28802490</v>
      </c>
      <c r="X12" s="60">
        <v>-43317498</v>
      </c>
      <c r="Y12" s="60">
        <v>14515008</v>
      </c>
      <c r="Z12" s="140">
        <v>-33.51</v>
      </c>
      <c r="AA12" s="62">
        <v>-86634998</v>
      </c>
    </row>
    <row r="13" spans="1:27" ht="13.5">
      <c r="A13" s="249" t="s">
        <v>40</v>
      </c>
      <c r="B13" s="182"/>
      <c r="C13" s="155">
        <v>-1671180</v>
      </c>
      <c r="D13" s="155"/>
      <c r="E13" s="59">
        <v>-250000</v>
      </c>
      <c r="F13" s="60">
        <v>-250000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-124998</v>
      </c>
      <c r="Y13" s="60">
        <v>124998</v>
      </c>
      <c r="Z13" s="140">
        <v>-100</v>
      </c>
      <c r="AA13" s="62">
        <v>-250000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-6134819</v>
      </c>
      <c r="D15" s="168">
        <f>SUM(D6:D14)</f>
        <v>0</v>
      </c>
      <c r="E15" s="72">
        <f t="shared" si="0"/>
        <v>8353995</v>
      </c>
      <c r="F15" s="73">
        <f t="shared" si="0"/>
        <v>8353995</v>
      </c>
      <c r="G15" s="73">
        <f t="shared" si="0"/>
        <v>20033675</v>
      </c>
      <c r="H15" s="73">
        <f t="shared" si="0"/>
        <v>16874723</v>
      </c>
      <c r="I15" s="73">
        <f t="shared" si="0"/>
        <v>15062357</v>
      </c>
      <c r="J15" s="73">
        <f t="shared" si="0"/>
        <v>51970755</v>
      </c>
      <c r="K15" s="73">
        <f t="shared" si="0"/>
        <v>11458007</v>
      </c>
      <c r="L15" s="73">
        <f t="shared" si="0"/>
        <v>0</v>
      </c>
      <c r="M15" s="73">
        <f t="shared" si="0"/>
        <v>0</v>
      </c>
      <c r="N15" s="73">
        <f t="shared" si="0"/>
        <v>11458007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63428762</v>
      </c>
      <c r="X15" s="73">
        <f t="shared" si="0"/>
        <v>4176996</v>
      </c>
      <c r="Y15" s="73">
        <f t="shared" si="0"/>
        <v>59251766</v>
      </c>
      <c r="Z15" s="170">
        <f>+IF(X15&lt;&gt;0,+(Y15/X15)*100,0)</f>
        <v>1418.525801796315</v>
      </c>
      <c r="AA15" s="74">
        <f>SUM(AA6:AA14)</f>
        <v>8353995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13217316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-1407096</v>
      </c>
      <c r="F24" s="60">
        <v>-1407096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-703548</v>
      </c>
      <c r="Y24" s="60">
        <v>703548</v>
      </c>
      <c r="Z24" s="140">
        <v>-100</v>
      </c>
      <c r="AA24" s="62">
        <v>-1407096</v>
      </c>
    </row>
    <row r="25" spans="1:27" ht="13.5">
      <c r="A25" s="250" t="s">
        <v>191</v>
      </c>
      <c r="B25" s="251"/>
      <c r="C25" s="168">
        <f aca="true" t="shared" si="1" ref="C25:Y25">SUM(C19:C24)</f>
        <v>13217316</v>
      </c>
      <c r="D25" s="168">
        <f>SUM(D19:D24)</f>
        <v>0</v>
      </c>
      <c r="E25" s="72">
        <f t="shared" si="1"/>
        <v>-1407096</v>
      </c>
      <c r="F25" s="73">
        <f t="shared" si="1"/>
        <v>-1407096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-703548</v>
      </c>
      <c r="Y25" s="73">
        <f t="shared" si="1"/>
        <v>703548</v>
      </c>
      <c r="Z25" s="170">
        <f>+IF(X25&lt;&gt;0,+(Y25/X25)*100,0)</f>
        <v>-100</v>
      </c>
      <c r="AA25" s="74">
        <f>SUM(AA19:AA24)</f>
        <v>-1407096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7082497</v>
      </c>
      <c r="D36" s="153">
        <f>+D15+D25+D34</f>
        <v>0</v>
      </c>
      <c r="E36" s="99">
        <f t="shared" si="3"/>
        <v>6946899</v>
      </c>
      <c r="F36" s="100">
        <f t="shared" si="3"/>
        <v>6946899</v>
      </c>
      <c r="G36" s="100">
        <f t="shared" si="3"/>
        <v>20033675</v>
      </c>
      <c r="H36" s="100">
        <f t="shared" si="3"/>
        <v>16874723</v>
      </c>
      <c r="I36" s="100">
        <f t="shared" si="3"/>
        <v>15062357</v>
      </c>
      <c r="J36" s="100">
        <f t="shared" si="3"/>
        <v>51970755</v>
      </c>
      <c r="K36" s="100">
        <f t="shared" si="3"/>
        <v>11458007</v>
      </c>
      <c r="L36" s="100">
        <f t="shared" si="3"/>
        <v>0</v>
      </c>
      <c r="M36" s="100">
        <f t="shared" si="3"/>
        <v>0</v>
      </c>
      <c r="N36" s="100">
        <f t="shared" si="3"/>
        <v>11458007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63428762</v>
      </c>
      <c r="X36" s="100">
        <f t="shared" si="3"/>
        <v>3473448</v>
      </c>
      <c r="Y36" s="100">
        <f t="shared" si="3"/>
        <v>59955314</v>
      </c>
      <c r="Z36" s="137">
        <f>+IF(X36&lt;&gt;0,+(Y36/X36)*100,0)</f>
        <v>1726.1036871719398</v>
      </c>
      <c r="AA36" s="102">
        <f>+AA15+AA25+AA34</f>
        <v>6946899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5198368</v>
      </c>
      <c r="H37" s="100">
        <v>25232043</v>
      </c>
      <c r="I37" s="100">
        <v>42106766</v>
      </c>
      <c r="J37" s="100">
        <v>5198368</v>
      </c>
      <c r="K37" s="100">
        <v>57169123</v>
      </c>
      <c r="L37" s="100">
        <v>68627130</v>
      </c>
      <c r="M37" s="100">
        <v>68627130</v>
      </c>
      <c r="N37" s="100">
        <v>57169123</v>
      </c>
      <c r="O37" s="100"/>
      <c r="P37" s="100"/>
      <c r="Q37" s="100"/>
      <c r="R37" s="100"/>
      <c r="S37" s="100"/>
      <c r="T37" s="100"/>
      <c r="U37" s="100"/>
      <c r="V37" s="100"/>
      <c r="W37" s="100">
        <v>5198368</v>
      </c>
      <c r="X37" s="100"/>
      <c r="Y37" s="100">
        <v>5198368</v>
      </c>
      <c r="Z37" s="137"/>
      <c r="AA37" s="102"/>
    </row>
    <row r="38" spans="1:27" ht="13.5">
      <c r="A38" s="269" t="s">
        <v>200</v>
      </c>
      <c r="B38" s="256"/>
      <c r="C38" s="257">
        <v>7082497</v>
      </c>
      <c r="D38" s="257"/>
      <c r="E38" s="258">
        <v>6946899</v>
      </c>
      <c r="F38" s="259">
        <v>6946899</v>
      </c>
      <c r="G38" s="259">
        <v>25232043</v>
      </c>
      <c r="H38" s="259">
        <v>42106766</v>
      </c>
      <c r="I38" s="259">
        <v>57169123</v>
      </c>
      <c r="J38" s="259">
        <v>57169123</v>
      </c>
      <c r="K38" s="259">
        <v>68627130</v>
      </c>
      <c r="L38" s="259">
        <v>68627130</v>
      </c>
      <c r="M38" s="259">
        <v>68627130</v>
      </c>
      <c r="N38" s="259">
        <v>68627130</v>
      </c>
      <c r="O38" s="259"/>
      <c r="P38" s="259"/>
      <c r="Q38" s="259"/>
      <c r="R38" s="259"/>
      <c r="S38" s="259"/>
      <c r="T38" s="259"/>
      <c r="U38" s="259"/>
      <c r="V38" s="259"/>
      <c r="W38" s="259">
        <v>68627130</v>
      </c>
      <c r="X38" s="259">
        <v>3473448</v>
      </c>
      <c r="Y38" s="259">
        <v>65153682</v>
      </c>
      <c r="Z38" s="260">
        <v>1875.76</v>
      </c>
      <c r="AA38" s="261">
        <v>6946899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13217316</v>
      </c>
      <c r="D5" s="200">
        <f t="shared" si="0"/>
        <v>0</v>
      </c>
      <c r="E5" s="106">
        <f t="shared" si="0"/>
        <v>14071000</v>
      </c>
      <c r="F5" s="106">
        <f t="shared" si="0"/>
        <v>14071000</v>
      </c>
      <c r="G5" s="106">
        <f t="shared" si="0"/>
        <v>0</v>
      </c>
      <c r="H5" s="106">
        <f t="shared" si="0"/>
        <v>16060</v>
      </c>
      <c r="I5" s="106">
        <f t="shared" si="0"/>
        <v>0</v>
      </c>
      <c r="J5" s="106">
        <f t="shared" si="0"/>
        <v>16060</v>
      </c>
      <c r="K5" s="106">
        <f t="shared" si="0"/>
        <v>939425</v>
      </c>
      <c r="L5" s="106">
        <f t="shared" si="0"/>
        <v>1982701</v>
      </c>
      <c r="M5" s="106">
        <f t="shared" si="0"/>
        <v>1037000</v>
      </c>
      <c r="N5" s="106">
        <f t="shared" si="0"/>
        <v>3959126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3975186</v>
      </c>
      <c r="X5" s="106">
        <f t="shared" si="0"/>
        <v>7035500</v>
      </c>
      <c r="Y5" s="106">
        <f t="shared" si="0"/>
        <v>-3060314</v>
      </c>
      <c r="Z5" s="201">
        <f>+IF(X5&lt;&gt;0,+(Y5/X5)*100,0)</f>
        <v>-43.498173548432945</v>
      </c>
      <c r="AA5" s="199">
        <f>SUM(AA11:AA18)</f>
        <v>14071000</v>
      </c>
    </row>
    <row r="6" spans="1:27" ht="13.5">
      <c r="A6" s="291" t="s">
        <v>204</v>
      </c>
      <c r="B6" s="142"/>
      <c r="C6" s="62">
        <v>11905689</v>
      </c>
      <c r="D6" s="156"/>
      <c r="E6" s="60">
        <v>14071000</v>
      </c>
      <c r="F6" s="60">
        <v>14071000</v>
      </c>
      <c r="G6" s="60"/>
      <c r="H6" s="60"/>
      <c r="I6" s="60"/>
      <c r="J6" s="60"/>
      <c r="K6" s="60">
        <v>939425</v>
      </c>
      <c r="L6" s="60">
        <v>1982701</v>
      </c>
      <c r="M6" s="60">
        <v>1037000</v>
      </c>
      <c r="N6" s="60">
        <v>3959126</v>
      </c>
      <c r="O6" s="60"/>
      <c r="P6" s="60"/>
      <c r="Q6" s="60"/>
      <c r="R6" s="60"/>
      <c r="S6" s="60"/>
      <c r="T6" s="60"/>
      <c r="U6" s="60"/>
      <c r="V6" s="60"/>
      <c r="W6" s="60">
        <v>3959126</v>
      </c>
      <c r="X6" s="60">
        <v>7035500</v>
      </c>
      <c r="Y6" s="60">
        <v>-3076374</v>
      </c>
      <c r="Z6" s="140">
        <v>-43.73</v>
      </c>
      <c r="AA6" s="155">
        <v>14071000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1311627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13217316</v>
      </c>
      <c r="D11" s="294">
        <f t="shared" si="1"/>
        <v>0</v>
      </c>
      <c r="E11" s="295">
        <f t="shared" si="1"/>
        <v>14071000</v>
      </c>
      <c r="F11" s="295">
        <f t="shared" si="1"/>
        <v>14071000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939425</v>
      </c>
      <c r="L11" s="295">
        <f t="shared" si="1"/>
        <v>1982701</v>
      </c>
      <c r="M11" s="295">
        <f t="shared" si="1"/>
        <v>1037000</v>
      </c>
      <c r="N11" s="295">
        <f t="shared" si="1"/>
        <v>3959126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3959126</v>
      </c>
      <c r="X11" s="295">
        <f t="shared" si="1"/>
        <v>7035500</v>
      </c>
      <c r="Y11" s="295">
        <f t="shared" si="1"/>
        <v>-3076374</v>
      </c>
      <c r="Z11" s="296">
        <f>+IF(X11&lt;&gt;0,+(Y11/X11)*100,0)</f>
        <v>-43.72644446023737</v>
      </c>
      <c r="AA11" s="297">
        <f>SUM(AA6:AA10)</f>
        <v>14071000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>
        <v>16060</v>
      </c>
      <c r="I15" s="60"/>
      <c r="J15" s="60">
        <v>16060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16060</v>
      </c>
      <c r="X15" s="60"/>
      <c r="Y15" s="60">
        <v>16060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11905689</v>
      </c>
      <c r="D36" s="156">
        <f t="shared" si="4"/>
        <v>0</v>
      </c>
      <c r="E36" s="60">
        <f t="shared" si="4"/>
        <v>14071000</v>
      </c>
      <c r="F36" s="60">
        <f t="shared" si="4"/>
        <v>14071000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939425</v>
      </c>
      <c r="L36" s="60">
        <f t="shared" si="4"/>
        <v>1982701</v>
      </c>
      <c r="M36" s="60">
        <f t="shared" si="4"/>
        <v>1037000</v>
      </c>
      <c r="N36" s="60">
        <f t="shared" si="4"/>
        <v>3959126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3959126</v>
      </c>
      <c r="X36" s="60">
        <f t="shared" si="4"/>
        <v>7035500</v>
      </c>
      <c r="Y36" s="60">
        <f t="shared" si="4"/>
        <v>-3076374</v>
      </c>
      <c r="Z36" s="140">
        <f aca="true" t="shared" si="5" ref="Z36:Z49">+IF(X36&lt;&gt;0,+(Y36/X36)*100,0)</f>
        <v>-43.72644446023737</v>
      </c>
      <c r="AA36" s="155">
        <f>AA6+AA21</f>
        <v>14071000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1311627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13217316</v>
      </c>
      <c r="D41" s="294">
        <f t="shared" si="6"/>
        <v>0</v>
      </c>
      <c r="E41" s="295">
        <f t="shared" si="6"/>
        <v>14071000</v>
      </c>
      <c r="F41" s="295">
        <f t="shared" si="6"/>
        <v>14071000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939425</v>
      </c>
      <c r="L41" s="295">
        <f t="shared" si="6"/>
        <v>1982701</v>
      </c>
      <c r="M41" s="295">
        <f t="shared" si="6"/>
        <v>1037000</v>
      </c>
      <c r="N41" s="295">
        <f t="shared" si="6"/>
        <v>3959126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3959126</v>
      </c>
      <c r="X41" s="295">
        <f t="shared" si="6"/>
        <v>7035500</v>
      </c>
      <c r="Y41" s="295">
        <f t="shared" si="6"/>
        <v>-3076374</v>
      </c>
      <c r="Z41" s="296">
        <f t="shared" si="5"/>
        <v>-43.72644446023737</v>
      </c>
      <c r="AA41" s="297">
        <f>SUM(AA36:AA40)</f>
        <v>14071000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16060</v>
      </c>
      <c r="I45" s="54">
        <f t="shared" si="7"/>
        <v>0</v>
      </c>
      <c r="J45" s="54">
        <f t="shared" si="7"/>
        <v>16060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16060</v>
      </c>
      <c r="X45" s="54">
        <f t="shared" si="7"/>
        <v>0</v>
      </c>
      <c r="Y45" s="54">
        <f t="shared" si="7"/>
        <v>16060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13217316</v>
      </c>
      <c r="D49" s="218">
        <f t="shared" si="9"/>
        <v>0</v>
      </c>
      <c r="E49" s="220">
        <f t="shared" si="9"/>
        <v>14071000</v>
      </c>
      <c r="F49" s="220">
        <f t="shared" si="9"/>
        <v>14071000</v>
      </c>
      <c r="G49" s="220">
        <f t="shared" si="9"/>
        <v>0</v>
      </c>
      <c r="H49" s="220">
        <f t="shared" si="9"/>
        <v>16060</v>
      </c>
      <c r="I49" s="220">
        <f t="shared" si="9"/>
        <v>0</v>
      </c>
      <c r="J49" s="220">
        <f t="shared" si="9"/>
        <v>16060</v>
      </c>
      <c r="K49" s="220">
        <f t="shared" si="9"/>
        <v>939425</v>
      </c>
      <c r="L49" s="220">
        <f t="shared" si="9"/>
        <v>1982701</v>
      </c>
      <c r="M49" s="220">
        <f t="shared" si="9"/>
        <v>1037000</v>
      </c>
      <c r="N49" s="220">
        <f t="shared" si="9"/>
        <v>3959126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3975186</v>
      </c>
      <c r="X49" s="220">
        <f t="shared" si="9"/>
        <v>7035500</v>
      </c>
      <c r="Y49" s="220">
        <f t="shared" si="9"/>
        <v>-3060314</v>
      </c>
      <c r="Z49" s="221">
        <f t="shared" si="5"/>
        <v>-43.498173548432945</v>
      </c>
      <c r="AA49" s="222">
        <f>SUM(AA41:AA48)</f>
        <v>14071000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2150000</v>
      </c>
      <c r="F51" s="54">
        <f t="shared" si="10"/>
        <v>2150000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1075000</v>
      </c>
      <c r="Y51" s="54">
        <f t="shared" si="10"/>
        <v>-1075000</v>
      </c>
      <c r="Z51" s="184">
        <f>+IF(X51&lt;&gt;0,+(Y51/X51)*100,0)</f>
        <v>-100</v>
      </c>
      <c r="AA51" s="130">
        <f>SUM(AA57:AA61)</f>
        <v>2150000</v>
      </c>
    </row>
    <row r="52" spans="1:27" ht="13.5">
      <c r="A52" s="310" t="s">
        <v>204</v>
      </c>
      <c r="B52" s="142"/>
      <c r="C52" s="62"/>
      <c r="D52" s="156"/>
      <c r="E52" s="60">
        <v>2150000</v>
      </c>
      <c r="F52" s="60">
        <v>2150000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1075000</v>
      </c>
      <c r="Y52" s="60">
        <v>-1075000</v>
      </c>
      <c r="Z52" s="140">
        <v>-100</v>
      </c>
      <c r="AA52" s="155">
        <v>2150000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2150000</v>
      </c>
      <c r="F57" s="295">
        <f t="shared" si="11"/>
        <v>2150000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1075000</v>
      </c>
      <c r="Y57" s="295">
        <f t="shared" si="11"/>
        <v>-1075000</v>
      </c>
      <c r="Z57" s="296">
        <f>+IF(X57&lt;&gt;0,+(Y57/X57)*100,0)</f>
        <v>-100</v>
      </c>
      <c r="AA57" s="297">
        <f>SUM(AA52:AA56)</f>
        <v>2150000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1950000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200000</v>
      </c>
      <c r="F68" s="60"/>
      <c r="G68" s="60"/>
      <c r="H68" s="60">
        <v>16831</v>
      </c>
      <c r="I68" s="60">
        <v>4941</v>
      </c>
      <c r="J68" s="60">
        <v>21772</v>
      </c>
      <c r="K68" s="60">
        <v>45542</v>
      </c>
      <c r="L68" s="60">
        <v>153480</v>
      </c>
      <c r="M68" s="60">
        <v>46650</v>
      </c>
      <c r="N68" s="60">
        <v>245672</v>
      </c>
      <c r="O68" s="60"/>
      <c r="P68" s="60"/>
      <c r="Q68" s="60"/>
      <c r="R68" s="60"/>
      <c r="S68" s="60"/>
      <c r="T68" s="60"/>
      <c r="U68" s="60"/>
      <c r="V68" s="60"/>
      <c r="W68" s="60">
        <v>267444</v>
      </c>
      <c r="X68" s="60"/>
      <c r="Y68" s="60">
        <v>267444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2150000</v>
      </c>
      <c r="F69" s="220">
        <f t="shared" si="12"/>
        <v>0</v>
      </c>
      <c r="G69" s="220">
        <f t="shared" si="12"/>
        <v>0</v>
      </c>
      <c r="H69" s="220">
        <f t="shared" si="12"/>
        <v>16831</v>
      </c>
      <c r="I69" s="220">
        <f t="shared" si="12"/>
        <v>4941</v>
      </c>
      <c r="J69" s="220">
        <f t="shared" si="12"/>
        <v>21772</v>
      </c>
      <c r="K69" s="220">
        <f t="shared" si="12"/>
        <v>45542</v>
      </c>
      <c r="L69" s="220">
        <f t="shared" si="12"/>
        <v>153480</v>
      </c>
      <c r="M69" s="220">
        <f t="shared" si="12"/>
        <v>46650</v>
      </c>
      <c r="N69" s="220">
        <f t="shared" si="12"/>
        <v>245672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267444</v>
      </c>
      <c r="X69" s="220">
        <f t="shared" si="12"/>
        <v>0</v>
      </c>
      <c r="Y69" s="220">
        <f t="shared" si="12"/>
        <v>267444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13217316</v>
      </c>
      <c r="D5" s="357">
        <f t="shared" si="0"/>
        <v>0</v>
      </c>
      <c r="E5" s="356">
        <f t="shared" si="0"/>
        <v>14071000</v>
      </c>
      <c r="F5" s="358">
        <f t="shared" si="0"/>
        <v>14071000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939425</v>
      </c>
      <c r="L5" s="356">
        <f t="shared" si="0"/>
        <v>1982701</v>
      </c>
      <c r="M5" s="356">
        <f t="shared" si="0"/>
        <v>1037000</v>
      </c>
      <c r="N5" s="358">
        <f t="shared" si="0"/>
        <v>3959126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3959126</v>
      </c>
      <c r="X5" s="356">
        <f t="shared" si="0"/>
        <v>7035500</v>
      </c>
      <c r="Y5" s="358">
        <f t="shared" si="0"/>
        <v>-3076374</v>
      </c>
      <c r="Z5" s="359">
        <f>+IF(X5&lt;&gt;0,+(Y5/X5)*100,0)</f>
        <v>-43.72644446023737</v>
      </c>
      <c r="AA5" s="360">
        <f>+AA6+AA8+AA11+AA13+AA15</f>
        <v>14071000</v>
      </c>
    </row>
    <row r="6" spans="1:27" ht="13.5">
      <c r="A6" s="361" t="s">
        <v>204</v>
      </c>
      <c r="B6" s="142"/>
      <c r="C6" s="60">
        <f>+C7</f>
        <v>11905689</v>
      </c>
      <c r="D6" s="340">
        <f aca="true" t="shared" si="1" ref="D6:AA6">+D7</f>
        <v>0</v>
      </c>
      <c r="E6" s="60">
        <f t="shared" si="1"/>
        <v>14071000</v>
      </c>
      <c r="F6" s="59">
        <f t="shared" si="1"/>
        <v>14071000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939425</v>
      </c>
      <c r="L6" s="60">
        <f t="shared" si="1"/>
        <v>1982701</v>
      </c>
      <c r="M6" s="60">
        <f t="shared" si="1"/>
        <v>1037000</v>
      </c>
      <c r="N6" s="59">
        <f t="shared" si="1"/>
        <v>3959126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3959126</v>
      </c>
      <c r="X6" s="60">
        <f t="shared" si="1"/>
        <v>7035500</v>
      </c>
      <c r="Y6" s="59">
        <f t="shared" si="1"/>
        <v>-3076374</v>
      </c>
      <c r="Z6" s="61">
        <f>+IF(X6&lt;&gt;0,+(Y6/X6)*100,0)</f>
        <v>-43.72644446023737</v>
      </c>
      <c r="AA6" s="62">
        <f t="shared" si="1"/>
        <v>14071000</v>
      </c>
    </row>
    <row r="7" spans="1:27" ht="13.5">
      <c r="A7" s="291" t="s">
        <v>228</v>
      </c>
      <c r="B7" s="142"/>
      <c r="C7" s="60">
        <v>11905689</v>
      </c>
      <c r="D7" s="340"/>
      <c r="E7" s="60">
        <v>14071000</v>
      </c>
      <c r="F7" s="59">
        <v>14071000</v>
      </c>
      <c r="G7" s="59"/>
      <c r="H7" s="60"/>
      <c r="I7" s="60"/>
      <c r="J7" s="59"/>
      <c r="K7" s="59">
        <v>939425</v>
      </c>
      <c r="L7" s="60">
        <v>1982701</v>
      </c>
      <c r="M7" s="60">
        <v>1037000</v>
      </c>
      <c r="N7" s="59">
        <v>3959126</v>
      </c>
      <c r="O7" s="59"/>
      <c r="P7" s="60"/>
      <c r="Q7" s="60"/>
      <c r="R7" s="59"/>
      <c r="S7" s="59"/>
      <c r="T7" s="60"/>
      <c r="U7" s="60"/>
      <c r="V7" s="59"/>
      <c r="W7" s="59">
        <v>3959126</v>
      </c>
      <c r="X7" s="60">
        <v>7035500</v>
      </c>
      <c r="Y7" s="59">
        <v>-3076374</v>
      </c>
      <c r="Z7" s="61">
        <v>-43.73</v>
      </c>
      <c r="AA7" s="62">
        <v>14071000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1311627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1311627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16060</v>
      </c>
      <c r="I40" s="343">
        <f t="shared" si="9"/>
        <v>0</v>
      </c>
      <c r="J40" s="345">
        <f t="shared" si="9"/>
        <v>16060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16060</v>
      </c>
      <c r="X40" s="343">
        <f t="shared" si="9"/>
        <v>0</v>
      </c>
      <c r="Y40" s="345">
        <f t="shared" si="9"/>
        <v>16060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16060</v>
      </c>
      <c r="I44" s="54"/>
      <c r="J44" s="53">
        <v>16060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16060</v>
      </c>
      <c r="X44" s="54"/>
      <c r="Y44" s="53">
        <v>16060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13217316</v>
      </c>
      <c r="D60" s="346">
        <f t="shared" si="14"/>
        <v>0</v>
      </c>
      <c r="E60" s="219">
        <f t="shared" si="14"/>
        <v>14071000</v>
      </c>
      <c r="F60" s="264">
        <f t="shared" si="14"/>
        <v>14071000</v>
      </c>
      <c r="G60" s="264">
        <f t="shared" si="14"/>
        <v>0</v>
      </c>
      <c r="H60" s="219">
        <f t="shared" si="14"/>
        <v>16060</v>
      </c>
      <c r="I60" s="219">
        <f t="shared" si="14"/>
        <v>0</v>
      </c>
      <c r="J60" s="264">
        <f t="shared" si="14"/>
        <v>16060</v>
      </c>
      <c r="K60" s="264">
        <f t="shared" si="14"/>
        <v>939425</v>
      </c>
      <c r="L60" s="219">
        <f t="shared" si="14"/>
        <v>1982701</v>
      </c>
      <c r="M60" s="219">
        <f t="shared" si="14"/>
        <v>1037000</v>
      </c>
      <c r="N60" s="264">
        <f t="shared" si="14"/>
        <v>3959126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3975186</v>
      </c>
      <c r="X60" s="219">
        <f t="shared" si="14"/>
        <v>7035500</v>
      </c>
      <c r="Y60" s="264">
        <f t="shared" si="14"/>
        <v>-3060314</v>
      </c>
      <c r="Z60" s="337">
        <f>+IF(X60&lt;&gt;0,+(Y60/X60)*100,0)</f>
        <v>-43.498173548432945</v>
      </c>
      <c r="AA60" s="232">
        <f>+AA57+AA54+AA51+AA40+AA37+AA34+AA22+AA5</f>
        <v>14071000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2014-02-05T07:07:52Z</dcterms:created>
  <dcterms:modified xsi:type="dcterms:W3CDTF">2014-02-05T07:07:56Z</dcterms:modified>
  <cp:category/>
  <cp:version/>
  <cp:contentType/>
  <cp:contentStatus/>
</cp:coreProperties>
</file>