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<sst xmlns="http://schemas.openxmlformats.org/spreadsheetml/2006/main" count="855" uniqueCount="302">
  <si>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Impendle(KZN224)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</si>
  <si>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</si>
  <si>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</si>
  <si>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</si>
  <si>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</si>
  <si>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</si>
  <si>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</si>
  <si>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</si>
  <si>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</si>
  <si>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</si>
  <si>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</si>
  <si>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</si>
  <si>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</si>
  <si>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</si>
  <si>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</si>
  <si>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</si>
  <si>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</si>
  <si>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</si>
  <si>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</si>
  <si>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</si>
  <si>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</si>
  <si>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</si>
  <si>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</si>
  <si>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</si>
  <si>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</si>
  <si>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</si>
  <si>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</si>
  <si>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</si>
  <si>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</si>
  <si>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</si>
  <si>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</si>
  <si>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</si>
  <si>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</si>
  <si>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</si>
  <si>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</si>
  <si>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</si>
  <si>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</si>
  <si>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</si>
  <si>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</si>
  <si>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</si>
  <si>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</si>
  <si>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</si>
  <si>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</si>
  <si>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</si>
  <si>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</si>
  <si>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</si>
  <si>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</si>
  <si>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</si>
  <si>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</si>
  <si>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</si>
  <si>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</si>
  <si>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</si>
  <si>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</si>
  <si>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</si>
  <si>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</si>
  <si>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</si>
  <si>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</si>
  <si>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</si>
  <si>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</si>
  <si>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</si>
  <si>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</si>
  <si>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</si>
  <si>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</si>
  <si>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</si>
  <si>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</si>
  <si>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</si>
  <si>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</si>
  <si>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</si>
  <si>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</si>
  <si>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</si>
  <si>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Impendle(KZN224)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</si>
  <si>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</si>
  <si>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</si>
  <si>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</si>
  <si>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</si>
  <si>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</si>
  <si>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</si>
  <si>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</si>
  <si>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</si>
  <si>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</si>
  <si>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</si>
  <si>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</si>
  <si>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</si>
  <si>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</si>
  <si>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</si>
  <si>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</si>
  <si>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</si>
  <si>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</si>
  <si>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</si>
  <si>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</si>
  <si>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</si>
  <si>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</si>
  <si>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</si>
  <si>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</si>
  <si>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</si>
  <si>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</si>
  <si>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</si>
  <si>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</si>
  <si>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</si>
  <si>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</si>
  <si>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Impendle(KZN224)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</si>
  <si>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</si>
  <si>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</si>
  <si>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</si>
  <si>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</si>
  <si>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</si>
  <si>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</si>
  <si>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</si>
  <si>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</si>
  <si>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</si>
  <si>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</si>
  <si>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</si>
  <si>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</si>
  <si>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</si>
  <si>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</si>
  <si>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</si>
  <si>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</si>
  <si>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</si>
  <si>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</si>
  <si>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</si>
  <si>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</si>
  <si>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</si>
  <si>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</si>
  <si>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</si>
  <si>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</si>
  <si>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</si>
  <si>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</si>
  <si>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</si>
  <si>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</si>
  <si>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Impendle(KZN224)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</si>
  <si>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</si>
  <si>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</si>
  <si>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</si>
  <si>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</si>
  <si>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</si>
  <si>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</si>
  <si>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</si>
  <si>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</si>
  <si>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</si>
  <si>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</si>
  <si>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Impendle(KZN224)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</si>
  <si>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</si>
  <si>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</si>
  <si>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</si>
  <si>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</si>
  <si>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</si>
  <si>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</si>
  <si>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</si>
  <si>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</si>
  <si>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</si>
  <si>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</si>
  <si>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</si>
  <si>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</si>
  <si>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</si>
  <si>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</si>
  <si>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</si>
  <si>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</si>
  <si>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</si>
  <si>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</si>
  <si>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</si>
  <si>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</si>
  <si>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</si>
  <si>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</si>
  <si>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</si>
  <si>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</si>
  <si>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</si>
  <si>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</si>
  <si>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</si>
  <si>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</si>
  <si>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</si>
  <si>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</si>
  <si>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</si>
  <si>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</si>
  <si>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</si>
  <si>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Impendle(KZN224)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</si>
  <si>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</si>
  <si>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</si>
  <si>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</si>
  <si>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</si>
  <si>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</si>
  <si>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</si>
  <si>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</si>
  <si>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</si>
  <si>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</si>
  <si>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</si>
  <si>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</si>
  <si>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</si>
  <si>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</si>
  <si>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</si>
  <si>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</si>
  <si>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</si>
  <si>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</si>
  <si>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</si>
  <si>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</si>
  <si>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</si>
  <si>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</si>
  <si>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</si>
  <si>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</si>
  <si>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</si>
  <si>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</si>
  <si>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</si>
  <si>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Impendle(KZN224)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</si>
  <si>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</si>
  <si>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</si>
  <si>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</si>
  <si>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</si>
  <si>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</si>
  <si>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</si>
  <si>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</si>
  <si>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</si>
  <si>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</si>
  <si>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</si>
  <si>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</si>
  <si>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</si>
  <si>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</si>
  <si>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</si>
  <si>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</si>
  <si>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</si>
  <si>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</si>
  <si>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</si>
  <si>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</si>
  <si>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</si>
  <si>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</si>
  <si>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</si>
  <si>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</si>
  <si>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</si>
  <si>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Impendle(KZN224)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</si>
  <si>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</si>
  <si>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</si>
  <si>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</si>
  <si>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</si>
  <si>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</si>
  <si>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</si>
  <si>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</si>
  <si>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</si>
  <si>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</si>
  <si>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</si>
  <si>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</si>
  <si>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</si>
  <si>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</si>
  <si>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</si>
  <si>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</si>
  <si>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</si>
  <si>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</si>
  <si>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</si>
  <si>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</si>
  <si>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</si>
  <si>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</si>
  <si>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</si>
  <si>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</si>
  <si>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</si>
  <si>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</si>
  <si>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</si>
  <si>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</si>
  <si>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</si>
  <si>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</si>
  <si>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</si>
  <si>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</si>
  <si>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</si>
  <si>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</si>
  <si>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</si>
  <si>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</si>
  <si>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Impendle(KZN224)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</si>
  <si>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</si>
  <si>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</si>
  <si>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Impendle(KZN224)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</si>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</sst>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1340958</v>
      </c>
      <c r="C5" s="19">
        <v>0</v>
      </c>
      <c r="D5" s="59">
        <v>1503000</v>
      </c>
      <c r="E5" s="60">
        <v>1503000</v>
      </c>
      <c r="F5" s="60">
        <v>486940</v>
      </c>
      <c r="G5" s="60">
        <v>147124</v>
      </c>
      <c r="H5" s="60">
        <v>138692</v>
      </c>
      <c r="I5" s="60">
        <v>772756</v>
      </c>
      <c r="J5" s="60">
        <v>156144</v>
      </c>
      <c r="K5" s="60">
        <v>140266</v>
      </c>
      <c r="L5" s="60">
        <v>140166</v>
      </c>
      <c r="M5" s="60">
        <v>436576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1209332</v>
      </c>
      <c r="W5" s="60">
        <v>751500</v>
      </c>
      <c r="X5" s="60">
        <v>457832</v>
      </c>
      <c r="Y5" s="61">
        <v>60.92</v>
      </c>
      <c r="Z5" s="62">
        <v>1503000</v>
      </c>
    </row>
    <row r="6" spans="1:26" ht="13.5">
      <c r="A6" s="58" t="s">
        <v>32</v>
      </c>
      <c r="B6" s="19">
        <v>21455</v>
      </c>
      <c r="C6" s="19">
        <v>0</v>
      </c>
      <c r="D6" s="59">
        <v>50000</v>
      </c>
      <c r="E6" s="60">
        <v>50000</v>
      </c>
      <c r="F6" s="60">
        <v>2859</v>
      </c>
      <c r="G6" s="60">
        <v>2959</v>
      </c>
      <c r="H6" s="60">
        <v>2859</v>
      </c>
      <c r="I6" s="60">
        <v>8677</v>
      </c>
      <c r="J6" s="60">
        <v>2859</v>
      </c>
      <c r="K6" s="60">
        <v>2979</v>
      </c>
      <c r="L6" s="60">
        <v>2979</v>
      </c>
      <c r="M6" s="60">
        <v>8817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17494</v>
      </c>
      <c r="W6" s="60">
        <v>25000</v>
      </c>
      <c r="X6" s="60">
        <v>-7506</v>
      </c>
      <c r="Y6" s="61">
        <v>-30.02</v>
      </c>
      <c r="Z6" s="62">
        <v>50000</v>
      </c>
    </row>
    <row r="7" spans="1:26" ht="13.5">
      <c r="A7" s="58" t="s">
        <v>33</v>
      </c>
      <c r="B7" s="19">
        <v>1568779</v>
      </c>
      <c r="C7" s="19">
        <v>0</v>
      </c>
      <c r="D7" s="59">
        <v>497000</v>
      </c>
      <c r="E7" s="60">
        <v>497000</v>
      </c>
      <c r="F7" s="60">
        <v>1289</v>
      </c>
      <c r="G7" s="60">
        <v>80045</v>
      </c>
      <c r="H7" s="60">
        <v>117660</v>
      </c>
      <c r="I7" s="60">
        <v>198994</v>
      </c>
      <c r="J7" s="60">
        <v>77095</v>
      </c>
      <c r="K7" s="60">
        <v>53768</v>
      </c>
      <c r="L7" s="60">
        <v>101817</v>
      </c>
      <c r="M7" s="60">
        <v>232680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431674</v>
      </c>
      <c r="W7" s="60">
        <v>248500</v>
      </c>
      <c r="X7" s="60">
        <v>183174</v>
      </c>
      <c r="Y7" s="61">
        <v>73.71</v>
      </c>
      <c r="Z7" s="62">
        <v>497000</v>
      </c>
    </row>
    <row r="8" spans="1:26" ht="13.5">
      <c r="A8" s="58" t="s">
        <v>34</v>
      </c>
      <c r="B8" s="19">
        <v>21618200</v>
      </c>
      <c r="C8" s="19">
        <v>0</v>
      </c>
      <c r="D8" s="59">
        <v>30115000</v>
      </c>
      <c r="E8" s="60">
        <v>30115000</v>
      </c>
      <c r="F8" s="60">
        <v>5493614</v>
      </c>
      <c r="G8" s="60">
        <v>171000</v>
      </c>
      <c r="H8" s="60">
        <v>0</v>
      </c>
      <c r="I8" s="60">
        <v>5664614</v>
      </c>
      <c r="J8" s="60">
        <v>0</v>
      </c>
      <c r="K8" s="60">
        <v>8500928</v>
      </c>
      <c r="L8" s="60">
        <v>2386001</v>
      </c>
      <c r="M8" s="60">
        <v>10886929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16551543</v>
      </c>
      <c r="W8" s="60">
        <v>15057500</v>
      </c>
      <c r="X8" s="60">
        <v>1494043</v>
      </c>
      <c r="Y8" s="61">
        <v>9.92</v>
      </c>
      <c r="Z8" s="62">
        <v>30115000</v>
      </c>
    </row>
    <row r="9" spans="1:26" ht="13.5">
      <c r="A9" s="58" t="s">
        <v>35</v>
      </c>
      <c r="B9" s="19">
        <v>355354</v>
      </c>
      <c r="C9" s="19">
        <v>0</v>
      </c>
      <c r="D9" s="59">
        <v>30747000</v>
      </c>
      <c r="E9" s="60">
        <v>30747000</v>
      </c>
      <c r="F9" s="60">
        <v>182981</v>
      </c>
      <c r="G9" s="60">
        <v>214055</v>
      </c>
      <c r="H9" s="60">
        <v>299314</v>
      </c>
      <c r="I9" s="60">
        <v>696350</v>
      </c>
      <c r="J9" s="60">
        <v>195375</v>
      </c>
      <c r="K9" s="60">
        <v>206141</v>
      </c>
      <c r="L9" s="60">
        <v>36623</v>
      </c>
      <c r="M9" s="60">
        <v>438139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1134489</v>
      </c>
      <c r="W9" s="60">
        <v>15373500</v>
      </c>
      <c r="X9" s="60">
        <v>-14239011</v>
      </c>
      <c r="Y9" s="61">
        <v>-92.62</v>
      </c>
      <c r="Z9" s="62">
        <v>30747000</v>
      </c>
    </row>
    <row r="10" spans="1:26" ht="25.5">
      <c r="A10" s="63" t="s">
        <v>277</v>
      </c>
      <c r="B10" s="64">
        <f>SUM(B5:B9)</f>
        <v>24904746</v>
      </c>
      <c r="C10" s="64">
        <f>SUM(C5:C9)</f>
        <v>0</v>
      </c>
      <c r="D10" s="65">
        <f aca="true" t="shared" si="0" ref="D10:Z10">SUM(D5:D9)</f>
        <v>62912000</v>
      </c>
      <c r="E10" s="66">
        <f t="shared" si="0"/>
        <v>62912000</v>
      </c>
      <c r="F10" s="66">
        <f t="shared" si="0"/>
        <v>6167683</v>
      </c>
      <c r="G10" s="66">
        <f t="shared" si="0"/>
        <v>615183</v>
      </c>
      <c r="H10" s="66">
        <f t="shared" si="0"/>
        <v>558525</v>
      </c>
      <c r="I10" s="66">
        <f t="shared" si="0"/>
        <v>7341391</v>
      </c>
      <c r="J10" s="66">
        <f t="shared" si="0"/>
        <v>431473</v>
      </c>
      <c r="K10" s="66">
        <f t="shared" si="0"/>
        <v>8904082</v>
      </c>
      <c r="L10" s="66">
        <f t="shared" si="0"/>
        <v>2667586</v>
      </c>
      <c r="M10" s="66">
        <f t="shared" si="0"/>
        <v>12003141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19344532</v>
      </c>
      <c r="W10" s="66">
        <f t="shared" si="0"/>
        <v>31456000</v>
      </c>
      <c r="X10" s="66">
        <f t="shared" si="0"/>
        <v>-12111468</v>
      </c>
      <c r="Y10" s="67">
        <f>+IF(W10&lt;&gt;0,(X10/W10)*100,0)</f>
        <v>-38.50288657171922</v>
      </c>
      <c r="Z10" s="68">
        <f t="shared" si="0"/>
        <v>62912000</v>
      </c>
    </row>
    <row r="11" spans="1:26" ht="13.5">
      <c r="A11" s="58" t="s">
        <v>37</v>
      </c>
      <c r="B11" s="19">
        <v>12353409</v>
      </c>
      <c r="C11" s="19">
        <v>0</v>
      </c>
      <c r="D11" s="59">
        <v>14628000</v>
      </c>
      <c r="E11" s="60">
        <v>14628000</v>
      </c>
      <c r="F11" s="60">
        <v>1267342</v>
      </c>
      <c r="G11" s="60">
        <v>1119497</v>
      </c>
      <c r="H11" s="60">
        <v>1122027</v>
      </c>
      <c r="I11" s="60">
        <v>3508866</v>
      </c>
      <c r="J11" s="60">
        <v>1164786</v>
      </c>
      <c r="K11" s="60">
        <v>1771928</v>
      </c>
      <c r="L11" s="60">
        <v>1183117</v>
      </c>
      <c r="M11" s="60">
        <v>4119831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7628697</v>
      </c>
      <c r="W11" s="60">
        <v>7314000</v>
      </c>
      <c r="X11" s="60">
        <v>314697</v>
      </c>
      <c r="Y11" s="61">
        <v>4.3</v>
      </c>
      <c r="Z11" s="62">
        <v>14628000</v>
      </c>
    </row>
    <row r="12" spans="1:26" ht="13.5">
      <c r="A12" s="58" t="s">
        <v>38</v>
      </c>
      <c r="B12" s="19">
        <v>1579250</v>
      </c>
      <c r="C12" s="19">
        <v>0</v>
      </c>
      <c r="D12" s="59">
        <v>1490000</v>
      </c>
      <c r="E12" s="60">
        <v>1490000</v>
      </c>
      <c r="F12" s="60">
        <v>118047</v>
      </c>
      <c r="G12" s="60">
        <v>172978</v>
      </c>
      <c r="H12" s="60">
        <v>118782</v>
      </c>
      <c r="I12" s="60">
        <v>409807</v>
      </c>
      <c r="J12" s="60">
        <v>115772</v>
      </c>
      <c r="K12" s="60">
        <v>118782</v>
      </c>
      <c r="L12" s="60">
        <v>118782</v>
      </c>
      <c r="M12" s="60">
        <v>353336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763143</v>
      </c>
      <c r="W12" s="60">
        <v>745000</v>
      </c>
      <c r="X12" s="60">
        <v>18143</v>
      </c>
      <c r="Y12" s="61">
        <v>2.44</v>
      </c>
      <c r="Z12" s="62">
        <v>1490000</v>
      </c>
    </row>
    <row r="13" spans="1:26" ht="13.5">
      <c r="A13" s="58" t="s">
        <v>278</v>
      </c>
      <c r="B13" s="19">
        <v>6114842</v>
      </c>
      <c r="C13" s="19">
        <v>0</v>
      </c>
      <c r="D13" s="59">
        <v>1506000</v>
      </c>
      <c r="E13" s="60">
        <v>1506000</v>
      </c>
      <c r="F13" s="60">
        <v>0</v>
      </c>
      <c r="G13" s="60">
        <v>0</v>
      </c>
      <c r="H13" s="60">
        <v>0</v>
      </c>
      <c r="I13" s="60">
        <v>0</v>
      </c>
      <c r="J13" s="60">
        <v>690450</v>
      </c>
      <c r="K13" s="60">
        <v>172242</v>
      </c>
      <c r="L13" s="60">
        <v>169460</v>
      </c>
      <c r="M13" s="60">
        <v>1032152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1032152</v>
      </c>
      <c r="W13" s="60">
        <v>753000</v>
      </c>
      <c r="X13" s="60">
        <v>279152</v>
      </c>
      <c r="Y13" s="61">
        <v>37.07</v>
      </c>
      <c r="Z13" s="62">
        <v>1506000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46154</v>
      </c>
      <c r="G14" s="60">
        <v>14997</v>
      </c>
      <c r="H14" s="60">
        <v>8183</v>
      </c>
      <c r="I14" s="60">
        <v>69334</v>
      </c>
      <c r="J14" s="60">
        <v>49114</v>
      </c>
      <c r="K14" s="60">
        <v>50248</v>
      </c>
      <c r="L14" s="60">
        <v>6927</v>
      </c>
      <c r="M14" s="60">
        <v>106289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175623</v>
      </c>
      <c r="W14" s="60">
        <v>0</v>
      </c>
      <c r="X14" s="60">
        <v>175623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59540</v>
      </c>
      <c r="M15" s="60">
        <v>59540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59540</v>
      </c>
      <c r="W15" s="60">
        <v>0</v>
      </c>
      <c r="X15" s="60">
        <v>59540</v>
      </c>
      <c r="Y15" s="61">
        <v>0</v>
      </c>
      <c r="Z15" s="62">
        <v>0</v>
      </c>
    </row>
    <row r="16" spans="1:26" ht="13.5">
      <c r="A16" s="69" t="s">
        <v>42</v>
      </c>
      <c r="B16" s="19">
        <v>5455874</v>
      </c>
      <c r="C16" s="19">
        <v>0</v>
      </c>
      <c r="D16" s="59">
        <v>0</v>
      </c>
      <c r="E16" s="60">
        <v>0</v>
      </c>
      <c r="F16" s="60">
        <v>677756</v>
      </c>
      <c r="G16" s="60">
        <v>898929</v>
      </c>
      <c r="H16" s="60">
        <v>1085118</v>
      </c>
      <c r="I16" s="60">
        <v>2661803</v>
      </c>
      <c r="J16" s="60">
        <v>577799</v>
      </c>
      <c r="K16" s="60">
        <v>1029445</v>
      </c>
      <c r="L16" s="60">
        <v>693079</v>
      </c>
      <c r="M16" s="60">
        <v>2300323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4962126</v>
      </c>
      <c r="W16" s="60">
        <v>0</v>
      </c>
      <c r="X16" s="60">
        <v>4962126</v>
      </c>
      <c r="Y16" s="61">
        <v>0</v>
      </c>
      <c r="Z16" s="62">
        <v>0</v>
      </c>
    </row>
    <row r="17" spans="1:26" ht="13.5">
      <c r="A17" s="58" t="s">
        <v>43</v>
      </c>
      <c r="B17" s="19">
        <v>11430794</v>
      </c>
      <c r="C17" s="19">
        <v>0</v>
      </c>
      <c r="D17" s="59">
        <v>45289000</v>
      </c>
      <c r="E17" s="60">
        <v>45289000</v>
      </c>
      <c r="F17" s="60">
        <v>3897131</v>
      </c>
      <c r="G17" s="60">
        <v>2099240</v>
      </c>
      <c r="H17" s="60">
        <v>2332332</v>
      </c>
      <c r="I17" s="60">
        <v>8328703</v>
      </c>
      <c r="J17" s="60">
        <v>3135619</v>
      </c>
      <c r="K17" s="60">
        <v>1588912</v>
      </c>
      <c r="L17" s="60">
        <v>3478646</v>
      </c>
      <c r="M17" s="60">
        <v>8203177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16531880</v>
      </c>
      <c r="W17" s="60">
        <v>22644500</v>
      </c>
      <c r="X17" s="60">
        <v>-6112620</v>
      </c>
      <c r="Y17" s="61">
        <v>-26.99</v>
      </c>
      <c r="Z17" s="62">
        <v>45289000</v>
      </c>
    </row>
    <row r="18" spans="1:26" ht="13.5">
      <c r="A18" s="70" t="s">
        <v>44</v>
      </c>
      <c r="B18" s="71">
        <f>SUM(B11:B17)</f>
        <v>36934169</v>
      </c>
      <c r="C18" s="71">
        <f>SUM(C11:C17)</f>
        <v>0</v>
      </c>
      <c r="D18" s="72">
        <f aca="true" t="shared" si="1" ref="D18:Z18">SUM(D11:D17)</f>
        <v>62913000</v>
      </c>
      <c r="E18" s="73">
        <f t="shared" si="1"/>
        <v>62913000</v>
      </c>
      <c r="F18" s="73">
        <f t="shared" si="1"/>
        <v>6006430</v>
      </c>
      <c r="G18" s="73">
        <f t="shared" si="1"/>
        <v>4305641</v>
      </c>
      <c r="H18" s="73">
        <f t="shared" si="1"/>
        <v>4666442</v>
      </c>
      <c r="I18" s="73">
        <f t="shared" si="1"/>
        <v>14978513</v>
      </c>
      <c r="J18" s="73">
        <f t="shared" si="1"/>
        <v>5733540</v>
      </c>
      <c r="K18" s="73">
        <f t="shared" si="1"/>
        <v>4731557</v>
      </c>
      <c r="L18" s="73">
        <f t="shared" si="1"/>
        <v>5709551</v>
      </c>
      <c r="M18" s="73">
        <f t="shared" si="1"/>
        <v>16174648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31153161</v>
      </c>
      <c r="W18" s="73">
        <f t="shared" si="1"/>
        <v>31456500</v>
      </c>
      <c r="X18" s="73">
        <f t="shared" si="1"/>
        <v>-303339</v>
      </c>
      <c r="Y18" s="67">
        <f>+IF(W18&lt;&gt;0,(X18/W18)*100,0)</f>
        <v>-0.9643126221925516</v>
      </c>
      <c r="Z18" s="74">
        <f t="shared" si="1"/>
        <v>62913000</v>
      </c>
    </row>
    <row r="19" spans="1:26" ht="13.5">
      <c r="A19" s="70" t="s">
        <v>45</v>
      </c>
      <c r="B19" s="75">
        <f>+B10-B18</f>
        <v>-12029423</v>
      </c>
      <c r="C19" s="75">
        <f>+C10-C18</f>
        <v>0</v>
      </c>
      <c r="D19" s="76">
        <f aca="true" t="shared" si="2" ref="D19:Z19">+D10-D18</f>
        <v>-1000</v>
      </c>
      <c r="E19" s="77">
        <f t="shared" si="2"/>
        <v>-1000</v>
      </c>
      <c r="F19" s="77">
        <f t="shared" si="2"/>
        <v>161253</v>
      </c>
      <c r="G19" s="77">
        <f t="shared" si="2"/>
        <v>-3690458</v>
      </c>
      <c r="H19" s="77">
        <f t="shared" si="2"/>
        <v>-4107917</v>
      </c>
      <c r="I19" s="77">
        <f t="shared" si="2"/>
        <v>-7637122</v>
      </c>
      <c r="J19" s="77">
        <f t="shared" si="2"/>
        <v>-5302067</v>
      </c>
      <c r="K19" s="77">
        <f t="shared" si="2"/>
        <v>4172525</v>
      </c>
      <c r="L19" s="77">
        <f t="shared" si="2"/>
        <v>-3041965</v>
      </c>
      <c r="M19" s="77">
        <f t="shared" si="2"/>
        <v>-4171507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-11808629</v>
      </c>
      <c r="W19" s="77">
        <f>IF(E10=E18,0,W10-W18)</f>
        <v>-500</v>
      </c>
      <c r="X19" s="77">
        <f t="shared" si="2"/>
        <v>-11808129</v>
      </c>
      <c r="Y19" s="78">
        <f>+IF(W19&lt;&gt;0,(X19/W19)*100,0)</f>
        <v>2361625.8000000003</v>
      </c>
      <c r="Z19" s="79">
        <f t="shared" si="2"/>
        <v>-1000</v>
      </c>
    </row>
    <row r="20" spans="1:26" ht="13.5">
      <c r="A20" s="58" t="s">
        <v>46</v>
      </c>
      <c r="B20" s="19">
        <v>27722809</v>
      </c>
      <c r="C20" s="19">
        <v>0</v>
      </c>
      <c r="D20" s="59">
        <v>0</v>
      </c>
      <c r="E20" s="60">
        <v>0</v>
      </c>
      <c r="F20" s="60">
        <v>4828177</v>
      </c>
      <c r="G20" s="60">
        <v>1677387</v>
      </c>
      <c r="H20" s="60">
        <v>5538795</v>
      </c>
      <c r="I20" s="60">
        <v>12044359</v>
      </c>
      <c r="J20" s="60">
        <v>3428862</v>
      </c>
      <c r="K20" s="60">
        <v>963605</v>
      </c>
      <c r="L20" s="60">
        <v>1504016</v>
      </c>
      <c r="M20" s="60">
        <v>5896483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17940842</v>
      </c>
      <c r="W20" s="60">
        <v>0</v>
      </c>
      <c r="X20" s="60">
        <v>17940842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15693386</v>
      </c>
      <c r="C22" s="86">
        <f>SUM(C19:C21)</f>
        <v>0</v>
      </c>
      <c r="D22" s="87">
        <f aca="true" t="shared" si="3" ref="D22:Z22">SUM(D19:D21)</f>
        <v>-1000</v>
      </c>
      <c r="E22" s="88">
        <f t="shared" si="3"/>
        <v>-1000</v>
      </c>
      <c r="F22" s="88">
        <f t="shared" si="3"/>
        <v>4989430</v>
      </c>
      <c r="G22" s="88">
        <f t="shared" si="3"/>
        <v>-2013071</v>
      </c>
      <c r="H22" s="88">
        <f t="shared" si="3"/>
        <v>1430878</v>
      </c>
      <c r="I22" s="88">
        <f t="shared" si="3"/>
        <v>4407237</v>
      </c>
      <c r="J22" s="88">
        <f t="shared" si="3"/>
        <v>-1873205</v>
      </c>
      <c r="K22" s="88">
        <f t="shared" si="3"/>
        <v>5136130</v>
      </c>
      <c r="L22" s="88">
        <f t="shared" si="3"/>
        <v>-1537949</v>
      </c>
      <c r="M22" s="88">
        <f t="shared" si="3"/>
        <v>1724976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6132213</v>
      </c>
      <c r="W22" s="88">
        <f t="shared" si="3"/>
        <v>-500</v>
      </c>
      <c r="X22" s="88">
        <f t="shared" si="3"/>
        <v>6132713</v>
      </c>
      <c r="Y22" s="89">
        <f>+IF(W22&lt;&gt;0,(X22/W22)*100,0)</f>
        <v>-1226542.5999999999</v>
      </c>
      <c r="Z22" s="90">
        <f t="shared" si="3"/>
        <v>-1000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15693386</v>
      </c>
      <c r="C24" s="75">
        <f>SUM(C22:C23)</f>
        <v>0</v>
      </c>
      <c r="D24" s="76">
        <f aca="true" t="shared" si="4" ref="D24:Z24">SUM(D22:D23)</f>
        <v>-1000</v>
      </c>
      <c r="E24" s="77">
        <f t="shared" si="4"/>
        <v>-1000</v>
      </c>
      <c r="F24" s="77">
        <f t="shared" si="4"/>
        <v>4989430</v>
      </c>
      <c r="G24" s="77">
        <f t="shared" si="4"/>
        <v>-2013071</v>
      </c>
      <c r="H24" s="77">
        <f t="shared" si="4"/>
        <v>1430878</v>
      </c>
      <c r="I24" s="77">
        <f t="shared" si="4"/>
        <v>4407237</v>
      </c>
      <c r="J24" s="77">
        <f t="shared" si="4"/>
        <v>-1873205</v>
      </c>
      <c r="K24" s="77">
        <f t="shared" si="4"/>
        <v>5136130</v>
      </c>
      <c r="L24" s="77">
        <f t="shared" si="4"/>
        <v>-1537949</v>
      </c>
      <c r="M24" s="77">
        <f t="shared" si="4"/>
        <v>1724976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6132213</v>
      </c>
      <c r="W24" s="77">
        <f t="shared" si="4"/>
        <v>-500</v>
      </c>
      <c r="X24" s="77">
        <f t="shared" si="4"/>
        <v>6132713</v>
      </c>
      <c r="Y24" s="78">
        <f>+IF(W24&lt;&gt;0,(X24/W24)*100,0)</f>
        <v>-1226542.5999999999</v>
      </c>
      <c r="Z24" s="79">
        <f t="shared" si="4"/>
        <v>-1000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6907000</v>
      </c>
      <c r="C27" s="22">
        <v>0</v>
      </c>
      <c r="D27" s="99">
        <v>0</v>
      </c>
      <c r="E27" s="100">
        <v>0</v>
      </c>
      <c r="F27" s="100">
        <v>4036635</v>
      </c>
      <c r="G27" s="100">
        <v>1397606</v>
      </c>
      <c r="H27" s="100">
        <v>2846174</v>
      </c>
      <c r="I27" s="100">
        <v>8280415</v>
      </c>
      <c r="J27" s="100">
        <v>3150784</v>
      </c>
      <c r="K27" s="100">
        <v>1611161</v>
      </c>
      <c r="L27" s="100">
        <v>3472112</v>
      </c>
      <c r="M27" s="100">
        <v>8234057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16514472</v>
      </c>
      <c r="W27" s="100">
        <v>0</v>
      </c>
      <c r="X27" s="100">
        <v>16514472</v>
      </c>
      <c r="Y27" s="101">
        <v>0</v>
      </c>
      <c r="Z27" s="102">
        <v>0</v>
      </c>
    </row>
    <row r="28" spans="1:26" ht="13.5">
      <c r="A28" s="103" t="s">
        <v>46</v>
      </c>
      <c r="B28" s="19">
        <v>6907000</v>
      </c>
      <c r="C28" s="19">
        <v>0</v>
      </c>
      <c r="D28" s="59">
        <v>0</v>
      </c>
      <c r="E28" s="60">
        <v>0</v>
      </c>
      <c r="F28" s="60">
        <v>3990000</v>
      </c>
      <c r="G28" s="60">
        <v>1350971</v>
      </c>
      <c r="H28" s="60">
        <v>2799539</v>
      </c>
      <c r="I28" s="60">
        <v>8140510</v>
      </c>
      <c r="J28" s="60">
        <v>3104149</v>
      </c>
      <c r="K28" s="60">
        <v>1564526</v>
      </c>
      <c r="L28" s="60">
        <v>3425477</v>
      </c>
      <c r="M28" s="60">
        <v>8094152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16234662</v>
      </c>
      <c r="W28" s="60">
        <v>0</v>
      </c>
      <c r="X28" s="60">
        <v>16234662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46635</v>
      </c>
      <c r="G30" s="60">
        <v>46635</v>
      </c>
      <c r="H30" s="60">
        <v>46635</v>
      </c>
      <c r="I30" s="60">
        <v>139905</v>
      </c>
      <c r="J30" s="60">
        <v>46635</v>
      </c>
      <c r="K30" s="60">
        <v>46635</v>
      </c>
      <c r="L30" s="60">
        <v>46635</v>
      </c>
      <c r="M30" s="60">
        <v>139905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279810</v>
      </c>
      <c r="W30" s="60">
        <v>0</v>
      </c>
      <c r="X30" s="60">
        <v>279810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6907000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4036635</v>
      </c>
      <c r="G32" s="100">
        <f t="shared" si="5"/>
        <v>1397606</v>
      </c>
      <c r="H32" s="100">
        <f t="shared" si="5"/>
        <v>2846174</v>
      </c>
      <c r="I32" s="100">
        <f t="shared" si="5"/>
        <v>8280415</v>
      </c>
      <c r="J32" s="100">
        <f t="shared" si="5"/>
        <v>3150784</v>
      </c>
      <c r="K32" s="100">
        <f t="shared" si="5"/>
        <v>1611161</v>
      </c>
      <c r="L32" s="100">
        <f t="shared" si="5"/>
        <v>3472112</v>
      </c>
      <c r="M32" s="100">
        <f t="shared" si="5"/>
        <v>8234057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16514472</v>
      </c>
      <c r="W32" s="100">
        <f t="shared" si="5"/>
        <v>0</v>
      </c>
      <c r="X32" s="100">
        <f t="shared" si="5"/>
        <v>16514472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20709085</v>
      </c>
      <c r="C35" s="19">
        <v>0</v>
      </c>
      <c r="D35" s="59">
        <v>18449368</v>
      </c>
      <c r="E35" s="60">
        <v>18449368</v>
      </c>
      <c r="F35" s="60">
        <v>57793065</v>
      </c>
      <c r="G35" s="60">
        <v>50181166</v>
      </c>
      <c r="H35" s="60">
        <v>48156131</v>
      </c>
      <c r="I35" s="60">
        <v>48156131</v>
      </c>
      <c r="J35" s="60">
        <v>44696188</v>
      </c>
      <c r="K35" s="60">
        <v>56753330</v>
      </c>
      <c r="L35" s="60">
        <v>59507236</v>
      </c>
      <c r="M35" s="60">
        <v>59507236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59507236</v>
      </c>
      <c r="W35" s="60">
        <v>9224684</v>
      </c>
      <c r="X35" s="60">
        <v>50282552</v>
      </c>
      <c r="Y35" s="61">
        <v>545.09</v>
      </c>
      <c r="Z35" s="62">
        <v>18449368</v>
      </c>
    </row>
    <row r="36" spans="1:26" ht="13.5">
      <c r="A36" s="58" t="s">
        <v>57</v>
      </c>
      <c r="B36" s="19">
        <v>65792858</v>
      </c>
      <c r="C36" s="19">
        <v>0</v>
      </c>
      <c r="D36" s="59">
        <v>9606000</v>
      </c>
      <c r="E36" s="60">
        <v>9606000</v>
      </c>
      <c r="F36" s="60">
        <v>39730722</v>
      </c>
      <c r="G36" s="60">
        <v>40382315</v>
      </c>
      <c r="H36" s="60">
        <v>40382315</v>
      </c>
      <c r="I36" s="60">
        <v>40382315</v>
      </c>
      <c r="J36" s="60">
        <v>38654009</v>
      </c>
      <c r="K36" s="60">
        <v>39461466</v>
      </c>
      <c r="L36" s="60">
        <v>37815349</v>
      </c>
      <c r="M36" s="60">
        <v>37815349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37815349</v>
      </c>
      <c r="W36" s="60">
        <v>4803000</v>
      </c>
      <c r="X36" s="60">
        <v>33012349</v>
      </c>
      <c r="Y36" s="61">
        <v>687.33</v>
      </c>
      <c r="Z36" s="62">
        <v>9606000</v>
      </c>
    </row>
    <row r="37" spans="1:26" ht="13.5">
      <c r="A37" s="58" t="s">
        <v>58</v>
      </c>
      <c r="B37" s="19">
        <v>17499779</v>
      </c>
      <c r="C37" s="19">
        <v>0</v>
      </c>
      <c r="D37" s="59">
        <v>18941000</v>
      </c>
      <c r="E37" s="60">
        <v>18941000</v>
      </c>
      <c r="F37" s="60">
        <v>18947457</v>
      </c>
      <c r="G37" s="60">
        <v>17614765</v>
      </c>
      <c r="H37" s="60">
        <v>14197559</v>
      </c>
      <c r="I37" s="60">
        <v>14197559</v>
      </c>
      <c r="J37" s="60">
        <v>12380855</v>
      </c>
      <c r="K37" s="60">
        <v>19038457</v>
      </c>
      <c r="L37" s="60">
        <v>21558695</v>
      </c>
      <c r="M37" s="60">
        <v>21558695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21558695</v>
      </c>
      <c r="W37" s="60">
        <v>9470500</v>
      </c>
      <c r="X37" s="60">
        <v>12088195</v>
      </c>
      <c r="Y37" s="61">
        <v>127.64</v>
      </c>
      <c r="Z37" s="62">
        <v>18941000</v>
      </c>
    </row>
    <row r="38" spans="1:26" ht="13.5">
      <c r="A38" s="58" t="s">
        <v>59</v>
      </c>
      <c r="B38" s="19">
        <v>529452</v>
      </c>
      <c r="C38" s="19">
        <v>0</v>
      </c>
      <c r="D38" s="59">
        <v>200000</v>
      </c>
      <c r="E38" s="60">
        <v>200000</v>
      </c>
      <c r="F38" s="60">
        <v>968988</v>
      </c>
      <c r="G38" s="60">
        <v>930871</v>
      </c>
      <c r="H38" s="60">
        <v>892419</v>
      </c>
      <c r="I38" s="60">
        <v>892419</v>
      </c>
      <c r="J38" s="60">
        <v>853375</v>
      </c>
      <c r="K38" s="60">
        <v>814242</v>
      </c>
      <c r="L38" s="60">
        <v>774533</v>
      </c>
      <c r="M38" s="60">
        <v>774533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774533</v>
      </c>
      <c r="W38" s="60">
        <v>100000</v>
      </c>
      <c r="X38" s="60">
        <v>674533</v>
      </c>
      <c r="Y38" s="61">
        <v>674.53</v>
      </c>
      <c r="Z38" s="62">
        <v>200000</v>
      </c>
    </row>
    <row r="39" spans="1:26" ht="13.5">
      <c r="A39" s="58" t="s">
        <v>60</v>
      </c>
      <c r="B39" s="19">
        <v>68472712</v>
      </c>
      <c r="C39" s="19">
        <v>0</v>
      </c>
      <c r="D39" s="59">
        <v>8914368</v>
      </c>
      <c r="E39" s="60">
        <v>8914368</v>
      </c>
      <c r="F39" s="60">
        <v>77607342</v>
      </c>
      <c r="G39" s="60">
        <v>72017845</v>
      </c>
      <c r="H39" s="60">
        <v>73448468</v>
      </c>
      <c r="I39" s="60">
        <v>73448468</v>
      </c>
      <c r="J39" s="60">
        <v>70115967</v>
      </c>
      <c r="K39" s="60">
        <v>76362097</v>
      </c>
      <c r="L39" s="60">
        <v>74989357</v>
      </c>
      <c r="M39" s="60">
        <v>74989357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74989357</v>
      </c>
      <c r="W39" s="60">
        <v>4457184</v>
      </c>
      <c r="X39" s="60">
        <v>70532173</v>
      </c>
      <c r="Y39" s="61">
        <v>1582.44</v>
      </c>
      <c r="Z39" s="62">
        <v>8914368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24821734</v>
      </c>
      <c r="C42" s="19">
        <v>0</v>
      </c>
      <c r="D42" s="59">
        <v>-4766015</v>
      </c>
      <c r="E42" s="60">
        <v>-4766015</v>
      </c>
      <c r="F42" s="60">
        <v>6923464</v>
      </c>
      <c r="G42" s="60">
        <v>-4568307</v>
      </c>
      <c r="H42" s="60">
        <v>678967</v>
      </c>
      <c r="I42" s="60">
        <v>3034124</v>
      </c>
      <c r="J42" s="60">
        <v>1246617</v>
      </c>
      <c r="K42" s="60">
        <v>531374</v>
      </c>
      <c r="L42" s="60">
        <v>678320</v>
      </c>
      <c r="M42" s="60">
        <v>2456311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5490435</v>
      </c>
      <c r="W42" s="60">
        <v>-2383008</v>
      </c>
      <c r="X42" s="60">
        <v>7873443</v>
      </c>
      <c r="Y42" s="61">
        <v>-330.4</v>
      </c>
      <c r="Z42" s="62">
        <v>-4766015</v>
      </c>
    </row>
    <row r="43" spans="1:26" ht="13.5">
      <c r="A43" s="58" t="s">
        <v>63</v>
      </c>
      <c r="B43" s="19">
        <v>-21043221</v>
      </c>
      <c r="C43" s="19">
        <v>0</v>
      </c>
      <c r="D43" s="59">
        <v>-11106000</v>
      </c>
      <c r="E43" s="60">
        <v>-11106000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-5553000</v>
      </c>
      <c r="X43" s="60">
        <v>5553000</v>
      </c>
      <c r="Y43" s="61">
        <v>-100</v>
      </c>
      <c r="Z43" s="62">
        <v>-11106000</v>
      </c>
    </row>
    <row r="44" spans="1:26" ht="13.5">
      <c r="A44" s="58" t="s">
        <v>64</v>
      </c>
      <c r="B44" s="19">
        <v>-445178</v>
      </c>
      <c r="C44" s="19">
        <v>0</v>
      </c>
      <c r="D44" s="59">
        <v>-457993</v>
      </c>
      <c r="E44" s="60">
        <v>-457993</v>
      </c>
      <c r="F44" s="60">
        <v>-968988</v>
      </c>
      <c r="G44" s="60">
        <v>-930871</v>
      </c>
      <c r="H44" s="60">
        <v>-892019</v>
      </c>
      <c r="I44" s="60">
        <v>-2791878</v>
      </c>
      <c r="J44" s="60">
        <v>-853375</v>
      </c>
      <c r="K44" s="60">
        <v>-814242</v>
      </c>
      <c r="L44" s="60">
        <v>-774533</v>
      </c>
      <c r="M44" s="60">
        <v>-2442150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-5234028</v>
      </c>
      <c r="W44" s="60">
        <v>-228996</v>
      </c>
      <c r="X44" s="60">
        <v>-5005032</v>
      </c>
      <c r="Y44" s="61">
        <v>2185.64</v>
      </c>
      <c r="Z44" s="62">
        <v>-457993</v>
      </c>
    </row>
    <row r="45" spans="1:26" ht="13.5">
      <c r="A45" s="70" t="s">
        <v>65</v>
      </c>
      <c r="B45" s="22">
        <v>19018664</v>
      </c>
      <c r="C45" s="22">
        <v>0</v>
      </c>
      <c r="D45" s="99">
        <v>-16330008</v>
      </c>
      <c r="E45" s="100">
        <v>-16330008</v>
      </c>
      <c r="F45" s="100">
        <v>5803677</v>
      </c>
      <c r="G45" s="100">
        <v>304499</v>
      </c>
      <c r="H45" s="100">
        <v>91447</v>
      </c>
      <c r="I45" s="100">
        <v>91447</v>
      </c>
      <c r="J45" s="100">
        <v>484689</v>
      </c>
      <c r="K45" s="100">
        <v>201821</v>
      </c>
      <c r="L45" s="100">
        <v>105608</v>
      </c>
      <c r="M45" s="100">
        <v>105608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105608</v>
      </c>
      <c r="W45" s="100">
        <v>-8165004</v>
      </c>
      <c r="X45" s="100">
        <v>8270612</v>
      </c>
      <c r="Y45" s="101">
        <v>-101.29</v>
      </c>
      <c r="Z45" s="102">
        <v>-16330008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145671</v>
      </c>
      <c r="C49" s="52">
        <v>0</v>
      </c>
      <c r="D49" s="129">
        <v>94309</v>
      </c>
      <c r="E49" s="54">
        <v>93185</v>
      </c>
      <c r="F49" s="54">
        <v>0</v>
      </c>
      <c r="G49" s="54">
        <v>0</v>
      </c>
      <c r="H49" s="54">
        <v>0</v>
      </c>
      <c r="I49" s="54">
        <v>27681</v>
      </c>
      <c r="J49" s="54">
        <v>0</v>
      </c>
      <c r="K49" s="54">
        <v>0</v>
      </c>
      <c r="L49" s="54">
        <v>0</v>
      </c>
      <c r="M49" s="54">
        <v>99544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98085</v>
      </c>
      <c r="W49" s="54">
        <v>852223</v>
      </c>
      <c r="X49" s="54">
        <v>0</v>
      </c>
      <c r="Y49" s="54">
        <v>1410698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102.52478506884476</v>
      </c>
      <c r="C58" s="5">
        <f>IF(C67=0,0,+(C76/C67)*100)</f>
        <v>0</v>
      </c>
      <c r="D58" s="6">
        <f aca="true" t="shared" si="6" ref="D58:Z58">IF(D67=0,0,+(D76/D67)*100)</f>
        <v>313.66814958091555</v>
      </c>
      <c r="E58" s="7">
        <f t="shared" si="6"/>
        <v>313.66814958091555</v>
      </c>
      <c r="F58" s="7">
        <f t="shared" si="6"/>
        <v>19.296282760887628</v>
      </c>
      <c r="G58" s="7">
        <f t="shared" si="6"/>
        <v>128.61631659401007</v>
      </c>
      <c r="H58" s="7">
        <f t="shared" si="6"/>
        <v>249.2208904715719</v>
      </c>
      <c r="I58" s="7">
        <f t="shared" si="6"/>
        <v>81.34611848970809</v>
      </c>
      <c r="J58" s="7">
        <f t="shared" si="6"/>
        <v>89.02936213297333</v>
      </c>
      <c r="K58" s="7">
        <f t="shared" si="6"/>
        <v>62.261526093187456</v>
      </c>
      <c r="L58" s="7">
        <f t="shared" si="6"/>
        <v>57.714006082002165</v>
      </c>
      <c r="M58" s="7">
        <f t="shared" si="6"/>
        <v>69.89591009579956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77.22531356860716</v>
      </c>
      <c r="W58" s="7">
        <f t="shared" si="6"/>
        <v>313.668085106383</v>
      </c>
      <c r="X58" s="7">
        <f t="shared" si="6"/>
        <v>0</v>
      </c>
      <c r="Y58" s="7">
        <f t="shared" si="6"/>
        <v>0</v>
      </c>
      <c r="Z58" s="8">
        <f t="shared" si="6"/>
        <v>313.66814958091555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324.11678880746166</v>
      </c>
      <c r="E59" s="10">
        <f t="shared" si="7"/>
        <v>324.11678880746166</v>
      </c>
      <c r="F59" s="10">
        <f t="shared" si="7"/>
        <v>18.822442190002874</v>
      </c>
      <c r="G59" s="10">
        <f t="shared" si="7"/>
        <v>129.30066139000326</v>
      </c>
      <c r="H59" s="10">
        <f t="shared" si="7"/>
        <v>252.3036013642407</v>
      </c>
      <c r="I59" s="10">
        <f t="shared" si="7"/>
        <v>81.14726513958126</v>
      </c>
      <c r="J59" s="10">
        <f t="shared" si="7"/>
        <v>81.68778520348818</v>
      </c>
      <c r="K59" s="10">
        <f t="shared" si="7"/>
        <v>61.45888366912741</v>
      </c>
      <c r="L59" s="10">
        <f t="shared" si="7"/>
        <v>56.81464452472406</v>
      </c>
      <c r="M59" s="10">
        <f t="shared" si="7"/>
        <v>66.83841729290612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76.02800437305525</v>
      </c>
      <c r="W59" s="10">
        <f t="shared" si="7"/>
        <v>324.1167221852098</v>
      </c>
      <c r="X59" s="10">
        <f t="shared" si="7"/>
        <v>0</v>
      </c>
      <c r="Y59" s="10">
        <f t="shared" si="7"/>
        <v>0</v>
      </c>
      <c r="Z59" s="11">
        <f t="shared" si="7"/>
        <v>324.11678880746166</v>
      </c>
    </row>
    <row r="60" spans="1:26" ht="13.5">
      <c r="A60" s="38" t="s">
        <v>32</v>
      </c>
      <c r="B60" s="12">
        <f t="shared" si="7"/>
        <v>260.326264274062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96.62047989185535</v>
      </c>
      <c r="H60" s="13">
        <f t="shared" si="7"/>
        <v>100</v>
      </c>
      <c r="I60" s="13">
        <f t="shared" si="7"/>
        <v>98.84752794744728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99.42837544300903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160.32626427406197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1362413</v>
      </c>
      <c r="C67" s="24"/>
      <c r="D67" s="25">
        <v>1551000</v>
      </c>
      <c r="E67" s="26">
        <v>1551000</v>
      </c>
      <c r="F67" s="26">
        <v>489799</v>
      </c>
      <c r="G67" s="26">
        <v>141304</v>
      </c>
      <c r="H67" s="26">
        <v>141251</v>
      </c>
      <c r="I67" s="26">
        <v>772354</v>
      </c>
      <c r="J67" s="26">
        <v>148150</v>
      </c>
      <c r="K67" s="26">
        <v>143045</v>
      </c>
      <c r="L67" s="26">
        <v>143045</v>
      </c>
      <c r="M67" s="26">
        <v>434240</v>
      </c>
      <c r="N67" s="26"/>
      <c r="O67" s="26"/>
      <c r="P67" s="26"/>
      <c r="Q67" s="26"/>
      <c r="R67" s="26"/>
      <c r="S67" s="26"/>
      <c r="T67" s="26"/>
      <c r="U67" s="26"/>
      <c r="V67" s="26">
        <v>1206594</v>
      </c>
      <c r="W67" s="26">
        <v>775500</v>
      </c>
      <c r="X67" s="26"/>
      <c r="Y67" s="25"/>
      <c r="Z67" s="27">
        <v>1551000</v>
      </c>
    </row>
    <row r="68" spans="1:26" ht="13.5" hidden="1">
      <c r="A68" s="37" t="s">
        <v>31</v>
      </c>
      <c r="B68" s="19">
        <v>1340958</v>
      </c>
      <c r="C68" s="19"/>
      <c r="D68" s="20">
        <v>1501000</v>
      </c>
      <c r="E68" s="21">
        <v>1501000</v>
      </c>
      <c r="F68" s="21">
        <v>486940</v>
      </c>
      <c r="G68" s="21">
        <v>138345</v>
      </c>
      <c r="H68" s="21">
        <v>138392</v>
      </c>
      <c r="I68" s="21">
        <v>763677</v>
      </c>
      <c r="J68" s="21">
        <v>145291</v>
      </c>
      <c r="K68" s="21">
        <v>140066</v>
      </c>
      <c r="L68" s="21">
        <v>140066</v>
      </c>
      <c r="M68" s="21">
        <v>425423</v>
      </c>
      <c r="N68" s="21"/>
      <c r="O68" s="21"/>
      <c r="P68" s="21"/>
      <c r="Q68" s="21"/>
      <c r="R68" s="21"/>
      <c r="S68" s="21"/>
      <c r="T68" s="21"/>
      <c r="U68" s="21"/>
      <c r="V68" s="21">
        <v>1189100</v>
      </c>
      <c r="W68" s="21">
        <v>750500</v>
      </c>
      <c r="X68" s="21"/>
      <c r="Y68" s="20"/>
      <c r="Z68" s="23">
        <v>1501000</v>
      </c>
    </row>
    <row r="69" spans="1:26" ht="13.5" hidden="1">
      <c r="A69" s="38" t="s">
        <v>32</v>
      </c>
      <c r="B69" s="19">
        <v>21455</v>
      </c>
      <c r="C69" s="19"/>
      <c r="D69" s="20">
        <v>50000</v>
      </c>
      <c r="E69" s="21">
        <v>50000</v>
      </c>
      <c r="F69" s="21">
        <v>2859</v>
      </c>
      <c r="G69" s="21">
        <v>2959</v>
      </c>
      <c r="H69" s="21">
        <v>2859</v>
      </c>
      <c r="I69" s="21">
        <v>8677</v>
      </c>
      <c r="J69" s="21">
        <v>2859</v>
      </c>
      <c r="K69" s="21">
        <v>2979</v>
      </c>
      <c r="L69" s="21">
        <v>2979</v>
      </c>
      <c r="M69" s="21">
        <v>8817</v>
      </c>
      <c r="N69" s="21"/>
      <c r="O69" s="21"/>
      <c r="P69" s="21"/>
      <c r="Q69" s="21"/>
      <c r="R69" s="21"/>
      <c r="S69" s="21"/>
      <c r="T69" s="21"/>
      <c r="U69" s="21"/>
      <c r="V69" s="21">
        <v>17494</v>
      </c>
      <c r="W69" s="21">
        <v>25000</v>
      </c>
      <c r="X69" s="21"/>
      <c r="Y69" s="20"/>
      <c r="Z69" s="23">
        <v>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21455</v>
      </c>
      <c r="C74" s="19"/>
      <c r="D74" s="20">
        <v>50000</v>
      </c>
      <c r="E74" s="21">
        <v>50000</v>
      </c>
      <c r="F74" s="21">
        <v>2859</v>
      </c>
      <c r="G74" s="21">
        <v>2959</v>
      </c>
      <c r="H74" s="21">
        <v>2859</v>
      </c>
      <c r="I74" s="21">
        <v>8677</v>
      </c>
      <c r="J74" s="21">
        <v>2859</v>
      </c>
      <c r="K74" s="21">
        <v>2979</v>
      </c>
      <c r="L74" s="21">
        <v>2979</v>
      </c>
      <c r="M74" s="21">
        <v>8817</v>
      </c>
      <c r="N74" s="21"/>
      <c r="O74" s="21"/>
      <c r="P74" s="21"/>
      <c r="Q74" s="21"/>
      <c r="R74" s="21"/>
      <c r="S74" s="21"/>
      <c r="T74" s="21"/>
      <c r="U74" s="21"/>
      <c r="V74" s="21">
        <v>17494</v>
      </c>
      <c r="W74" s="21">
        <v>25000</v>
      </c>
      <c r="X74" s="21"/>
      <c r="Y74" s="20"/>
      <c r="Z74" s="23">
        <v>50000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1396811</v>
      </c>
      <c r="C76" s="32"/>
      <c r="D76" s="33">
        <v>4864993</v>
      </c>
      <c r="E76" s="34">
        <v>4864993</v>
      </c>
      <c r="F76" s="34">
        <v>94513</v>
      </c>
      <c r="G76" s="34">
        <v>181740</v>
      </c>
      <c r="H76" s="34">
        <v>352027</v>
      </c>
      <c r="I76" s="34">
        <v>628280</v>
      </c>
      <c r="J76" s="34">
        <v>131897</v>
      </c>
      <c r="K76" s="34">
        <v>89062</v>
      </c>
      <c r="L76" s="34">
        <v>82557</v>
      </c>
      <c r="M76" s="34">
        <v>303516</v>
      </c>
      <c r="N76" s="34"/>
      <c r="O76" s="34"/>
      <c r="P76" s="34"/>
      <c r="Q76" s="34"/>
      <c r="R76" s="34"/>
      <c r="S76" s="34"/>
      <c r="T76" s="34"/>
      <c r="U76" s="34"/>
      <c r="V76" s="34">
        <v>931796</v>
      </c>
      <c r="W76" s="34">
        <v>2432496</v>
      </c>
      <c r="X76" s="34"/>
      <c r="Y76" s="33"/>
      <c r="Z76" s="35">
        <v>4864993</v>
      </c>
    </row>
    <row r="77" spans="1:26" ht="13.5" hidden="1">
      <c r="A77" s="37" t="s">
        <v>31</v>
      </c>
      <c r="B77" s="19">
        <v>1340958</v>
      </c>
      <c r="C77" s="19"/>
      <c r="D77" s="20">
        <v>4864993</v>
      </c>
      <c r="E77" s="21">
        <v>4864993</v>
      </c>
      <c r="F77" s="21">
        <v>91654</v>
      </c>
      <c r="G77" s="21">
        <v>178881</v>
      </c>
      <c r="H77" s="21">
        <v>349168</v>
      </c>
      <c r="I77" s="21">
        <v>619703</v>
      </c>
      <c r="J77" s="21">
        <v>118685</v>
      </c>
      <c r="K77" s="21">
        <v>86083</v>
      </c>
      <c r="L77" s="21">
        <v>79578</v>
      </c>
      <c r="M77" s="21">
        <v>284346</v>
      </c>
      <c r="N77" s="21"/>
      <c r="O77" s="21"/>
      <c r="P77" s="21"/>
      <c r="Q77" s="21"/>
      <c r="R77" s="21"/>
      <c r="S77" s="21"/>
      <c r="T77" s="21"/>
      <c r="U77" s="21"/>
      <c r="V77" s="21">
        <v>904049</v>
      </c>
      <c r="W77" s="21">
        <v>2432496</v>
      </c>
      <c r="X77" s="21"/>
      <c r="Y77" s="20"/>
      <c r="Z77" s="23">
        <v>4864993</v>
      </c>
    </row>
    <row r="78" spans="1:26" ht="13.5" hidden="1">
      <c r="A78" s="38" t="s">
        <v>32</v>
      </c>
      <c r="B78" s="19">
        <v>55853</v>
      </c>
      <c r="C78" s="19"/>
      <c r="D78" s="20"/>
      <c r="E78" s="21"/>
      <c r="F78" s="21">
        <v>2859</v>
      </c>
      <c r="G78" s="21">
        <v>2859</v>
      </c>
      <c r="H78" s="21">
        <v>2859</v>
      </c>
      <c r="I78" s="21">
        <v>8577</v>
      </c>
      <c r="J78" s="21">
        <v>2859</v>
      </c>
      <c r="K78" s="21">
        <v>2979</v>
      </c>
      <c r="L78" s="21">
        <v>2979</v>
      </c>
      <c r="M78" s="21">
        <v>8817</v>
      </c>
      <c r="N78" s="21"/>
      <c r="O78" s="21"/>
      <c r="P78" s="21"/>
      <c r="Q78" s="21"/>
      <c r="R78" s="21"/>
      <c r="S78" s="21"/>
      <c r="T78" s="21"/>
      <c r="U78" s="21"/>
      <c r="V78" s="21">
        <v>17394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21455</v>
      </c>
      <c r="C82" s="19"/>
      <c r="D82" s="20"/>
      <c r="E82" s="21"/>
      <c r="F82" s="21">
        <v>2859</v>
      </c>
      <c r="G82" s="21">
        <v>2859</v>
      </c>
      <c r="H82" s="21">
        <v>2859</v>
      </c>
      <c r="I82" s="21">
        <v>8577</v>
      </c>
      <c r="J82" s="21">
        <v>2859</v>
      </c>
      <c r="K82" s="21">
        <v>2979</v>
      </c>
      <c r="L82" s="21">
        <v>2979</v>
      </c>
      <c r="M82" s="21">
        <v>8817</v>
      </c>
      <c r="N82" s="21"/>
      <c r="O82" s="21"/>
      <c r="P82" s="21"/>
      <c r="Q82" s="21"/>
      <c r="R82" s="21"/>
      <c r="S82" s="21"/>
      <c r="T82" s="21"/>
      <c r="U82" s="21"/>
      <c r="V82" s="21">
        <v>17394</v>
      </c>
      <c r="W82" s="21"/>
      <c r="X82" s="21"/>
      <c r="Y82" s="20"/>
      <c r="Z82" s="23"/>
    </row>
    <row r="83" spans="1:26" ht="13.5" hidden="1">
      <c r="A83" s="39" t="s">
        <v>107</v>
      </c>
      <c r="B83" s="19">
        <v>34398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>
        <v>10353</v>
      </c>
      <c r="K84" s="30"/>
      <c r="L84" s="30"/>
      <c r="M84" s="30">
        <v>10353</v>
      </c>
      <c r="N84" s="30"/>
      <c r="O84" s="30"/>
      <c r="P84" s="30"/>
      <c r="Q84" s="30"/>
      <c r="R84" s="30"/>
      <c r="S84" s="30"/>
      <c r="T84" s="30"/>
      <c r="U84" s="30"/>
      <c r="V84" s="30">
        <v>10353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19500196</v>
      </c>
      <c r="D5" s="153">
        <f>SUM(D6:D8)</f>
        <v>0</v>
      </c>
      <c r="E5" s="154">
        <f t="shared" si="0"/>
        <v>62912000</v>
      </c>
      <c r="F5" s="100">
        <f t="shared" si="0"/>
        <v>62912000</v>
      </c>
      <c r="G5" s="100">
        <f t="shared" si="0"/>
        <v>6682393</v>
      </c>
      <c r="H5" s="100">
        <f t="shared" si="0"/>
        <v>745576</v>
      </c>
      <c r="I5" s="100">
        <f t="shared" si="0"/>
        <v>3161918</v>
      </c>
      <c r="J5" s="100">
        <f t="shared" si="0"/>
        <v>10589887</v>
      </c>
      <c r="K5" s="100">
        <f t="shared" si="0"/>
        <v>1319476</v>
      </c>
      <c r="L5" s="100">
        <f t="shared" si="0"/>
        <v>8876093</v>
      </c>
      <c r="M5" s="100">
        <f t="shared" si="0"/>
        <v>1751972</v>
      </c>
      <c r="N5" s="100">
        <f t="shared" si="0"/>
        <v>11947541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22537428</v>
      </c>
      <c r="X5" s="100">
        <f t="shared" si="0"/>
        <v>31456000</v>
      </c>
      <c r="Y5" s="100">
        <f t="shared" si="0"/>
        <v>-8918572</v>
      </c>
      <c r="Z5" s="137">
        <f>+IF(X5&lt;&gt;0,+(Y5/X5)*100,0)</f>
        <v>-28.35253051881994</v>
      </c>
      <c r="AA5" s="153">
        <f>SUM(AA6:AA8)</f>
        <v>62912000</v>
      </c>
    </row>
    <row r="6" spans="1:27" ht="13.5">
      <c r="A6" s="138" t="s">
        <v>75</v>
      </c>
      <c r="B6" s="136"/>
      <c r="C6" s="155">
        <v>5428314</v>
      </c>
      <c r="D6" s="155"/>
      <c r="E6" s="156"/>
      <c r="F6" s="60"/>
      <c r="G6" s="60"/>
      <c r="H6" s="60">
        <v>7633</v>
      </c>
      <c r="I6" s="60"/>
      <c r="J6" s="60">
        <v>7633</v>
      </c>
      <c r="K6" s="60">
        <v>7724</v>
      </c>
      <c r="L6" s="60">
        <v>5702</v>
      </c>
      <c r="M6" s="60"/>
      <c r="N6" s="60">
        <v>13426</v>
      </c>
      <c r="O6" s="60"/>
      <c r="P6" s="60"/>
      <c r="Q6" s="60"/>
      <c r="R6" s="60"/>
      <c r="S6" s="60"/>
      <c r="T6" s="60"/>
      <c r="U6" s="60"/>
      <c r="V6" s="60"/>
      <c r="W6" s="60">
        <v>21059</v>
      </c>
      <c r="X6" s="60"/>
      <c r="Y6" s="60">
        <v>21059</v>
      </c>
      <c r="Z6" s="140">
        <v>0</v>
      </c>
      <c r="AA6" s="155"/>
    </row>
    <row r="7" spans="1:27" ht="13.5">
      <c r="A7" s="138" t="s">
        <v>76</v>
      </c>
      <c r="B7" s="136"/>
      <c r="C7" s="157">
        <v>9653335</v>
      </c>
      <c r="D7" s="157"/>
      <c r="E7" s="158">
        <v>62912000</v>
      </c>
      <c r="F7" s="159">
        <v>62912000</v>
      </c>
      <c r="G7" s="159">
        <v>6675712</v>
      </c>
      <c r="H7" s="159">
        <v>715266</v>
      </c>
      <c r="I7" s="159">
        <v>3154513</v>
      </c>
      <c r="J7" s="159">
        <v>10545491</v>
      </c>
      <c r="K7" s="159">
        <v>1299755</v>
      </c>
      <c r="L7" s="159">
        <v>8852586</v>
      </c>
      <c r="M7" s="159">
        <v>1751972</v>
      </c>
      <c r="N7" s="159">
        <v>11904313</v>
      </c>
      <c r="O7" s="159"/>
      <c r="P7" s="159"/>
      <c r="Q7" s="159"/>
      <c r="R7" s="159"/>
      <c r="S7" s="159"/>
      <c r="T7" s="159"/>
      <c r="U7" s="159"/>
      <c r="V7" s="159"/>
      <c r="W7" s="159">
        <v>22449804</v>
      </c>
      <c r="X7" s="159">
        <v>31456000</v>
      </c>
      <c r="Y7" s="159">
        <v>-9006196</v>
      </c>
      <c r="Z7" s="141">
        <v>-28.63</v>
      </c>
      <c r="AA7" s="157">
        <v>62912000</v>
      </c>
    </row>
    <row r="8" spans="1:27" ht="13.5">
      <c r="A8" s="138" t="s">
        <v>77</v>
      </c>
      <c r="B8" s="136"/>
      <c r="C8" s="155">
        <v>4418547</v>
      </c>
      <c r="D8" s="155"/>
      <c r="E8" s="156"/>
      <c r="F8" s="60"/>
      <c r="G8" s="60">
        <v>6681</v>
      </c>
      <c r="H8" s="60">
        <v>22677</v>
      </c>
      <c r="I8" s="60">
        <v>7405</v>
      </c>
      <c r="J8" s="60">
        <v>36763</v>
      </c>
      <c r="K8" s="60">
        <v>11997</v>
      </c>
      <c r="L8" s="60">
        <v>17805</v>
      </c>
      <c r="M8" s="60"/>
      <c r="N8" s="60">
        <v>29802</v>
      </c>
      <c r="O8" s="60"/>
      <c r="P8" s="60"/>
      <c r="Q8" s="60"/>
      <c r="R8" s="60"/>
      <c r="S8" s="60"/>
      <c r="T8" s="60"/>
      <c r="U8" s="60"/>
      <c r="V8" s="60"/>
      <c r="W8" s="60">
        <v>66565</v>
      </c>
      <c r="X8" s="60"/>
      <c r="Y8" s="60">
        <v>66565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405061</v>
      </c>
      <c r="H9" s="100">
        <f t="shared" si="1"/>
        <v>206151</v>
      </c>
      <c r="I9" s="100">
        <f t="shared" si="1"/>
        <v>683361</v>
      </c>
      <c r="J9" s="100">
        <f t="shared" si="1"/>
        <v>1294573</v>
      </c>
      <c r="K9" s="100">
        <f t="shared" si="1"/>
        <v>23398</v>
      </c>
      <c r="L9" s="100">
        <f t="shared" si="1"/>
        <v>25958</v>
      </c>
      <c r="M9" s="100">
        <f t="shared" si="1"/>
        <v>350844</v>
      </c>
      <c r="N9" s="100">
        <f t="shared" si="1"/>
        <v>400200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1694773</v>
      </c>
      <c r="X9" s="100">
        <f t="shared" si="1"/>
        <v>0</v>
      </c>
      <c r="Y9" s="100">
        <f t="shared" si="1"/>
        <v>1694773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399597</v>
      </c>
      <c r="H10" s="60">
        <v>188687</v>
      </c>
      <c r="I10" s="60">
        <v>678136</v>
      </c>
      <c r="J10" s="60">
        <v>1266420</v>
      </c>
      <c r="K10" s="60">
        <v>17134</v>
      </c>
      <c r="L10" s="60">
        <v>16029</v>
      </c>
      <c r="M10" s="60">
        <v>12515</v>
      </c>
      <c r="N10" s="60">
        <v>45678</v>
      </c>
      <c r="O10" s="60"/>
      <c r="P10" s="60"/>
      <c r="Q10" s="60"/>
      <c r="R10" s="60"/>
      <c r="S10" s="60"/>
      <c r="T10" s="60"/>
      <c r="U10" s="60"/>
      <c r="V10" s="60"/>
      <c r="W10" s="60">
        <v>1312098</v>
      </c>
      <c r="X10" s="60"/>
      <c r="Y10" s="60">
        <v>1312098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5464</v>
      </c>
      <c r="H11" s="60">
        <v>17464</v>
      </c>
      <c r="I11" s="60">
        <v>5225</v>
      </c>
      <c r="J11" s="60">
        <v>28153</v>
      </c>
      <c r="K11" s="60">
        <v>6264</v>
      </c>
      <c r="L11" s="60">
        <v>9929</v>
      </c>
      <c r="M11" s="60">
        <v>5464</v>
      </c>
      <c r="N11" s="60">
        <v>21657</v>
      </c>
      <c r="O11" s="60"/>
      <c r="P11" s="60"/>
      <c r="Q11" s="60"/>
      <c r="R11" s="60"/>
      <c r="S11" s="60"/>
      <c r="T11" s="60"/>
      <c r="U11" s="60"/>
      <c r="V11" s="60"/>
      <c r="W11" s="60">
        <v>49810</v>
      </c>
      <c r="X11" s="60"/>
      <c r="Y11" s="60">
        <v>49810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>
        <v>332865</v>
      </c>
      <c r="N14" s="159">
        <v>332865</v>
      </c>
      <c r="O14" s="159"/>
      <c r="P14" s="159"/>
      <c r="Q14" s="159"/>
      <c r="R14" s="159"/>
      <c r="S14" s="159"/>
      <c r="T14" s="159"/>
      <c r="U14" s="159"/>
      <c r="V14" s="159"/>
      <c r="W14" s="159">
        <v>332865</v>
      </c>
      <c r="X14" s="159"/>
      <c r="Y14" s="159">
        <v>332865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33127359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3908406</v>
      </c>
      <c r="H15" s="100">
        <f t="shared" si="2"/>
        <v>1340843</v>
      </c>
      <c r="I15" s="100">
        <f t="shared" si="2"/>
        <v>2252041</v>
      </c>
      <c r="J15" s="100">
        <f t="shared" si="2"/>
        <v>7501290</v>
      </c>
      <c r="K15" s="100">
        <f t="shared" si="2"/>
        <v>2517461</v>
      </c>
      <c r="L15" s="100">
        <f t="shared" si="2"/>
        <v>965636</v>
      </c>
      <c r="M15" s="100">
        <f t="shared" si="2"/>
        <v>2068786</v>
      </c>
      <c r="N15" s="100">
        <f t="shared" si="2"/>
        <v>5551883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13053173</v>
      </c>
      <c r="X15" s="100">
        <f t="shared" si="2"/>
        <v>0</v>
      </c>
      <c r="Y15" s="100">
        <f t="shared" si="2"/>
        <v>13053173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33127359</v>
      </c>
      <c r="D16" s="155"/>
      <c r="E16" s="156"/>
      <c r="F16" s="60"/>
      <c r="G16" s="60">
        <v>3904166</v>
      </c>
      <c r="H16" s="60">
        <v>1337985</v>
      </c>
      <c r="I16" s="60">
        <v>2249779</v>
      </c>
      <c r="J16" s="60">
        <v>7491930</v>
      </c>
      <c r="K16" s="60">
        <v>2510629</v>
      </c>
      <c r="L16" s="60">
        <v>956676</v>
      </c>
      <c r="M16" s="60">
        <v>2066402</v>
      </c>
      <c r="N16" s="60">
        <v>5533707</v>
      </c>
      <c r="O16" s="60"/>
      <c r="P16" s="60"/>
      <c r="Q16" s="60"/>
      <c r="R16" s="60"/>
      <c r="S16" s="60"/>
      <c r="T16" s="60"/>
      <c r="U16" s="60"/>
      <c r="V16" s="60"/>
      <c r="W16" s="60">
        <v>13025637</v>
      </c>
      <c r="X16" s="60"/>
      <c r="Y16" s="60">
        <v>13025637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4240</v>
      </c>
      <c r="H17" s="60">
        <v>2858</v>
      </c>
      <c r="I17" s="60">
        <v>2262</v>
      </c>
      <c r="J17" s="60">
        <v>9360</v>
      </c>
      <c r="K17" s="60">
        <v>6832</v>
      </c>
      <c r="L17" s="60">
        <v>8960</v>
      </c>
      <c r="M17" s="60">
        <v>2384</v>
      </c>
      <c r="N17" s="60">
        <v>18176</v>
      </c>
      <c r="O17" s="60"/>
      <c r="P17" s="60"/>
      <c r="Q17" s="60"/>
      <c r="R17" s="60"/>
      <c r="S17" s="60"/>
      <c r="T17" s="60"/>
      <c r="U17" s="60"/>
      <c r="V17" s="60"/>
      <c r="W17" s="60">
        <v>27536</v>
      </c>
      <c r="X17" s="60"/>
      <c r="Y17" s="60">
        <v>27536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52627555</v>
      </c>
      <c r="D25" s="168">
        <f>+D5+D9+D15+D19+D24</f>
        <v>0</v>
      </c>
      <c r="E25" s="169">
        <f t="shared" si="4"/>
        <v>62912000</v>
      </c>
      <c r="F25" s="73">
        <f t="shared" si="4"/>
        <v>62912000</v>
      </c>
      <c r="G25" s="73">
        <f t="shared" si="4"/>
        <v>10995860</v>
      </c>
      <c r="H25" s="73">
        <f t="shared" si="4"/>
        <v>2292570</v>
      </c>
      <c r="I25" s="73">
        <f t="shared" si="4"/>
        <v>6097320</v>
      </c>
      <c r="J25" s="73">
        <f t="shared" si="4"/>
        <v>19385750</v>
      </c>
      <c r="K25" s="73">
        <f t="shared" si="4"/>
        <v>3860335</v>
      </c>
      <c r="L25" s="73">
        <f t="shared" si="4"/>
        <v>9867687</v>
      </c>
      <c r="M25" s="73">
        <f t="shared" si="4"/>
        <v>4171602</v>
      </c>
      <c r="N25" s="73">
        <f t="shared" si="4"/>
        <v>17899624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37285374</v>
      </c>
      <c r="X25" s="73">
        <f t="shared" si="4"/>
        <v>31456000</v>
      </c>
      <c r="Y25" s="73">
        <f t="shared" si="4"/>
        <v>5829374</v>
      </c>
      <c r="Z25" s="170">
        <f>+IF(X25&lt;&gt;0,+(Y25/X25)*100,0)</f>
        <v>18.531834944048832</v>
      </c>
      <c r="AA25" s="168">
        <f>+AA5+AA9+AA15+AA19+AA24</f>
        <v>62912000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30786812</v>
      </c>
      <c r="D28" s="153">
        <f>SUM(D29:D31)</f>
        <v>0</v>
      </c>
      <c r="E28" s="154">
        <f t="shared" si="5"/>
        <v>62913000</v>
      </c>
      <c r="F28" s="100">
        <f t="shared" si="5"/>
        <v>62913000</v>
      </c>
      <c r="G28" s="100">
        <f t="shared" si="5"/>
        <v>1561313</v>
      </c>
      <c r="H28" s="100">
        <f t="shared" si="5"/>
        <v>2495592</v>
      </c>
      <c r="I28" s="100">
        <f t="shared" si="5"/>
        <v>1606453</v>
      </c>
      <c r="J28" s="100">
        <f t="shared" si="5"/>
        <v>5663358</v>
      </c>
      <c r="K28" s="100">
        <f t="shared" si="5"/>
        <v>2354818</v>
      </c>
      <c r="L28" s="100">
        <f t="shared" si="5"/>
        <v>2706561</v>
      </c>
      <c r="M28" s="100">
        <f t="shared" si="5"/>
        <v>1346795</v>
      </c>
      <c r="N28" s="100">
        <f t="shared" si="5"/>
        <v>6408174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12071532</v>
      </c>
      <c r="X28" s="100">
        <f t="shared" si="5"/>
        <v>31456500</v>
      </c>
      <c r="Y28" s="100">
        <f t="shared" si="5"/>
        <v>-19384968</v>
      </c>
      <c r="Z28" s="137">
        <f>+IF(X28&lt;&gt;0,+(Y28/X28)*100,0)</f>
        <v>-61.62468170330456</v>
      </c>
      <c r="AA28" s="153">
        <f>SUM(AA29:AA31)</f>
        <v>62913000</v>
      </c>
    </row>
    <row r="29" spans="1:27" ht="13.5">
      <c r="A29" s="138" t="s">
        <v>75</v>
      </c>
      <c r="B29" s="136"/>
      <c r="C29" s="155">
        <v>7246939</v>
      </c>
      <c r="D29" s="155"/>
      <c r="E29" s="156"/>
      <c r="F29" s="60"/>
      <c r="G29" s="60">
        <v>285343</v>
      </c>
      <c r="H29" s="60">
        <v>594359</v>
      </c>
      <c r="I29" s="60">
        <v>456792</v>
      </c>
      <c r="J29" s="60">
        <v>1336494</v>
      </c>
      <c r="K29" s="60">
        <v>470880</v>
      </c>
      <c r="L29" s="60">
        <v>753628</v>
      </c>
      <c r="M29" s="60">
        <v>451025</v>
      </c>
      <c r="N29" s="60">
        <v>1675533</v>
      </c>
      <c r="O29" s="60"/>
      <c r="P29" s="60"/>
      <c r="Q29" s="60"/>
      <c r="R29" s="60"/>
      <c r="S29" s="60"/>
      <c r="T29" s="60"/>
      <c r="U29" s="60"/>
      <c r="V29" s="60"/>
      <c r="W29" s="60">
        <v>3012027</v>
      </c>
      <c r="X29" s="60"/>
      <c r="Y29" s="60">
        <v>3012027</v>
      </c>
      <c r="Z29" s="140">
        <v>0</v>
      </c>
      <c r="AA29" s="155"/>
    </row>
    <row r="30" spans="1:27" ht="13.5">
      <c r="A30" s="138" t="s">
        <v>76</v>
      </c>
      <c r="B30" s="136"/>
      <c r="C30" s="157">
        <v>13432809</v>
      </c>
      <c r="D30" s="157"/>
      <c r="E30" s="158">
        <v>62913000</v>
      </c>
      <c r="F30" s="159">
        <v>62913000</v>
      </c>
      <c r="G30" s="159">
        <v>670715</v>
      </c>
      <c r="H30" s="159">
        <v>944469</v>
      </c>
      <c r="I30" s="159">
        <v>648996</v>
      </c>
      <c r="J30" s="159">
        <v>2264180</v>
      </c>
      <c r="K30" s="159">
        <v>1311868</v>
      </c>
      <c r="L30" s="159">
        <v>1115505</v>
      </c>
      <c r="M30" s="159">
        <v>895770</v>
      </c>
      <c r="N30" s="159">
        <v>3323143</v>
      </c>
      <c r="O30" s="159"/>
      <c r="P30" s="159"/>
      <c r="Q30" s="159"/>
      <c r="R30" s="159"/>
      <c r="S30" s="159"/>
      <c r="T30" s="159"/>
      <c r="U30" s="159"/>
      <c r="V30" s="159"/>
      <c r="W30" s="159">
        <v>5587323</v>
      </c>
      <c r="X30" s="159">
        <v>31456500</v>
      </c>
      <c r="Y30" s="159">
        <v>-25869177</v>
      </c>
      <c r="Z30" s="141">
        <v>-82.24</v>
      </c>
      <c r="AA30" s="157">
        <v>62913000</v>
      </c>
    </row>
    <row r="31" spans="1:27" ht="13.5">
      <c r="A31" s="138" t="s">
        <v>77</v>
      </c>
      <c r="B31" s="136"/>
      <c r="C31" s="155">
        <v>10107064</v>
      </c>
      <c r="D31" s="155"/>
      <c r="E31" s="156"/>
      <c r="F31" s="60"/>
      <c r="G31" s="60">
        <v>605255</v>
      </c>
      <c r="H31" s="60">
        <v>956764</v>
      </c>
      <c r="I31" s="60">
        <v>500665</v>
      </c>
      <c r="J31" s="60">
        <v>2062684</v>
      </c>
      <c r="K31" s="60">
        <v>572070</v>
      </c>
      <c r="L31" s="60">
        <v>837428</v>
      </c>
      <c r="M31" s="60"/>
      <c r="N31" s="60">
        <v>1409498</v>
      </c>
      <c r="O31" s="60"/>
      <c r="P31" s="60"/>
      <c r="Q31" s="60"/>
      <c r="R31" s="60"/>
      <c r="S31" s="60"/>
      <c r="T31" s="60"/>
      <c r="U31" s="60"/>
      <c r="V31" s="60"/>
      <c r="W31" s="60">
        <v>3472182</v>
      </c>
      <c r="X31" s="60"/>
      <c r="Y31" s="60">
        <v>3472182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8136</v>
      </c>
      <c r="H32" s="100">
        <f t="shared" si="6"/>
        <v>50650</v>
      </c>
      <c r="I32" s="100">
        <f t="shared" si="6"/>
        <v>90999</v>
      </c>
      <c r="J32" s="100">
        <f t="shared" si="6"/>
        <v>149785</v>
      </c>
      <c r="K32" s="100">
        <f t="shared" si="6"/>
        <v>25090</v>
      </c>
      <c r="L32" s="100">
        <f t="shared" si="6"/>
        <v>27502</v>
      </c>
      <c r="M32" s="100">
        <f t="shared" si="6"/>
        <v>722275</v>
      </c>
      <c r="N32" s="100">
        <f t="shared" si="6"/>
        <v>774867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924652</v>
      </c>
      <c r="X32" s="100">
        <f t="shared" si="6"/>
        <v>0</v>
      </c>
      <c r="Y32" s="100">
        <f t="shared" si="6"/>
        <v>924652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2135</v>
      </c>
      <c r="H33" s="60">
        <v>32855</v>
      </c>
      <c r="I33" s="60">
        <v>39342</v>
      </c>
      <c r="J33" s="60">
        <v>74332</v>
      </c>
      <c r="K33" s="60"/>
      <c r="L33" s="60">
        <v>14454</v>
      </c>
      <c r="M33" s="60">
        <v>474853</v>
      </c>
      <c r="N33" s="60">
        <v>489307</v>
      </c>
      <c r="O33" s="60"/>
      <c r="P33" s="60"/>
      <c r="Q33" s="60"/>
      <c r="R33" s="60"/>
      <c r="S33" s="60"/>
      <c r="T33" s="60"/>
      <c r="U33" s="60"/>
      <c r="V33" s="60"/>
      <c r="W33" s="60">
        <v>563639</v>
      </c>
      <c r="X33" s="60"/>
      <c r="Y33" s="60">
        <v>563639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6001</v>
      </c>
      <c r="H34" s="60">
        <v>17795</v>
      </c>
      <c r="I34" s="60">
        <v>51657</v>
      </c>
      <c r="J34" s="60">
        <v>75453</v>
      </c>
      <c r="K34" s="60">
        <v>25090</v>
      </c>
      <c r="L34" s="60">
        <v>13048</v>
      </c>
      <c r="M34" s="60">
        <v>162982</v>
      </c>
      <c r="N34" s="60">
        <v>201120</v>
      </c>
      <c r="O34" s="60"/>
      <c r="P34" s="60"/>
      <c r="Q34" s="60"/>
      <c r="R34" s="60"/>
      <c r="S34" s="60"/>
      <c r="T34" s="60"/>
      <c r="U34" s="60"/>
      <c r="V34" s="60"/>
      <c r="W34" s="60">
        <v>276573</v>
      </c>
      <c r="X34" s="60"/>
      <c r="Y34" s="60">
        <v>276573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>
        <v>84440</v>
      </c>
      <c r="N37" s="159">
        <v>84440</v>
      </c>
      <c r="O37" s="159"/>
      <c r="P37" s="159"/>
      <c r="Q37" s="159"/>
      <c r="R37" s="159"/>
      <c r="S37" s="159"/>
      <c r="T37" s="159"/>
      <c r="U37" s="159"/>
      <c r="V37" s="159"/>
      <c r="W37" s="159">
        <v>84440</v>
      </c>
      <c r="X37" s="159"/>
      <c r="Y37" s="159">
        <v>84440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6147357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4436981</v>
      </c>
      <c r="H38" s="100">
        <f t="shared" si="7"/>
        <v>1759399</v>
      </c>
      <c r="I38" s="100">
        <f t="shared" si="7"/>
        <v>2968990</v>
      </c>
      <c r="J38" s="100">
        <f t="shared" si="7"/>
        <v>9165370</v>
      </c>
      <c r="K38" s="100">
        <f t="shared" si="7"/>
        <v>3353632</v>
      </c>
      <c r="L38" s="100">
        <f t="shared" si="7"/>
        <v>1997494</v>
      </c>
      <c r="M38" s="100">
        <f t="shared" si="7"/>
        <v>3640481</v>
      </c>
      <c r="N38" s="100">
        <f t="shared" si="7"/>
        <v>8991607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18156977</v>
      </c>
      <c r="X38" s="100">
        <f t="shared" si="7"/>
        <v>0</v>
      </c>
      <c r="Y38" s="100">
        <f t="shared" si="7"/>
        <v>18156977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6147357</v>
      </c>
      <c r="D39" s="155"/>
      <c r="E39" s="156"/>
      <c r="F39" s="60"/>
      <c r="G39" s="60">
        <v>4436981</v>
      </c>
      <c r="H39" s="60">
        <v>1759399</v>
      </c>
      <c r="I39" s="60">
        <v>2968990</v>
      </c>
      <c r="J39" s="60">
        <v>9165370</v>
      </c>
      <c r="K39" s="60">
        <v>3353632</v>
      </c>
      <c r="L39" s="60">
        <v>1997494</v>
      </c>
      <c r="M39" s="60">
        <v>3566845</v>
      </c>
      <c r="N39" s="60">
        <v>8917971</v>
      </c>
      <c r="O39" s="60"/>
      <c r="P39" s="60"/>
      <c r="Q39" s="60"/>
      <c r="R39" s="60"/>
      <c r="S39" s="60"/>
      <c r="T39" s="60"/>
      <c r="U39" s="60"/>
      <c r="V39" s="60"/>
      <c r="W39" s="60">
        <v>18083341</v>
      </c>
      <c r="X39" s="60"/>
      <c r="Y39" s="60">
        <v>18083341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>
        <v>73636</v>
      </c>
      <c r="N41" s="60">
        <v>73636</v>
      </c>
      <c r="O41" s="60"/>
      <c r="P41" s="60"/>
      <c r="Q41" s="60"/>
      <c r="R41" s="60"/>
      <c r="S41" s="60"/>
      <c r="T41" s="60"/>
      <c r="U41" s="60"/>
      <c r="V41" s="60"/>
      <c r="W41" s="60">
        <v>73636</v>
      </c>
      <c r="X41" s="60"/>
      <c r="Y41" s="60">
        <v>73636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36934169</v>
      </c>
      <c r="D48" s="168">
        <f>+D28+D32+D38+D42+D47</f>
        <v>0</v>
      </c>
      <c r="E48" s="169">
        <f t="shared" si="9"/>
        <v>62913000</v>
      </c>
      <c r="F48" s="73">
        <f t="shared" si="9"/>
        <v>62913000</v>
      </c>
      <c r="G48" s="73">
        <f t="shared" si="9"/>
        <v>6006430</v>
      </c>
      <c r="H48" s="73">
        <f t="shared" si="9"/>
        <v>4305641</v>
      </c>
      <c r="I48" s="73">
        <f t="shared" si="9"/>
        <v>4666442</v>
      </c>
      <c r="J48" s="73">
        <f t="shared" si="9"/>
        <v>14978513</v>
      </c>
      <c r="K48" s="73">
        <f t="shared" si="9"/>
        <v>5733540</v>
      </c>
      <c r="L48" s="73">
        <f t="shared" si="9"/>
        <v>4731557</v>
      </c>
      <c r="M48" s="73">
        <f t="shared" si="9"/>
        <v>5709551</v>
      </c>
      <c r="N48" s="73">
        <f t="shared" si="9"/>
        <v>16174648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31153161</v>
      </c>
      <c r="X48" s="73">
        <f t="shared" si="9"/>
        <v>31456500</v>
      </c>
      <c r="Y48" s="73">
        <f t="shared" si="9"/>
        <v>-303339</v>
      </c>
      <c r="Z48" s="170">
        <f>+IF(X48&lt;&gt;0,+(Y48/X48)*100,0)</f>
        <v>-0.9643126221925516</v>
      </c>
      <c r="AA48" s="168">
        <f>+AA28+AA32+AA38+AA42+AA47</f>
        <v>62913000</v>
      </c>
    </row>
    <row r="49" spans="1:27" ht="13.5">
      <c r="A49" s="148" t="s">
        <v>49</v>
      </c>
      <c r="B49" s="149"/>
      <c r="C49" s="171">
        <f aca="true" t="shared" si="10" ref="C49:Y49">+C25-C48</f>
        <v>15693386</v>
      </c>
      <c r="D49" s="171">
        <f>+D25-D48</f>
        <v>0</v>
      </c>
      <c r="E49" s="172">
        <f t="shared" si="10"/>
        <v>-1000</v>
      </c>
      <c r="F49" s="173">
        <f t="shared" si="10"/>
        <v>-1000</v>
      </c>
      <c r="G49" s="173">
        <f t="shared" si="10"/>
        <v>4989430</v>
      </c>
      <c r="H49" s="173">
        <f t="shared" si="10"/>
        <v>-2013071</v>
      </c>
      <c r="I49" s="173">
        <f t="shared" si="10"/>
        <v>1430878</v>
      </c>
      <c r="J49" s="173">
        <f t="shared" si="10"/>
        <v>4407237</v>
      </c>
      <c r="K49" s="173">
        <f t="shared" si="10"/>
        <v>-1873205</v>
      </c>
      <c r="L49" s="173">
        <f t="shared" si="10"/>
        <v>5136130</v>
      </c>
      <c r="M49" s="173">
        <f t="shared" si="10"/>
        <v>-1537949</v>
      </c>
      <c r="N49" s="173">
        <f t="shared" si="10"/>
        <v>1724976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6132213</v>
      </c>
      <c r="X49" s="173">
        <f>IF(F25=F48,0,X25-X48)</f>
        <v>-500</v>
      </c>
      <c r="Y49" s="173">
        <f t="shared" si="10"/>
        <v>6132713</v>
      </c>
      <c r="Z49" s="174">
        <f>+IF(X49&lt;&gt;0,+(Y49/X49)*100,0)</f>
        <v>-1226542.5999999999</v>
      </c>
      <c r="AA49" s="171">
        <f>+AA25-AA48</f>
        <v>-1000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1340958</v>
      </c>
      <c r="D5" s="155">
        <v>0</v>
      </c>
      <c r="E5" s="156">
        <v>1501000</v>
      </c>
      <c r="F5" s="60">
        <v>1501000</v>
      </c>
      <c r="G5" s="60">
        <v>486940</v>
      </c>
      <c r="H5" s="60">
        <v>138345</v>
      </c>
      <c r="I5" s="60">
        <v>138392</v>
      </c>
      <c r="J5" s="60">
        <v>763677</v>
      </c>
      <c r="K5" s="60">
        <v>145291</v>
      </c>
      <c r="L5" s="60">
        <v>140066</v>
      </c>
      <c r="M5" s="60">
        <v>140066</v>
      </c>
      <c r="N5" s="60">
        <v>425423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1189100</v>
      </c>
      <c r="X5" s="60">
        <v>750500</v>
      </c>
      <c r="Y5" s="60">
        <v>438600</v>
      </c>
      <c r="Z5" s="140">
        <v>58.44</v>
      </c>
      <c r="AA5" s="155">
        <v>1501000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2000</v>
      </c>
      <c r="F6" s="60">
        <v>2000</v>
      </c>
      <c r="G6" s="60">
        <v>0</v>
      </c>
      <c r="H6" s="60">
        <v>8779</v>
      </c>
      <c r="I6" s="60">
        <v>300</v>
      </c>
      <c r="J6" s="60">
        <v>9079</v>
      </c>
      <c r="K6" s="60">
        <v>10853</v>
      </c>
      <c r="L6" s="60">
        <v>200</v>
      </c>
      <c r="M6" s="60">
        <v>100</v>
      </c>
      <c r="N6" s="60">
        <v>11153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20232</v>
      </c>
      <c r="X6" s="60">
        <v>1000</v>
      </c>
      <c r="Y6" s="60">
        <v>19232</v>
      </c>
      <c r="Z6" s="140">
        <v>1923.2</v>
      </c>
      <c r="AA6" s="155">
        <v>2000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21455</v>
      </c>
      <c r="D11" s="155">
        <v>0</v>
      </c>
      <c r="E11" s="156">
        <v>50000</v>
      </c>
      <c r="F11" s="60">
        <v>50000</v>
      </c>
      <c r="G11" s="60">
        <v>2859</v>
      </c>
      <c r="H11" s="60">
        <v>2959</v>
      </c>
      <c r="I11" s="60">
        <v>2859</v>
      </c>
      <c r="J11" s="60">
        <v>8677</v>
      </c>
      <c r="K11" s="60">
        <v>2859</v>
      </c>
      <c r="L11" s="60">
        <v>2979</v>
      </c>
      <c r="M11" s="60">
        <v>2979</v>
      </c>
      <c r="N11" s="60">
        <v>8817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17494</v>
      </c>
      <c r="X11" s="60">
        <v>25000</v>
      </c>
      <c r="Y11" s="60">
        <v>-7506</v>
      </c>
      <c r="Z11" s="140">
        <v>-30.02</v>
      </c>
      <c r="AA11" s="155">
        <v>50000</v>
      </c>
    </row>
    <row r="12" spans="1:27" ht="13.5">
      <c r="A12" s="183" t="s">
        <v>108</v>
      </c>
      <c r="B12" s="185"/>
      <c r="C12" s="155">
        <v>138718</v>
      </c>
      <c r="D12" s="155">
        <v>0</v>
      </c>
      <c r="E12" s="156">
        <v>457000</v>
      </c>
      <c r="F12" s="60">
        <v>457000</v>
      </c>
      <c r="G12" s="60">
        <v>16858</v>
      </c>
      <c r="H12" s="60">
        <v>18424</v>
      </c>
      <c r="I12" s="60">
        <v>18791</v>
      </c>
      <c r="J12" s="60">
        <v>54073</v>
      </c>
      <c r="K12" s="60">
        <v>23082</v>
      </c>
      <c r="L12" s="60">
        <v>23962</v>
      </c>
      <c r="M12" s="60">
        <v>17161</v>
      </c>
      <c r="N12" s="60">
        <v>64205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118278</v>
      </c>
      <c r="X12" s="60">
        <v>228500</v>
      </c>
      <c r="Y12" s="60">
        <v>-110222</v>
      </c>
      <c r="Z12" s="140">
        <v>-48.24</v>
      </c>
      <c r="AA12" s="155">
        <v>457000</v>
      </c>
    </row>
    <row r="13" spans="1:27" ht="13.5">
      <c r="A13" s="181" t="s">
        <v>109</v>
      </c>
      <c r="B13" s="185"/>
      <c r="C13" s="155">
        <v>1568779</v>
      </c>
      <c r="D13" s="155">
        <v>0</v>
      </c>
      <c r="E13" s="156">
        <v>497000</v>
      </c>
      <c r="F13" s="60">
        <v>497000</v>
      </c>
      <c r="G13" s="60">
        <v>1289</v>
      </c>
      <c r="H13" s="60">
        <v>80045</v>
      </c>
      <c r="I13" s="60">
        <v>117660</v>
      </c>
      <c r="J13" s="60">
        <v>198994</v>
      </c>
      <c r="K13" s="60">
        <v>77095</v>
      </c>
      <c r="L13" s="60">
        <v>53768</v>
      </c>
      <c r="M13" s="60">
        <v>101817</v>
      </c>
      <c r="N13" s="60">
        <v>232680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431674</v>
      </c>
      <c r="X13" s="60">
        <v>248500</v>
      </c>
      <c r="Y13" s="60">
        <v>183174</v>
      </c>
      <c r="Z13" s="140">
        <v>73.71</v>
      </c>
      <c r="AA13" s="155">
        <v>497000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22250</v>
      </c>
      <c r="D16" s="155">
        <v>0</v>
      </c>
      <c r="E16" s="156">
        <v>5000</v>
      </c>
      <c r="F16" s="60">
        <v>5000</v>
      </c>
      <c r="G16" s="60">
        <v>3400</v>
      </c>
      <c r="H16" s="60">
        <v>1700</v>
      </c>
      <c r="I16" s="60">
        <v>0</v>
      </c>
      <c r="J16" s="60">
        <v>5100</v>
      </c>
      <c r="K16" s="60">
        <v>2200</v>
      </c>
      <c r="L16" s="60">
        <v>5100</v>
      </c>
      <c r="M16" s="60">
        <v>0</v>
      </c>
      <c r="N16" s="60">
        <v>7300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12400</v>
      </c>
      <c r="X16" s="60">
        <v>2500</v>
      </c>
      <c r="Y16" s="60">
        <v>9900</v>
      </c>
      <c r="Z16" s="140">
        <v>396</v>
      </c>
      <c r="AA16" s="155">
        <v>5000</v>
      </c>
    </row>
    <row r="17" spans="1:27" ht="13.5">
      <c r="A17" s="181" t="s">
        <v>113</v>
      </c>
      <c r="B17" s="185"/>
      <c r="C17" s="155">
        <v>22609</v>
      </c>
      <c r="D17" s="155">
        <v>0</v>
      </c>
      <c r="E17" s="156">
        <v>32000</v>
      </c>
      <c r="F17" s="60">
        <v>32000</v>
      </c>
      <c r="G17" s="60">
        <v>772</v>
      </c>
      <c r="H17" s="60">
        <v>1158</v>
      </c>
      <c r="I17" s="60">
        <v>2262</v>
      </c>
      <c r="J17" s="60">
        <v>4192</v>
      </c>
      <c r="K17" s="60">
        <v>4632</v>
      </c>
      <c r="L17" s="60">
        <v>3860</v>
      </c>
      <c r="M17" s="60">
        <v>2316</v>
      </c>
      <c r="N17" s="60">
        <v>10808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15000</v>
      </c>
      <c r="X17" s="60">
        <v>16000</v>
      </c>
      <c r="Y17" s="60">
        <v>-1000</v>
      </c>
      <c r="Z17" s="140">
        <v>-6.25</v>
      </c>
      <c r="AA17" s="155">
        <v>32000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35000</v>
      </c>
      <c r="F18" s="60">
        <v>35000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17500</v>
      </c>
      <c r="Y18" s="60">
        <v>-17500</v>
      </c>
      <c r="Z18" s="140">
        <v>-100</v>
      </c>
      <c r="AA18" s="155">
        <v>35000</v>
      </c>
    </row>
    <row r="19" spans="1:27" ht="13.5">
      <c r="A19" s="181" t="s">
        <v>34</v>
      </c>
      <c r="B19" s="185"/>
      <c r="C19" s="155">
        <v>21618200</v>
      </c>
      <c r="D19" s="155">
        <v>0</v>
      </c>
      <c r="E19" s="156">
        <v>30115000</v>
      </c>
      <c r="F19" s="60">
        <v>30115000</v>
      </c>
      <c r="G19" s="60">
        <v>5493614</v>
      </c>
      <c r="H19" s="60">
        <v>171000</v>
      </c>
      <c r="I19" s="60">
        <v>0</v>
      </c>
      <c r="J19" s="60">
        <v>5664614</v>
      </c>
      <c r="K19" s="60">
        <v>0</v>
      </c>
      <c r="L19" s="60">
        <v>8500928</v>
      </c>
      <c r="M19" s="60">
        <v>2386001</v>
      </c>
      <c r="N19" s="60">
        <v>10886929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16551543</v>
      </c>
      <c r="X19" s="60">
        <v>15057500</v>
      </c>
      <c r="Y19" s="60">
        <v>1494043</v>
      </c>
      <c r="Z19" s="140">
        <v>9.92</v>
      </c>
      <c r="AA19" s="155">
        <v>30115000</v>
      </c>
    </row>
    <row r="20" spans="1:27" ht="13.5">
      <c r="A20" s="181" t="s">
        <v>35</v>
      </c>
      <c r="B20" s="185"/>
      <c r="C20" s="155">
        <v>171777</v>
      </c>
      <c r="D20" s="155">
        <v>0</v>
      </c>
      <c r="E20" s="156">
        <v>30218000</v>
      </c>
      <c r="F20" s="54">
        <v>30218000</v>
      </c>
      <c r="G20" s="54">
        <v>161951</v>
      </c>
      <c r="H20" s="54">
        <v>192773</v>
      </c>
      <c r="I20" s="54">
        <v>278261</v>
      </c>
      <c r="J20" s="54">
        <v>632985</v>
      </c>
      <c r="K20" s="54">
        <v>165461</v>
      </c>
      <c r="L20" s="54">
        <v>173219</v>
      </c>
      <c r="M20" s="54">
        <v>17146</v>
      </c>
      <c r="N20" s="54">
        <v>355826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988811</v>
      </c>
      <c r="X20" s="54">
        <v>15109000</v>
      </c>
      <c r="Y20" s="54">
        <v>-14120189</v>
      </c>
      <c r="Z20" s="184">
        <v>-93.46</v>
      </c>
      <c r="AA20" s="130">
        <v>30218000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24904746</v>
      </c>
      <c r="D22" s="188">
        <f>SUM(D5:D21)</f>
        <v>0</v>
      </c>
      <c r="E22" s="189">
        <f t="shared" si="0"/>
        <v>62912000</v>
      </c>
      <c r="F22" s="190">
        <f t="shared" si="0"/>
        <v>62912000</v>
      </c>
      <c r="G22" s="190">
        <f t="shared" si="0"/>
        <v>6167683</v>
      </c>
      <c r="H22" s="190">
        <f t="shared" si="0"/>
        <v>615183</v>
      </c>
      <c r="I22" s="190">
        <f t="shared" si="0"/>
        <v>558525</v>
      </c>
      <c r="J22" s="190">
        <f t="shared" si="0"/>
        <v>7341391</v>
      </c>
      <c r="K22" s="190">
        <f t="shared" si="0"/>
        <v>431473</v>
      </c>
      <c r="L22" s="190">
        <f t="shared" si="0"/>
        <v>8904082</v>
      </c>
      <c r="M22" s="190">
        <f t="shared" si="0"/>
        <v>2667586</v>
      </c>
      <c r="N22" s="190">
        <f t="shared" si="0"/>
        <v>12003141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19344532</v>
      </c>
      <c r="X22" s="190">
        <f t="shared" si="0"/>
        <v>31456000</v>
      </c>
      <c r="Y22" s="190">
        <f t="shared" si="0"/>
        <v>-12111468</v>
      </c>
      <c r="Z22" s="191">
        <f>+IF(X22&lt;&gt;0,+(Y22/X22)*100,0)</f>
        <v>-38.50288657171922</v>
      </c>
      <c r="AA22" s="188">
        <f>SUM(AA5:AA21)</f>
        <v>62912000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12353409</v>
      </c>
      <c r="D25" s="155">
        <v>0</v>
      </c>
      <c r="E25" s="156">
        <v>14628000</v>
      </c>
      <c r="F25" s="60">
        <v>14628000</v>
      </c>
      <c r="G25" s="60">
        <v>1267342</v>
      </c>
      <c r="H25" s="60">
        <v>1119497</v>
      </c>
      <c r="I25" s="60">
        <v>1122027</v>
      </c>
      <c r="J25" s="60">
        <v>3508866</v>
      </c>
      <c r="K25" s="60">
        <v>1164786</v>
      </c>
      <c r="L25" s="60">
        <v>1771928</v>
      </c>
      <c r="M25" s="60">
        <v>1183117</v>
      </c>
      <c r="N25" s="60">
        <v>4119831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7628697</v>
      </c>
      <c r="X25" s="60">
        <v>7314000</v>
      </c>
      <c r="Y25" s="60">
        <v>314697</v>
      </c>
      <c r="Z25" s="140">
        <v>4.3</v>
      </c>
      <c r="AA25" s="155">
        <v>14628000</v>
      </c>
    </row>
    <row r="26" spans="1:27" ht="13.5">
      <c r="A26" s="183" t="s">
        <v>38</v>
      </c>
      <c r="B26" s="182"/>
      <c r="C26" s="155">
        <v>1579250</v>
      </c>
      <c r="D26" s="155">
        <v>0</v>
      </c>
      <c r="E26" s="156">
        <v>1490000</v>
      </c>
      <c r="F26" s="60">
        <v>1490000</v>
      </c>
      <c r="G26" s="60">
        <v>118047</v>
      </c>
      <c r="H26" s="60">
        <v>172978</v>
      </c>
      <c r="I26" s="60">
        <v>118782</v>
      </c>
      <c r="J26" s="60">
        <v>409807</v>
      </c>
      <c r="K26" s="60">
        <v>115772</v>
      </c>
      <c r="L26" s="60">
        <v>118782</v>
      </c>
      <c r="M26" s="60">
        <v>118782</v>
      </c>
      <c r="N26" s="60">
        <v>353336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763143</v>
      </c>
      <c r="X26" s="60">
        <v>745000</v>
      </c>
      <c r="Y26" s="60">
        <v>18143</v>
      </c>
      <c r="Z26" s="140">
        <v>2.44</v>
      </c>
      <c r="AA26" s="155">
        <v>1490000</v>
      </c>
    </row>
    <row r="27" spans="1:27" ht="13.5">
      <c r="A27" s="183" t="s">
        <v>118</v>
      </c>
      <c r="B27" s="182"/>
      <c r="C27" s="155">
        <v>91440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6114842</v>
      </c>
      <c r="D28" s="155">
        <v>0</v>
      </c>
      <c r="E28" s="156">
        <v>1506000</v>
      </c>
      <c r="F28" s="60">
        <v>1506000</v>
      </c>
      <c r="G28" s="60">
        <v>0</v>
      </c>
      <c r="H28" s="60">
        <v>0</v>
      </c>
      <c r="I28" s="60">
        <v>0</v>
      </c>
      <c r="J28" s="60">
        <v>0</v>
      </c>
      <c r="K28" s="60">
        <v>690450</v>
      </c>
      <c r="L28" s="60">
        <v>172242</v>
      </c>
      <c r="M28" s="60">
        <v>169460</v>
      </c>
      <c r="N28" s="60">
        <v>1032152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1032152</v>
      </c>
      <c r="X28" s="60">
        <v>753000</v>
      </c>
      <c r="Y28" s="60">
        <v>279152</v>
      </c>
      <c r="Z28" s="140">
        <v>37.07</v>
      </c>
      <c r="AA28" s="155">
        <v>1506000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46154</v>
      </c>
      <c r="H29" s="60">
        <v>14997</v>
      </c>
      <c r="I29" s="60">
        <v>8183</v>
      </c>
      <c r="J29" s="60">
        <v>69334</v>
      </c>
      <c r="K29" s="60">
        <v>49114</v>
      </c>
      <c r="L29" s="60">
        <v>50248</v>
      </c>
      <c r="M29" s="60">
        <v>6927</v>
      </c>
      <c r="N29" s="60">
        <v>106289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175623</v>
      </c>
      <c r="X29" s="60">
        <v>0</v>
      </c>
      <c r="Y29" s="60">
        <v>175623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59540</v>
      </c>
      <c r="N31" s="60">
        <v>59540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59540</v>
      </c>
      <c r="X31" s="60">
        <v>0</v>
      </c>
      <c r="Y31" s="60">
        <v>59540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420289</v>
      </c>
      <c r="D32" s="155">
        <v>0</v>
      </c>
      <c r="E32" s="156">
        <v>528000</v>
      </c>
      <c r="F32" s="60">
        <v>528000</v>
      </c>
      <c r="G32" s="60">
        <v>3537</v>
      </c>
      <c r="H32" s="60">
        <v>50944</v>
      </c>
      <c r="I32" s="60">
        <v>56966</v>
      </c>
      <c r="J32" s="60">
        <v>111447</v>
      </c>
      <c r="K32" s="60">
        <v>21263</v>
      </c>
      <c r="L32" s="60">
        <v>21502</v>
      </c>
      <c r="M32" s="60">
        <v>436385</v>
      </c>
      <c r="N32" s="60">
        <v>479150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590597</v>
      </c>
      <c r="X32" s="60">
        <v>264000</v>
      </c>
      <c r="Y32" s="60">
        <v>326597</v>
      </c>
      <c r="Z32" s="140">
        <v>123.71</v>
      </c>
      <c r="AA32" s="155">
        <v>528000</v>
      </c>
    </row>
    <row r="33" spans="1:27" ht="13.5">
      <c r="A33" s="183" t="s">
        <v>42</v>
      </c>
      <c r="B33" s="182"/>
      <c r="C33" s="155">
        <v>5455874</v>
      </c>
      <c r="D33" s="155">
        <v>0</v>
      </c>
      <c r="E33" s="156">
        <v>0</v>
      </c>
      <c r="F33" s="60">
        <v>0</v>
      </c>
      <c r="G33" s="60">
        <v>677756</v>
      </c>
      <c r="H33" s="60">
        <v>898929</v>
      </c>
      <c r="I33" s="60">
        <v>1085118</v>
      </c>
      <c r="J33" s="60">
        <v>2661803</v>
      </c>
      <c r="K33" s="60">
        <v>577799</v>
      </c>
      <c r="L33" s="60">
        <v>1029445</v>
      </c>
      <c r="M33" s="60">
        <v>693079</v>
      </c>
      <c r="N33" s="60">
        <v>2300323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4962126</v>
      </c>
      <c r="X33" s="60">
        <v>0</v>
      </c>
      <c r="Y33" s="60">
        <v>4962126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10919065</v>
      </c>
      <c r="D34" s="155">
        <v>0</v>
      </c>
      <c r="E34" s="156">
        <v>44761000</v>
      </c>
      <c r="F34" s="60">
        <v>44761000</v>
      </c>
      <c r="G34" s="60">
        <v>3893594</v>
      </c>
      <c r="H34" s="60">
        <v>2048296</v>
      </c>
      <c r="I34" s="60">
        <v>2275366</v>
      </c>
      <c r="J34" s="60">
        <v>8217256</v>
      </c>
      <c r="K34" s="60">
        <v>3114356</v>
      </c>
      <c r="L34" s="60">
        <v>1567410</v>
      </c>
      <c r="M34" s="60">
        <v>3042261</v>
      </c>
      <c r="N34" s="60">
        <v>7724027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15941283</v>
      </c>
      <c r="X34" s="60">
        <v>22380500</v>
      </c>
      <c r="Y34" s="60">
        <v>-6439217</v>
      </c>
      <c r="Z34" s="140">
        <v>-28.77</v>
      </c>
      <c r="AA34" s="155">
        <v>44761000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36934169</v>
      </c>
      <c r="D36" s="188">
        <f>SUM(D25:D35)</f>
        <v>0</v>
      </c>
      <c r="E36" s="189">
        <f t="shared" si="1"/>
        <v>62913000</v>
      </c>
      <c r="F36" s="190">
        <f t="shared" si="1"/>
        <v>62913000</v>
      </c>
      <c r="G36" s="190">
        <f t="shared" si="1"/>
        <v>6006430</v>
      </c>
      <c r="H36" s="190">
        <f t="shared" si="1"/>
        <v>4305641</v>
      </c>
      <c r="I36" s="190">
        <f t="shared" si="1"/>
        <v>4666442</v>
      </c>
      <c r="J36" s="190">
        <f t="shared" si="1"/>
        <v>14978513</v>
      </c>
      <c r="K36" s="190">
        <f t="shared" si="1"/>
        <v>5733540</v>
      </c>
      <c r="L36" s="190">
        <f t="shared" si="1"/>
        <v>4731557</v>
      </c>
      <c r="M36" s="190">
        <f t="shared" si="1"/>
        <v>5709551</v>
      </c>
      <c r="N36" s="190">
        <f t="shared" si="1"/>
        <v>16174648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31153161</v>
      </c>
      <c r="X36" s="190">
        <f t="shared" si="1"/>
        <v>31456500</v>
      </c>
      <c r="Y36" s="190">
        <f t="shared" si="1"/>
        <v>-303339</v>
      </c>
      <c r="Z36" s="191">
        <f>+IF(X36&lt;&gt;0,+(Y36/X36)*100,0)</f>
        <v>-0.9643126221925516</v>
      </c>
      <c r="AA36" s="188">
        <f>SUM(AA25:AA35)</f>
        <v>62913000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-12029423</v>
      </c>
      <c r="D38" s="199">
        <f>+D22-D36</f>
        <v>0</v>
      </c>
      <c r="E38" s="200">
        <f t="shared" si="2"/>
        <v>-1000</v>
      </c>
      <c r="F38" s="106">
        <f t="shared" si="2"/>
        <v>-1000</v>
      </c>
      <c r="G38" s="106">
        <f t="shared" si="2"/>
        <v>161253</v>
      </c>
      <c r="H38" s="106">
        <f t="shared" si="2"/>
        <v>-3690458</v>
      </c>
      <c r="I38" s="106">
        <f t="shared" si="2"/>
        <v>-4107917</v>
      </c>
      <c r="J38" s="106">
        <f t="shared" si="2"/>
        <v>-7637122</v>
      </c>
      <c r="K38" s="106">
        <f t="shared" si="2"/>
        <v>-5302067</v>
      </c>
      <c r="L38" s="106">
        <f t="shared" si="2"/>
        <v>4172525</v>
      </c>
      <c r="M38" s="106">
        <f t="shared" si="2"/>
        <v>-3041965</v>
      </c>
      <c r="N38" s="106">
        <f t="shared" si="2"/>
        <v>-4171507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-11808629</v>
      </c>
      <c r="X38" s="106">
        <f>IF(F22=F36,0,X22-X36)</f>
        <v>-500</v>
      </c>
      <c r="Y38" s="106">
        <f t="shared" si="2"/>
        <v>-11808129</v>
      </c>
      <c r="Z38" s="201">
        <f>+IF(X38&lt;&gt;0,+(Y38/X38)*100,0)</f>
        <v>2361625.8000000003</v>
      </c>
      <c r="AA38" s="199">
        <f>+AA22-AA36</f>
        <v>-1000</v>
      </c>
    </row>
    <row r="39" spans="1:27" ht="13.5">
      <c r="A39" s="181" t="s">
        <v>46</v>
      </c>
      <c r="B39" s="185"/>
      <c r="C39" s="155">
        <v>27722809</v>
      </c>
      <c r="D39" s="155">
        <v>0</v>
      </c>
      <c r="E39" s="156">
        <v>0</v>
      </c>
      <c r="F39" s="60">
        <v>0</v>
      </c>
      <c r="G39" s="60">
        <v>4828177</v>
      </c>
      <c r="H39" s="60">
        <v>1677387</v>
      </c>
      <c r="I39" s="60">
        <v>5538795</v>
      </c>
      <c r="J39" s="60">
        <v>12044359</v>
      </c>
      <c r="K39" s="60">
        <v>3428862</v>
      </c>
      <c r="L39" s="60">
        <v>963605</v>
      </c>
      <c r="M39" s="60">
        <v>1504016</v>
      </c>
      <c r="N39" s="60">
        <v>5896483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17940842</v>
      </c>
      <c r="X39" s="60">
        <v>0</v>
      </c>
      <c r="Y39" s="60">
        <v>17940842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15693386</v>
      </c>
      <c r="D42" s="206">
        <f>SUM(D38:D41)</f>
        <v>0</v>
      </c>
      <c r="E42" s="207">
        <f t="shared" si="3"/>
        <v>-1000</v>
      </c>
      <c r="F42" s="88">
        <f t="shared" si="3"/>
        <v>-1000</v>
      </c>
      <c r="G42" s="88">
        <f t="shared" si="3"/>
        <v>4989430</v>
      </c>
      <c r="H42" s="88">
        <f t="shared" si="3"/>
        <v>-2013071</v>
      </c>
      <c r="I42" s="88">
        <f t="shared" si="3"/>
        <v>1430878</v>
      </c>
      <c r="J42" s="88">
        <f t="shared" si="3"/>
        <v>4407237</v>
      </c>
      <c r="K42" s="88">
        <f t="shared" si="3"/>
        <v>-1873205</v>
      </c>
      <c r="L42" s="88">
        <f t="shared" si="3"/>
        <v>5136130</v>
      </c>
      <c r="M42" s="88">
        <f t="shared" si="3"/>
        <v>-1537949</v>
      </c>
      <c r="N42" s="88">
        <f t="shared" si="3"/>
        <v>1724976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6132213</v>
      </c>
      <c r="X42" s="88">
        <f t="shared" si="3"/>
        <v>-500</v>
      </c>
      <c r="Y42" s="88">
        <f t="shared" si="3"/>
        <v>6132713</v>
      </c>
      <c r="Z42" s="208">
        <f>+IF(X42&lt;&gt;0,+(Y42/X42)*100,0)</f>
        <v>-1226542.5999999999</v>
      </c>
      <c r="AA42" s="206">
        <f>SUM(AA38:AA41)</f>
        <v>-1000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15693386</v>
      </c>
      <c r="D44" s="210">
        <f>+D42-D43</f>
        <v>0</v>
      </c>
      <c r="E44" s="211">
        <f t="shared" si="4"/>
        <v>-1000</v>
      </c>
      <c r="F44" s="77">
        <f t="shared" si="4"/>
        <v>-1000</v>
      </c>
      <c r="G44" s="77">
        <f t="shared" si="4"/>
        <v>4989430</v>
      </c>
      <c r="H44" s="77">
        <f t="shared" si="4"/>
        <v>-2013071</v>
      </c>
      <c r="I44" s="77">
        <f t="shared" si="4"/>
        <v>1430878</v>
      </c>
      <c r="J44" s="77">
        <f t="shared" si="4"/>
        <v>4407237</v>
      </c>
      <c r="K44" s="77">
        <f t="shared" si="4"/>
        <v>-1873205</v>
      </c>
      <c r="L44" s="77">
        <f t="shared" si="4"/>
        <v>5136130</v>
      </c>
      <c r="M44" s="77">
        <f t="shared" si="4"/>
        <v>-1537949</v>
      </c>
      <c r="N44" s="77">
        <f t="shared" si="4"/>
        <v>1724976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6132213</v>
      </c>
      <c r="X44" s="77">
        <f t="shared" si="4"/>
        <v>-500</v>
      </c>
      <c r="Y44" s="77">
        <f t="shared" si="4"/>
        <v>6132713</v>
      </c>
      <c r="Z44" s="212">
        <f>+IF(X44&lt;&gt;0,+(Y44/X44)*100,0)</f>
        <v>-1226542.5999999999</v>
      </c>
      <c r="AA44" s="210">
        <f>+AA42-AA43</f>
        <v>-1000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15693386</v>
      </c>
      <c r="D46" s="206">
        <f>SUM(D44:D45)</f>
        <v>0</v>
      </c>
      <c r="E46" s="207">
        <f t="shared" si="5"/>
        <v>-1000</v>
      </c>
      <c r="F46" s="88">
        <f t="shared" si="5"/>
        <v>-1000</v>
      </c>
      <c r="G46" s="88">
        <f t="shared" si="5"/>
        <v>4989430</v>
      </c>
      <c r="H46" s="88">
        <f t="shared" si="5"/>
        <v>-2013071</v>
      </c>
      <c r="I46" s="88">
        <f t="shared" si="5"/>
        <v>1430878</v>
      </c>
      <c r="J46" s="88">
        <f t="shared" si="5"/>
        <v>4407237</v>
      </c>
      <c r="K46" s="88">
        <f t="shared" si="5"/>
        <v>-1873205</v>
      </c>
      <c r="L46" s="88">
        <f t="shared" si="5"/>
        <v>5136130</v>
      </c>
      <c r="M46" s="88">
        <f t="shared" si="5"/>
        <v>-1537949</v>
      </c>
      <c r="N46" s="88">
        <f t="shared" si="5"/>
        <v>1724976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6132213</v>
      </c>
      <c r="X46" s="88">
        <f t="shared" si="5"/>
        <v>-500</v>
      </c>
      <c r="Y46" s="88">
        <f t="shared" si="5"/>
        <v>6132713</v>
      </c>
      <c r="Z46" s="208">
        <f>+IF(X46&lt;&gt;0,+(Y46/X46)*100,0)</f>
        <v>-1226542.5999999999</v>
      </c>
      <c r="AA46" s="206">
        <f>SUM(AA44:AA45)</f>
        <v>-1000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15693386</v>
      </c>
      <c r="D48" s="217">
        <f>SUM(D46:D47)</f>
        <v>0</v>
      </c>
      <c r="E48" s="218">
        <f t="shared" si="6"/>
        <v>-1000</v>
      </c>
      <c r="F48" s="219">
        <f t="shared" si="6"/>
        <v>-1000</v>
      </c>
      <c r="G48" s="219">
        <f t="shared" si="6"/>
        <v>4989430</v>
      </c>
      <c r="H48" s="220">
        <f t="shared" si="6"/>
        <v>-2013071</v>
      </c>
      <c r="I48" s="220">
        <f t="shared" si="6"/>
        <v>1430878</v>
      </c>
      <c r="J48" s="220">
        <f t="shared" si="6"/>
        <v>4407237</v>
      </c>
      <c r="K48" s="220">
        <f t="shared" si="6"/>
        <v>-1873205</v>
      </c>
      <c r="L48" s="220">
        <f t="shared" si="6"/>
        <v>5136130</v>
      </c>
      <c r="M48" s="219">
        <f t="shared" si="6"/>
        <v>-1537949</v>
      </c>
      <c r="N48" s="219">
        <f t="shared" si="6"/>
        <v>1724976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6132213</v>
      </c>
      <c r="X48" s="220">
        <f t="shared" si="6"/>
        <v>-500</v>
      </c>
      <c r="Y48" s="220">
        <f t="shared" si="6"/>
        <v>6132713</v>
      </c>
      <c r="Z48" s="221">
        <f>+IF(X48&lt;&gt;0,+(Y48/X48)*100,0)</f>
        <v>-1226542.5999999999</v>
      </c>
      <c r="AA48" s="222">
        <f>SUM(AA46:AA47)</f>
        <v>-1000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6907000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24017</v>
      </c>
      <c r="H5" s="100">
        <f t="shared" si="0"/>
        <v>7260</v>
      </c>
      <c r="I5" s="100">
        <f t="shared" si="0"/>
        <v>7260</v>
      </c>
      <c r="J5" s="100">
        <f t="shared" si="0"/>
        <v>38537</v>
      </c>
      <c r="K5" s="100">
        <f t="shared" si="0"/>
        <v>7260</v>
      </c>
      <c r="L5" s="100">
        <f t="shared" si="0"/>
        <v>7260</v>
      </c>
      <c r="M5" s="100">
        <f t="shared" si="0"/>
        <v>38451</v>
      </c>
      <c r="N5" s="100">
        <f t="shared" si="0"/>
        <v>52971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91508</v>
      </c>
      <c r="X5" s="100">
        <f t="shared" si="0"/>
        <v>0</v>
      </c>
      <c r="Y5" s="100">
        <f t="shared" si="0"/>
        <v>91508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6907000</v>
      </c>
      <c r="D6" s="155"/>
      <c r="E6" s="156"/>
      <c r="F6" s="60"/>
      <c r="G6" s="60">
        <v>7260</v>
      </c>
      <c r="H6" s="60">
        <v>7260</v>
      </c>
      <c r="I6" s="60">
        <v>7260</v>
      </c>
      <c r="J6" s="60">
        <v>21780</v>
      </c>
      <c r="K6" s="60">
        <v>7260</v>
      </c>
      <c r="L6" s="60">
        <v>7260</v>
      </c>
      <c r="M6" s="60">
        <v>38451</v>
      </c>
      <c r="N6" s="60">
        <v>52971</v>
      </c>
      <c r="O6" s="60"/>
      <c r="P6" s="60"/>
      <c r="Q6" s="60"/>
      <c r="R6" s="60"/>
      <c r="S6" s="60"/>
      <c r="T6" s="60"/>
      <c r="U6" s="60"/>
      <c r="V6" s="60"/>
      <c r="W6" s="60">
        <v>74751</v>
      </c>
      <c r="X6" s="60"/>
      <c r="Y6" s="60">
        <v>74751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16757</v>
      </c>
      <c r="H7" s="159"/>
      <c r="I7" s="159"/>
      <c r="J7" s="159">
        <v>16757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16757</v>
      </c>
      <c r="X7" s="159"/>
      <c r="Y7" s="159">
        <v>16757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3887618</v>
      </c>
      <c r="H15" s="100">
        <f t="shared" si="2"/>
        <v>1265346</v>
      </c>
      <c r="I15" s="100">
        <f t="shared" si="2"/>
        <v>2179569</v>
      </c>
      <c r="J15" s="100">
        <f t="shared" si="2"/>
        <v>7332533</v>
      </c>
      <c r="K15" s="100">
        <f t="shared" si="2"/>
        <v>3018524</v>
      </c>
      <c r="L15" s="100">
        <f t="shared" si="2"/>
        <v>1478901</v>
      </c>
      <c r="M15" s="100">
        <f t="shared" si="2"/>
        <v>3114062</v>
      </c>
      <c r="N15" s="100">
        <f t="shared" si="2"/>
        <v>7611487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14944020</v>
      </c>
      <c r="X15" s="100">
        <f t="shared" si="2"/>
        <v>0</v>
      </c>
      <c r="Y15" s="100">
        <f t="shared" si="2"/>
        <v>14944020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3887618</v>
      </c>
      <c r="H16" s="60">
        <v>1265346</v>
      </c>
      <c r="I16" s="60">
        <v>2179569</v>
      </c>
      <c r="J16" s="60">
        <v>7332533</v>
      </c>
      <c r="K16" s="60">
        <v>3018524</v>
      </c>
      <c r="L16" s="60">
        <v>1478901</v>
      </c>
      <c r="M16" s="60">
        <v>3114062</v>
      </c>
      <c r="N16" s="60">
        <v>7611487</v>
      </c>
      <c r="O16" s="60"/>
      <c r="P16" s="60"/>
      <c r="Q16" s="60"/>
      <c r="R16" s="60"/>
      <c r="S16" s="60"/>
      <c r="T16" s="60"/>
      <c r="U16" s="60"/>
      <c r="V16" s="60"/>
      <c r="W16" s="60">
        <v>14944020</v>
      </c>
      <c r="X16" s="60"/>
      <c r="Y16" s="60">
        <v>14944020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125000</v>
      </c>
      <c r="H19" s="100">
        <f t="shared" si="3"/>
        <v>125000</v>
      </c>
      <c r="I19" s="100">
        <f t="shared" si="3"/>
        <v>659345</v>
      </c>
      <c r="J19" s="100">
        <f t="shared" si="3"/>
        <v>909345</v>
      </c>
      <c r="K19" s="100">
        <f t="shared" si="3"/>
        <v>125000</v>
      </c>
      <c r="L19" s="100">
        <f t="shared" si="3"/>
        <v>125000</v>
      </c>
      <c r="M19" s="100">
        <f t="shared" si="3"/>
        <v>319599</v>
      </c>
      <c r="N19" s="100">
        <f t="shared" si="3"/>
        <v>569599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1478944</v>
      </c>
      <c r="X19" s="100">
        <f t="shared" si="3"/>
        <v>0</v>
      </c>
      <c r="Y19" s="100">
        <f t="shared" si="3"/>
        <v>1478944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125000</v>
      </c>
      <c r="H20" s="60">
        <v>125000</v>
      </c>
      <c r="I20" s="60">
        <v>659345</v>
      </c>
      <c r="J20" s="60">
        <v>909345</v>
      </c>
      <c r="K20" s="60">
        <v>125000</v>
      </c>
      <c r="L20" s="60">
        <v>125000</v>
      </c>
      <c r="M20" s="60">
        <v>319599</v>
      </c>
      <c r="N20" s="60">
        <v>569599</v>
      </c>
      <c r="O20" s="60"/>
      <c r="P20" s="60"/>
      <c r="Q20" s="60"/>
      <c r="R20" s="60"/>
      <c r="S20" s="60"/>
      <c r="T20" s="60"/>
      <c r="U20" s="60"/>
      <c r="V20" s="60"/>
      <c r="W20" s="60">
        <v>1478944</v>
      </c>
      <c r="X20" s="60"/>
      <c r="Y20" s="60">
        <v>1478944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6907000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4036635</v>
      </c>
      <c r="H25" s="219">
        <f t="shared" si="4"/>
        <v>1397606</v>
      </c>
      <c r="I25" s="219">
        <f t="shared" si="4"/>
        <v>2846174</v>
      </c>
      <c r="J25" s="219">
        <f t="shared" si="4"/>
        <v>8280415</v>
      </c>
      <c r="K25" s="219">
        <f t="shared" si="4"/>
        <v>3150784</v>
      </c>
      <c r="L25" s="219">
        <f t="shared" si="4"/>
        <v>1611161</v>
      </c>
      <c r="M25" s="219">
        <f t="shared" si="4"/>
        <v>3472112</v>
      </c>
      <c r="N25" s="219">
        <f t="shared" si="4"/>
        <v>8234057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16514472</v>
      </c>
      <c r="X25" s="219">
        <f t="shared" si="4"/>
        <v>0</v>
      </c>
      <c r="Y25" s="219">
        <f t="shared" si="4"/>
        <v>16514472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3990000</v>
      </c>
      <c r="H28" s="60">
        <v>1350971</v>
      </c>
      <c r="I28" s="60">
        <v>2799539</v>
      </c>
      <c r="J28" s="60">
        <v>8140510</v>
      </c>
      <c r="K28" s="60">
        <v>3104149</v>
      </c>
      <c r="L28" s="60">
        <v>1564526</v>
      </c>
      <c r="M28" s="60">
        <v>3425477</v>
      </c>
      <c r="N28" s="60">
        <v>8094152</v>
      </c>
      <c r="O28" s="60"/>
      <c r="P28" s="60"/>
      <c r="Q28" s="60"/>
      <c r="R28" s="60"/>
      <c r="S28" s="60"/>
      <c r="T28" s="60"/>
      <c r="U28" s="60"/>
      <c r="V28" s="60"/>
      <c r="W28" s="60">
        <v>16234662</v>
      </c>
      <c r="X28" s="60"/>
      <c r="Y28" s="60">
        <v>16234662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6907000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6907000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3990000</v>
      </c>
      <c r="H32" s="77">
        <f t="shared" si="5"/>
        <v>1350971</v>
      </c>
      <c r="I32" s="77">
        <f t="shared" si="5"/>
        <v>2799539</v>
      </c>
      <c r="J32" s="77">
        <f t="shared" si="5"/>
        <v>8140510</v>
      </c>
      <c r="K32" s="77">
        <f t="shared" si="5"/>
        <v>3104149</v>
      </c>
      <c r="L32" s="77">
        <f t="shared" si="5"/>
        <v>1564526</v>
      </c>
      <c r="M32" s="77">
        <f t="shared" si="5"/>
        <v>3425477</v>
      </c>
      <c r="N32" s="77">
        <f t="shared" si="5"/>
        <v>8094152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16234662</v>
      </c>
      <c r="X32" s="77">
        <f t="shared" si="5"/>
        <v>0</v>
      </c>
      <c r="Y32" s="77">
        <f t="shared" si="5"/>
        <v>16234662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>
        <v>46635</v>
      </c>
      <c r="H34" s="60">
        <v>46635</v>
      </c>
      <c r="I34" s="60">
        <v>46635</v>
      </c>
      <c r="J34" s="60">
        <v>139905</v>
      </c>
      <c r="K34" s="60">
        <v>46635</v>
      </c>
      <c r="L34" s="60">
        <v>46635</v>
      </c>
      <c r="M34" s="60">
        <v>46635</v>
      </c>
      <c r="N34" s="60">
        <v>139905</v>
      </c>
      <c r="O34" s="60"/>
      <c r="P34" s="60"/>
      <c r="Q34" s="60"/>
      <c r="R34" s="60"/>
      <c r="S34" s="60"/>
      <c r="T34" s="60"/>
      <c r="U34" s="60"/>
      <c r="V34" s="60"/>
      <c r="W34" s="60">
        <v>279810</v>
      </c>
      <c r="X34" s="60"/>
      <c r="Y34" s="60">
        <v>279810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6907000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4036635</v>
      </c>
      <c r="H36" s="220">
        <f t="shared" si="6"/>
        <v>1397606</v>
      </c>
      <c r="I36" s="220">
        <f t="shared" si="6"/>
        <v>2846174</v>
      </c>
      <c r="J36" s="220">
        <f t="shared" si="6"/>
        <v>8280415</v>
      </c>
      <c r="K36" s="220">
        <f t="shared" si="6"/>
        <v>3150784</v>
      </c>
      <c r="L36" s="220">
        <f t="shared" si="6"/>
        <v>1611161</v>
      </c>
      <c r="M36" s="220">
        <f t="shared" si="6"/>
        <v>3472112</v>
      </c>
      <c r="N36" s="220">
        <f t="shared" si="6"/>
        <v>8234057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16514472</v>
      </c>
      <c r="X36" s="220">
        <f t="shared" si="6"/>
        <v>0</v>
      </c>
      <c r="Y36" s="220">
        <f t="shared" si="6"/>
        <v>16514472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19187897</v>
      </c>
      <c r="D6" s="155"/>
      <c r="E6" s="59"/>
      <c r="F6" s="60"/>
      <c r="G6" s="60">
        <v>5796622</v>
      </c>
      <c r="H6" s="60">
        <v>6</v>
      </c>
      <c r="I6" s="60">
        <v>104783</v>
      </c>
      <c r="J6" s="60">
        <v>104783</v>
      </c>
      <c r="K6" s="60">
        <v>481708</v>
      </c>
      <c r="L6" s="60">
        <v>207522</v>
      </c>
      <c r="M6" s="60">
        <v>109490</v>
      </c>
      <c r="N6" s="60">
        <v>109490</v>
      </c>
      <c r="O6" s="60"/>
      <c r="P6" s="60"/>
      <c r="Q6" s="60"/>
      <c r="R6" s="60"/>
      <c r="S6" s="60"/>
      <c r="T6" s="60"/>
      <c r="U6" s="60"/>
      <c r="V6" s="60"/>
      <c r="W6" s="60">
        <v>109490</v>
      </c>
      <c r="X6" s="60"/>
      <c r="Y6" s="60">
        <v>109490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17099368</v>
      </c>
      <c r="F7" s="60">
        <v>17099368</v>
      </c>
      <c r="G7" s="60">
        <v>22108034</v>
      </c>
      <c r="H7" s="60">
        <v>24221156</v>
      </c>
      <c r="I7" s="60">
        <v>22300673</v>
      </c>
      <c r="J7" s="60">
        <v>22300673</v>
      </c>
      <c r="K7" s="60">
        <v>17545774</v>
      </c>
      <c r="L7" s="60">
        <v>29832333</v>
      </c>
      <c r="M7" s="60">
        <v>29856321</v>
      </c>
      <c r="N7" s="60">
        <v>29856321</v>
      </c>
      <c r="O7" s="60"/>
      <c r="P7" s="60"/>
      <c r="Q7" s="60"/>
      <c r="R7" s="60"/>
      <c r="S7" s="60"/>
      <c r="T7" s="60"/>
      <c r="U7" s="60"/>
      <c r="V7" s="60"/>
      <c r="W7" s="60">
        <v>29856321</v>
      </c>
      <c r="X7" s="60">
        <v>8549684</v>
      </c>
      <c r="Y7" s="60">
        <v>21306637</v>
      </c>
      <c r="Z7" s="140">
        <v>249.21</v>
      </c>
      <c r="AA7" s="62">
        <v>17099368</v>
      </c>
    </row>
    <row r="8" spans="1:27" ht="13.5">
      <c r="A8" s="249" t="s">
        <v>145</v>
      </c>
      <c r="B8" s="182"/>
      <c r="C8" s="155">
        <v>715721</v>
      </c>
      <c r="D8" s="155"/>
      <c r="E8" s="59">
        <v>1350000</v>
      </c>
      <c r="F8" s="60">
        <v>1350000</v>
      </c>
      <c r="G8" s="60">
        <v>1335435</v>
      </c>
      <c r="H8" s="60">
        <v>1215187</v>
      </c>
      <c r="I8" s="60">
        <v>1007970</v>
      </c>
      <c r="J8" s="60">
        <v>1007970</v>
      </c>
      <c r="K8" s="60">
        <v>1046736</v>
      </c>
      <c r="L8" s="60">
        <v>1339163</v>
      </c>
      <c r="M8" s="60">
        <v>1168282</v>
      </c>
      <c r="N8" s="60">
        <v>1168282</v>
      </c>
      <c r="O8" s="60"/>
      <c r="P8" s="60"/>
      <c r="Q8" s="60"/>
      <c r="R8" s="60"/>
      <c r="S8" s="60"/>
      <c r="T8" s="60"/>
      <c r="U8" s="60"/>
      <c r="V8" s="60"/>
      <c r="W8" s="60">
        <v>1168282</v>
      </c>
      <c r="X8" s="60">
        <v>675000</v>
      </c>
      <c r="Y8" s="60">
        <v>493282</v>
      </c>
      <c r="Z8" s="140">
        <v>73.08</v>
      </c>
      <c r="AA8" s="62">
        <v>1350000</v>
      </c>
    </row>
    <row r="9" spans="1:27" ht="13.5">
      <c r="A9" s="249" t="s">
        <v>146</v>
      </c>
      <c r="B9" s="182"/>
      <c r="C9" s="155">
        <v>805467</v>
      </c>
      <c r="D9" s="155"/>
      <c r="E9" s="59"/>
      <c r="F9" s="60"/>
      <c r="G9" s="60">
        <v>820721</v>
      </c>
      <c r="H9" s="60">
        <v>-629400</v>
      </c>
      <c r="I9" s="60">
        <v>261811</v>
      </c>
      <c r="J9" s="60">
        <v>261811</v>
      </c>
      <c r="K9" s="60">
        <v>247753</v>
      </c>
      <c r="L9" s="60">
        <v>94</v>
      </c>
      <c r="M9" s="60">
        <v>1522220</v>
      </c>
      <c r="N9" s="60">
        <v>1522220</v>
      </c>
      <c r="O9" s="60"/>
      <c r="P9" s="60"/>
      <c r="Q9" s="60"/>
      <c r="R9" s="60"/>
      <c r="S9" s="60"/>
      <c r="T9" s="60"/>
      <c r="U9" s="60"/>
      <c r="V9" s="60"/>
      <c r="W9" s="60">
        <v>1522220</v>
      </c>
      <c r="X9" s="60"/>
      <c r="Y9" s="60">
        <v>1522220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>
        <v>-893324</v>
      </c>
      <c r="J10" s="60">
        <v>-893324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>
        <v>27732253</v>
      </c>
      <c r="H11" s="60">
        <v>25374217</v>
      </c>
      <c r="I11" s="60">
        <v>25374218</v>
      </c>
      <c r="J11" s="60">
        <v>25374218</v>
      </c>
      <c r="K11" s="60">
        <v>25374217</v>
      </c>
      <c r="L11" s="60">
        <v>25374218</v>
      </c>
      <c r="M11" s="60">
        <v>26850923</v>
      </c>
      <c r="N11" s="60">
        <v>26850923</v>
      </c>
      <c r="O11" s="60"/>
      <c r="P11" s="60"/>
      <c r="Q11" s="60"/>
      <c r="R11" s="60"/>
      <c r="S11" s="60"/>
      <c r="T11" s="60"/>
      <c r="U11" s="60"/>
      <c r="V11" s="60"/>
      <c r="W11" s="60">
        <v>26850923</v>
      </c>
      <c r="X11" s="60"/>
      <c r="Y11" s="60">
        <v>26850923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20709085</v>
      </c>
      <c r="D12" s="168">
        <f>SUM(D6:D11)</f>
        <v>0</v>
      </c>
      <c r="E12" s="72">
        <f t="shared" si="0"/>
        <v>18449368</v>
      </c>
      <c r="F12" s="73">
        <f t="shared" si="0"/>
        <v>18449368</v>
      </c>
      <c r="G12" s="73">
        <f t="shared" si="0"/>
        <v>57793065</v>
      </c>
      <c r="H12" s="73">
        <f t="shared" si="0"/>
        <v>50181166</v>
      </c>
      <c r="I12" s="73">
        <f t="shared" si="0"/>
        <v>48156131</v>
      </c>
      <c r="J12" s="73">
        <f t="shared" si="0"/>
        <v>48156131</v>
      </c>
      <c r="K12" s="73">
        <f t="shared" si="0"/>
        <v>44696188</v>
      </c>
      <c r="L12" s="73">
        <f t="shared" si="0"/>
        <v>56753330</v>
      </c>
      <c r="M12" s="73">
        <f t="shared" si="0"/>
        <v>59507236</v>
      </c>
      <c r="N12" s="73">
        <f t="shared" si="0"/>
        <v>59507236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59507236</v>
      </c>
      <c r="X12" s="73">
        <f t="shared" si="0"/>
        <v>9224684</v>
      </c>
      <c r="Y12" s="73">
        <f t="shared" si="0"/>
        <v>50282552</v>
      </c>
      <c r="Z12" s="170">
        <f>+IF(X12&lt;&gt;0,+(Y12/X12)*100,0)</f>
        <v>545.0869861775211</v>
      </c>
      <c r="AA12" s="74">
        <f>SUM(AA6:AA11)</f>
        <v>18449368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8425000</v>
      </c>
      <c r="D17" s="155"/>
      <c r="E17" s="59"/>
      <c r="F17" s="60"/>
      <c r="G17" s="60">
        <v>8425000</v>
      </c>
      <c r="H17" s="60">
        <v>8425000</v>
      </c>
      <c r="I17" s="60">
        <v>8425000</v>
      </c>
      <c r="J17" s="60">
        <v>8425000</v>
      </c>
      <c r="K17" s="60">
        <v>8425000</v>
      </c>
      <c r="L17" s="60">
        <v>8425000</v>
      </c>
      <c r="M17" s="60">
        <v>8425000</v>
      </c>
      <c r="N17" s="60">
        <v>8425000</v>
      </c>
      <c r="O17" s="60"/>
      <c r="P17" s="60"/>
      <c r="Q17" s="60"/>
      <c r="R17" s="60"/>
      <c r="S17" s="60"/>
      <c r="T17" s="60"/>
      <c r="U17" s="60"/>
      <c r="V17" s="60"/>
      <c r="W17" s="60">
        <v>8425000</v>
      </c>
      <c r="X17" s="60"/>
      <c r="Y17" s="60">
        <v>8425000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57273886</v>
      </c>
      <c r="D19" s="155"/>
      <c r="E19" s="59">
        <v>9606000</v>
      </c>
      <c r="F19" s="60">
        <v>9606000</v>
      </c>
      <c r="G19" s="60">
        <v>19488245</v>
      </c>
      <c r="H19" s="60">
        <v>21025816</v>
      </c>
      <c r="I19" s="60">
        <v>21025816</v>
      </c>
      <c r="J19" s="60">
        <v>21025816</v>
      </c>
      <c r="K19" s="60">
        <v>30256352</v>
      </c>
      <c r="L19" s="60">
        <v>31003151</v>
      </c>
      <c r="M19" s="60">
        <v>18150655</v>
      </c>
      <c r="N19" s="60">
        <v>18150655</v>
      </c>
      <c r="O19" s="60"/>
      <c r="P19" s="60"/>
      <c r="Q19" s="60"/>
      <c r="R19" s="60"/>
      <c r="S19" s="60"/>
      <c r="T19" s="60"/>
      <c r="U19" s="60"/>
      <c r="V19" s="60"/>
      <c r="W19" s="60">
        <v>18150655</v>
      </c>
      <c r="X19" s="60">
        <v>4803000</v>
      </c>
      <c r="Y19" s="60">
        <v>13347655</v>
      </c>
      <c r="Z19" s="140">
        <v>277.9</v>
      </c>
      <c r="AA19" s="62">
        <v>9606000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93972</v>
      </c>
      <c r="D22" s="155"/>
      <c r="E22" s="59"/>
      <c r="F22" s="60"/>
      <c r="G22" s="60">
        <v>113889</v>
      </c>
      <c r="H22" s="60">
        <v>93972</v>
      </c>
      <c r="I22" s="60">
        <v>93972</v>
      </c>
      <c r="J22" s="60">
        <v>93972</v>
      </c>
      <c r="K22" s="60">
        <v>-27343</v>
      </c>
      <c r="L22" s="60">
        <v>33315</v>
      </c>
      <c r="M22" s="60">
        <v>21183</v>
      </c>
      <c r="N22" s="60">
        <v>21183</v>
      </c>
      <c r="O22" s="60"/>
      <c r="P22" s="60"/>
      <c r="Q22" s="60"/>
      <c r="R22" s="60"/>
      <c r="S22" s="60"/>
      <c r="T22" s="60"/>
      <c r="U22" s="60"/>
      <c r="V22" s="60"/>
      <c r="W22" s="60">
        <v>21183</v>
      </c>
      <c r="X22" s="60"/>
      <c r="Y22" s="60">
        <v>21183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11703588</v>
      </c>
      <c r="H23" s="159">
        <v>10837527</v>
      </c>
      <c r="I23" s="159">
        <v>10837527</v>
      </c>
      <c r="J23" s="60">
        <v>10837527</v>
      </c>
      <c r="K23" s="159"/>
      <c r="L23" s="159"/>
      <c r="M23" s="60">
        <v>11218511</v>
      </c>
      <c r="N23" s="159">
        <v>11218511</v>
      </c>
      <c r="O23" s="159"/>
      <c r="P23" s="159"/>
      <c r="Q23" s="60"/>
      <c r="R23" s="159"/>
      <c r="S23" s="159"/>
      <c r="T23" s="60"/>
      <c r="U23" s="159"/>
      <c r="V23" s="159"/>
      <c r="W23" s="159">
        <v>11218511</v>
      </c>
      <c r="X23" s="60"/>
      <c r="Y23" s="159">
        <v>11218511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65792858</v>
      </c>
      <c r="D24" s="168">
        <f>SUM(D15:D23)</f>
        <v>0</v>
      </c>
      <c r="E24" s="76">
        <f t="shared" si="1"/>
        <v>9606000</v>
      </c>
      <c r="F24" s="77">
        <f t="shared" si="1"/>
        <v>9606000</v>
      </c>
      <c r="G24" s="77">
        <f t="shared" si="1"/>
        <v>39730722</v>
      </c>
      <c r="H24" s="77">
        <f t="shared" si="1"/>
        <v>40382315</v>
      </c>
      <c r="I24" s="77">
        <f t="shared" si="1"/>
        <v>40382315</v>
      </c>
      <c r="J24" s="77">
        <f t="shared" si="1"/>
        <v>40382315</v>
      </c>
      <c r="K24" s="77">
        <f t="shared" si="1"/>
        <v>38654009</v>
      </c>
      <c r="L24" s="77">
        <f t="shared" si="1"/>
        <v>39461466</v>
      </c>
      <c r="M24" s="77">
        <f t="shared" si="1"/>
        <v>37815349</v>
      </c>
      <c r="N24" s="77">
        <f t="shared" si="1"/>
        <v>37815349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37815349</v>
      </c>
      <c r="X24" s="77">
        <f t="shared" si="1"/>
        <v>4803000</v>
      </c>
      <c r="Y24" s="77">
        <f t="shared" si="1"/>
        <v>33012349</v>
      </c>
      <c r="Z24" s="212">
        <f>+IF(X24&lt;&gt;0,+(Y24/X24)*100,0)</f>
        <v>687.3276910264418</v>
      </c>
      <c r="AA24" s="79">
        <f>SUM(AA15:AA23)</f>
        <v>9606000</v>
      </c>
    </row>
    <row r="25" spans="1:27" ht="13.5">
      <c r="A25" s="250" t="s">
        <v>159</v>
      </c>
      <c r="B25" s="251"/>
      <c r="C25" s="168">
        <f aca="true" t="shared" si="2" ref="C25:Y25">+C12+C24</f>
        <v>86501943</v>
      </c>
      <c r="D25" s="168">
        <f>+D12+D24</f>
        <v>0</v>
      </c>
      <c r="E25" s="72">
        <f t="shared" si="2"/>
        <v>28055368</v>
      </c>
      <c r="F25" s="73">
        <f t="shared" si="2"/>
        <v>28055368</v>
      </c>
      <c r="G25" s="73">
        <f t="shared" si="2"/>
        <v>97523787</v>
      </c>
      <c r="H25" s="73">
        <f t="shared" si="2"/>
        <v>90563481</v>
      </c>
      <c r="I25" s="73">
        <f t="shared" si="2"/>
        <v>88538446</v>
      </c>
      <c r="J25" s="73">
        <f t="shared" si="2"/>
        <v>88538446</v>
      </c>
      <c r="K25" s="73">
        <f t="shared" si="2"/>
        <v>83350197</v>
      </c>
      <c r="L25" s="73">
        <f t="shared" si="2"/>
        <v>96214796</v>
      </c>
      <c r="M25" s="73">
        <f t="shared" si="2"/>
        <v>97322585</v>
      </c>
      <c r="N25" s="73">
        <f t="shared" si="2"/>
        <v>97322585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97322585</v>
      </c>
      <c r="X25" s="73">
        <f t="shared" si="2"/>
        <v>14027684</v>
      </c>
      <c r="Y25" s="73">
        <f t="shared" si="2"/>
        <v>83294901</v>
      </c>
      <c r="Z25" s="170">
        <f>+IF(X25&lt;&gt;0,+(Y25/X25)*100,0)</f>
        <v>593.789402441629</v>
      </c>
      <c r="AA25" s="74">
        <f>+AA12+AA24</f>
        <v>28055368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169233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477605</v>
      </c>
      <c r="D30" s="155"/>
      <c r="E30" s="59">
        <v>562000</v>
      </c>
      <c r="F30" s="60">
        <v>562000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281000</v>
      </c>
      <c r="Y30" s="60">
        <v>-281000</v>
      </c>
      <c r="Z30" s="140">
        <v>-100</v>
      </c>
      <c r="AA30" s="62">
        <v>562000</v>
      </c>
    </row>
    <row r="31" spans="1:27" ht="13.5">
      <c r="A31" s="249" t="s">
        <v>163</v>
      </c>
      <c r="B31" s="182"/>
      <c r="C31" s="155"/>
      <c r="D31" s="155"/>
      <c r="E31" s="59">
        <v>200000</v>
      </c>
      <c r="F31" s="60">
        <v>200000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100000</v>
      </c>
      <c r="Y31" s="60">
        <v>-100000</v>
      </c>
      <c r="Z31" s="140">
        <v>-100</v>
      </c>
      <c r="AA31" s="62">
        <v>200000</v>
      </c>
    </row>
    <row r="32" spans="1:27" ht="13.5">
      <c r="A32" s="249" t="s">
        <v>164</v>
      </c>
      <c r="B32" s="182"/>
      <c r="C32" s="155">
        <v>15162788</v>
      </c>
      <c r="D32" s="155"/>
      <c r="E32" s="59">
        <v>17299000</v>
      </c>
      <c r="F32" s="60">
        <v>17299000</v>
      </c>
      <c r="G32" s="60">
        <v>19313534</v>
      </c>
      <c r="H32" s="60">
        <v>17653731</v>
      </c>
      <c r="I32" s="60">
        <v>14627565</v>
      </c>
      <c r="J32" s="60">
        <v>14627565</v>
      </c>
      <c r="K32" s="60">
        <v>10556111</v>
      </c>
      <c r="L32" s="60">
        <v>17721498</v>
      </c>
      <c r="M32" s="60">
        <v>19470337</v>
      </c>
      <c r="N32" s="60">
        <v>19470337</v>
      </c>
      <c r="O32" s="60"/>
      <c r="P32" s="60"/>
      <c r="Q32" s="60"/>
      <c r="R32" s="60"/>
      <c r="S32" s="60"/>
      <c r="T32" s="60"/>
      <c r="U32" s="60"/>
      <c r="V32" s="60"/>
      <c r="W32" s="60">
        <v>19470337</v>
      </c>
      <c r="X32" s="60">
        <v>8649500</v>
      </c>
      <c r="Y32" s="60">
        <v>10820837</v>
      </c>
      <c r="Z32" s="140">
        <v>125.1</v>
      </c>
      <c r="AA32" s="62">
        <v>17299000</v>
      </c>
    </row>
    <row r="33" spans="1:27" ht="13.5">
      <c r="A33" s="249" t="s">
        <v>165</v>
      </c>
      <c r="B33" s="182"/>
      <c r="C33" s="155">
        <v>1690153</v>
      </c>
      <c r="D33" s="155"/>
      <c r="E33" s="59">
        <v>880000</v>
      </c>
      <c r="F33" s="60">
        <v>880000</v>
      </c>
      <c r="G33" s="60">
        <v>-366077</v>
      </c>
      <c r="H33" s="60">
        <v>-38966</v>
      </c>
      <c r="I33" s="60">
        <v>-430006</v>
      </c>
      <c r="J33" s="60">
        <v>-430006</v>
      </c>
      <c r="K33" s="60">
        <v>1824744</v>
      </c>
      <c r="L33" s="60">
        <v>1316959</v>
      </c>
      <c r="M33" s="60">
        <v>2088358</v>
      </c>
      <c r="N33" s="60">
        <v>2088358</v>
      </c>
      <c r="O33" s="60"/>
      <c r="P33" s="60"/>
      <c r="Q33" s="60"/>
      <c r="R33" s="60"/>
      <c r="S33" s="60"/>
      <c r="T33" s="60"/>
      <c r="U33" s="60"/>
      <c r="V33" s="60"/>
      <c r="W33" s="60">
        <v>2088358</v>
      </c>
      <c r="X33" s="60">
        <v>440000</v>
      </c>
      <c r="Y33" s="60">
        <v>1648358</v>
      </c>
      <c r="Z33" s="140">
        <v>374.63</v>
      </c>
      <c r="AA33" s="62">
        <v>880000</v>
      </c>
    </row>
    <row r="34" spans="1:27" ht="13.5">
      <c r="A34" s="250" t="s">
        <v>58</v>
      </c>
      <c r="B34" s="251"/>
      <c r="C34" s="168">
        <f aca="true" t="shared" si="3" ref="C34:Y34">SUM(C29:C33)</f>
        <v>17499779</v>
      </c>
      <c r="D34" s="168">
        <f>SUM(D29:D33)</f>
        <v>0</v>
      </c>
      <c r="E34" s="72">
        <f t="shared" si="3"/>
        <v>18941000</v>
      </c>
      <c r="F34" s="73">
        <f t="shared" si="3"/>
        <v>18941000</v>
      </c>
      <c r="G34" s="73">
        <f t="shared" si="3"/>
        <v>18947457</v>
      </c>
      <c r="H34" s="73">
        <f t="shared" si="3"/>
        <v>17614765</v>
      </c>
      <c r="I34" s="73">
        <f t="shared" si="3"/>
        <v>14197559</v>
      </c>
      <c r="J34" s="73">
        <f t="shared" si="3"/>
        <v>14197559</v>
      </c>
      <c r="K34" s="73">
        <f t="shared" si="3"/>
        <v>12380855</v>
      </c>
      <c r="L34" s="73">
        <f t="shared" si="3"/>
        <v>19038457</v>
      </c>
      <c r="M34" s="73">
        <f t="shared" si="3"/>
        <v>21558695</v>
      </c>
      <c r="N34" s="73">
        <f t="shared" si="3"/>
        <v>21558695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21558695</v>
      </c>
      <c r="X34" s="73">
        <f t="shared" si="3"/>
        <v>9470500</v>
      </c>
      <c r="Y34" s="73">
        <f t="shared" si="3"/>
        <v>12088195</v>
      </c>
      <c r="Z34" s="170">
        <f>+IF(X34&lt;&gt;0,+(Y34/X34)*100,0)</f>
        <v>127.64051528430389</v>
      </c>
      <c r="AA34" s="74">
        <f>SUM(AA29:AA33)</f>
        <v>18941000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529452</v>
      </c>
      <c r="D37" s="155"/>
      <c r="E37" s="59"/>
      <c r="F37" s="60"/>
      <c r="G37" s="60">
        <v>968988</v>
      </c>
      <c r="H37" s="60">
        <v>930871</v>
      </c>
      <c r="I37" s="60">
        <v>892419</v>
      </c>
      <c r="J37" s="60">
        <v>892419</v>
      </c>
      <c r="K37" s="60">
        <v>853375</v>
      </c>
      <c r="L37" s="60">
        <v>814242</v>
      </c>
      <c r="M37" s="60">
        <v>774533</v>
      </c>
      <c r="N37" s="60">
        <v>774533</v>
      </c>
      <c r="O37" s="60"/>
      <c r="P37" s="60"/>
      <c r="Q37" s="60"/>
      <c r="R37" s="60"/>
      <c r="S37" s="60"/>
      <c r="T37" s="60"/>
      <c r="U37" s="60"/>
      <c r="V37" s="60"/>
      <c r="W37" s="60">
        <v>774533</v>
      </c>
      <c r="X37" s="60"/>
      <c r="Y37" s="60">
        <v>774533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200000</v>
      </c>
      <c r="F38" s="60">
        <v>200000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100000</v>
      </c>
      <c r="Y38" s="60">
        <v>-100000</v>
      </c>
      <c r="Z38" s="140">
        <v>-100</v>
      </c>
      <c r="AA38" s="62">
        <v>200000</v>
      </c>
    </row>
    <row r="39" spans="1:27" ht="13.5">
      <c r="A39" s="250" t="s">
        <v>59</v>
      </c>
      <c r="B39" s="253"/>
      <c r="C39" s="168">
        <f aca="true" t="shared" si="4" ref="C39:Y39">SUM(C37:C38)</f>
        <v>529452</v>
      </c>
      <c r="D39" s="168">
        <f>SUM(D37:D38)</f>
        <v>0</v>
      </c>
      <c r="E39" s="76">
        <f t="shared" si="4"/>
        <v>200000</v>
      </c>
      <c r="F39" s="77">
        <f t="shared" si="4"/>
        <v>200000</v>
      </c>
      <c r="G39" s="77">
        <f t="shared" si="4"/>
        <v>968988</v>
      </c>
      <c r="H39" s="77">
        <f t="shared" si="4"/>
        <v>930871</v>
      </c>
      <c r="I39" s="77">
        <f t="shared" si="4"/>
        <v>892419</v>
      </c>
      <c r="J39" s="77">
        <f t="shared" si="4"/>
        <v>892419</v>
      </c>
      <c r="K39" s="77">
        <f t="shared" si="4"/>
        <v>853375</v>
      </c>
      <c r="L39" s="77">
        <f t="shared" si="4"/>
        <v>814242</v>
      </c>
      <c r="M39" s="77">
        <f t="shared" si="4"/>
        <v>774533</v>
      </c>
      <c r="N39" s="77">
        <f t="shared" si="4"/>
        <v>774533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774533</v>
      </c>
      <c r="X39" s="77">
        <f t="shared" si="4"/>
        <v>100000</v>
      </c>
      <c r="Y39" s="77">
        <f t="shared" si="4"/>
        <v>674533</v>
      </c>
      <c r="Z39" s="212">
        <f>+IF(X39&lt;&gt;0,+(Y39/X39)*100,0)</f>
        <v>674.533</v>
      </c>
      <c r="AA39" s="79">
        <f>SUM(AA37:AA38)</f>
        <v>200000</v>
      </c>
    </row>
    <row r="40" spans="1:27" ht="13.5">
      <c r="A40" s="250" t="s">
        <v>167</v>
      </c>
      <c r="B40" s="251"/>
      <c r="C40" s="168">
        <f aca="true" t="shared" si="5" ref="C40:Y40">+C34+C39</f>
        <v>18029231</v>
      </c>
      <c r="D40" s="168">
        <f>+D34+D39</f>
        <v>0</v>
      </c>
      <c r="E40" s="72">
        <f t="shared" si="5"/>
        <v>19141000</v>
      </c>
      <c r="F40" s="73">
        <f t="shared" si="5"/>
        <v>19141000</v>
      </c>
      <c r="G40" s="73">
        <f t="shared" si="5"/>
        <v>19916445</v>
      </c>
      <c r="H40" s="73">
        <f t="shared" si="5"/>
        <v>18545636</v>
      </c>
      <c r="I40" s="73">
        <f t="shared" si="5"/>
        <v>15089978</v>
      </c>
      <c r="J40" s="73">
        <f t="shared" si="5"/>
        <v>15089978</v>
      </c>
      <c r="K40" s="73">
        <f t="shared" si="5"/>
        <v>13234230</v>
      </c>
      <c r="L40" s="73">
        <f t="shared" si="5"/>
        <v>19852699</v>
      </c>
      <c r="M40" s="73">
        <f t="shared" si="5"/>
        <v>22333228</v>
      </c>
      <c r="N40" s="73">
        <f t="shared" si="5"/>
        <v>22333228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22333228</v>
      </c>
      <c r="X40" s="73">
        <f t="shared" si="5"/>
        <v>9570500</v>
      </c>
      <c r="Y40" s="73">
        <f t="shared" si="5"/>
        <v>12762728</v>
      </c>
      <c r="Z40" s="170">
        <f>+IF(X40&lt;&gt;0,+(Y40/X40)*100,0)</f>
        <v>133.35487174128832</v>
      </c>
      <c r="AA40" s="74">
        <f>+AA34+AA39</f>
        <v>19141000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68472712</v>
      </c>
      <c r="D42" s="257">
        <f>+D25-D40</f>
        <v>0</v>
      </c>
      <c r="E42" s="258">
        <f t="shared" si="6"/>
        <v>8914368</v>
      </c>
      <c r="F42" s="259">
        <f t="shared" si="6"/>
        <v>8914368</v>
      </c>
      <c r="G42" s="259">
        <f t="shared" si="6"/>
        <v>77607342</v>
      </c>
      <c r="H42" s="259">
        <f t="shared" si="6"/>
        <v>72017845</v>
      </c>
      <c r="I42" s="259">
        <f t="shared" si="6"/>
        <v>73448468</v>
      </c>
      <c r="J42" s="259">
        <f t="shared" si="6"/>
        <v>73448468</v>
      </c>
      <c r="K42" s="259">
        <f t="shared" si="6"/>
        <v>70115967</v>
      </c>
      <c r="L42" s="259">
        <f t="shared" si="6"/>
        <v>76362097</v>
      </c>
      <c r="M42" s="259">
        <f t="shared" si="6"/>
        <v>74989357</v>
      </c>
      <c r="N42" s="259">
        <f t="shared" si="6"/>
        <v>74989357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74989357</v>
      </c>
      <c r="X42" s="259">
        <f t="shared" si="6"/>
        <v>4457184</v>
      </c>
      <c r="Y42" s="259">
        <f t="shared" si="6"/>
        <v>70532173</v>
      </c>
      <c r="Z42" s="260">
        <f>+IF(X42&lt;&gt;0,+(Y42/X42)*100,0)</f>
        <v>1582.437992239046</v>
      </c>
      <c r="AA42" s="261">
        <f>+AA25-AA40</f>
        <v>8914368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68472712</v>
      </c>
      <c r="D45" s="155"/>
      <c r="E45" s="59">
        <v>7214368</v>
      </c>
      <c r="F45" s="60">
        <v>7214368</v>
      </c>
      <c r="G45" s="60">
        <v>63585484</v>
      </c>
      <c r="H45" s="60">
        <v>53169049</v>
      </c>
      <c r="I45" s="60">
        <v>54599672</v>
      </c>
      <c r="J45" s="60">
        <v>54599672</v>
      </c>
      <c r="K45" s="60">
        <v>51267171</v>
      </c>
      <c r="L45" s="60">
        <v>57513301</v>
      </c>
      <c r="M45" s="60">
        <v>56140561</v>
      </c>
      <c r="N45" s="60">
        <v>56140561</v>
      </c>
      <c r="O45" s="60"/>
      <c r="P45" s="60"/>
      <c r="Q45" s="60"/>
      <c r="R45" s="60"/>
      <c r="S45" s="60"/>
      <c r="T45" s="60"/>
      <c r="U45" s="60"/>
      <c r="V45" s="60"/>
      <c r="W45" s="60">
        <v>56140561</v>
      </c>
      <c r="X45" s="60">
        <v>3607184</v>
      </c>
      <c r="Y45" s="60">
        <v>52533377</v>
      </c>
      <c r="Z45" s="139">
        <v>1456.35</v>
      </c>
      <c r="AA45" s="62">
        <v>7214368</v>
      </c>
    </row>
    <row r="46" spans="1:27" ht="13.5">
      <c r="A46" s="249" t="s">
        <v>171</v>
      </c>
      <c r="B46" s="182"/>
      <c r="C46" s="155"/>
      <c r="D46" s="155"/>
      <c r="E46" s="59">
        <v>1700000</v>
      </c>
      <c r="F46" s="60">
        <v>1700000</v>
      </c>
      <c r="G46" s="60">
        <v>14021858</v>
      </c>
      <c r="H46" s="60">
        <v>18848796</v>
      </c>
      <c r="I46" s="60">
        <v>18848796</v>
      </c>
      <c r="J46" s="60">
        <v>18848796</v>
      </c>
      <c r="K46" s="60">
        <v>18848796</v>
      </c>
      <c r="L46" s="60">
        <v>18848796</v>
      </c>
      <c r="M46" s="60">
        <v>18848796</v>
      </c>
      <c r="N46" s="60">
        <v>18848796</v>
      </c>
      <c r="O46" s="60"/>
      <c r="P46" s="60"/>
      <c r="Q46" s="60"/>
      <c r="R46" s="60"/>
      <c r="S46" s="60"/>
      <c r="T46" s="60"/>
      <c r="U46" s="60"/>
      <c r="V46" s="60"/>
      <c r="W46" s="60">
        <v>18848796</v>
      </c>
      <c r="X46" s="60">
        <v>850000</v>
      </c>
      <c r="Y46" s="60">
        <v>17998796</v>
      </c>
      <c r="Z46" s="139">
        <v>2117.51</v>
      </c>
      <c r="AA46" s="62">
        <v>1700000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68472712</v>
      </c>
      <c r="D48" s="217">
        <f>SUM(D45:D47)</f>
        <v>0</v>
      </c>
      <c r="E48" s="264">
        <f t="shared" si="7"/>
        <v>8914368</v>
      </c>
      <c r="F48" s="219">
        <f t="shared" si="7"/>
        <v>8914368</v>
      </c>
      <c r="G48" s="219">
        <f t="shared" si="7"/>
        <v>77607342</v>
      </c>
      <c r="H48" s="219">
        <f t="shared" si="7"/>
        <v>72017845</v>
      </c>
      <c r="I48" s="219">
        <f t="shared" si="7"/>
        <v>73448468</v>
      </c>
      <c r="J48" s="219">
        <f t="shared" si="7"/>
        <v>73448468</v>
      </c>
      <c r="K48" s="219">
        <f t="shared" si="7"/>
        <v>70115967</v>
      </c>
      <c r="L48" s="219">
        <f t="shared" si="7"/>
        <v>76362097</v>
      </c>
      <c r="M48" s="219">
        <f t="shared" si="7"/>
        <v>74989357</v>
      </c>
      <c r="N48" s="219">
        <f t="shared" si="7"/>
        <v>74989357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74989357</v>
      </c>
      <c r="X48" s="219">
        <f t="shared" si="7"/>
        <v>4457184</v>
      </c>
      <c r="Y48" s="219">
        <f t="shared" si="7"/>
        <v>70532173</v>
      </c>
      <c r="Z48" s="265">
        <f>+IF(X48&lt;&gt;0,+(Y48/X48)*100,0)</f>
        <v>1582.437992239046</v>
      </c>
      <c r="AA48" s="232">
        <f>SUM(AA45:AA47)</f>
        <v>8914368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3482944</v>
      </c>
      <c r="D6" s="155"/>
      <c r="E6" s="59">
        <v>4864993</v>
      </c>
      <c r="F6" s="60">
        <v>4864993</v>
      </c>
      <c r="G6" s="60">
        <v>129084</v>
      </c>
      <c r="H6" s="60">
        <v>240078</v>
      </c>
      <c r="I6" s="60">
        <v>491808</v>
      </c>
      <c r="J6" s="60">
        <v>860970</v>
      </c>
      <c r="K6" s="60">
        <v>166171</v>
      </c>
      <c r="L6" s="60">
        <v>138079</v>
      </c>
      <c r="M6" s="60">
        <v>119281</v>
      </c>
      <c r="N6" s="60">
        <v>423531</v>
      </c>
      <c r="O6" s="60"/>
      <c r="P6" s="60"/>
      <c r="Q6" s="60"/>
      <c r="R6" s="60"/>
      <c r="S6" s="60"/>
      <c r="T6" s="60"/>
      <c r="U6" s="60"/>
      <c r="V6" s="60"/>
      <c r="W6" s="60">
        <v>1284501</v>
      </c>
      <c r="X6" s="60">
        <v>2432496</v>
      </c>
      <c r="Y6" s="60">
        <v>-1147995</v>
      </c>
      <c r="Z6" s="140">
        <v>-47.19</v>
      </c>
      <c r="AA6" s="62">
        <v>4864993</v>
      </c>
    </row>
    <row r="7" spans="1:27" ht="13.5">
      <c r="A7" s="249" t="s">
        <v>178</v>
      </c>
      <c r="B7" s="182"/>
      <c r="C7" s="155">
        <v>24117446</v>
      </c>
      <c r="D7" s="155"/>
      <c r="E7" s="59">
        <v>11106000</v>
      </c>
      <c r="F7" s="60">
        <v>11106000</v>
      </c>
      <c r="G7" s="60">
        <v>5976748</v>
      </c>
      <c r="H7" s="60">
        <v>616206</v>
      </c>
      <c r="I7" s="60">
        <v>2900326</v>
      </c>
      <c r="J7" s="60">
        <v>9493280</v>
      </c>
      <c r="K7" s="60">
        <v>600960</v>
      </c>
      <c r="L7" s="60">
        <v>8782381</v>
      </c>
      <c r="M7" s="60">
        <v>595882</v>
      </c>
      <c r="N7" s="60">
        <v>9979223</v>
      </c>
      <c r="O7" s="60"/>
      <c r="P7" s="60"/>
      <c r="Q7" s="60"/>
      <c r="R7" s="60"/>
      <c r="S7" s="60"/>
      <c r="T7" s="60"/>
      <c r="U7" s="60"/>
      <c r="V7" s="60"/>
      <c r="W7" s="60">
        <v>19472503</v>
      </c>
      <c r="X7" s="60">
        <v>5553000</v>
      </c>
      <c r="Y7" s="60">
        <v>13919503</v>
      </c>
      <c r="Z7" s="140">
        <v>250.67</v>
      </c>
      <c r="AA7" s="62">
        <v>11106000</v>
      </c>
    </row>
    <row r="8" spans="1:27" ht="13.5">
      <c r="A8" s="249" t="s">
        <v>179</v>
      </c>
      <c r="B8" s="182"/>
      <c r="C8" s="155">
        <v>26517423</v>
      </c>
      <c r="D8" s="155"/>
      <c r="E8" s="59">
        <v>30114996</v>
      </c>
      <c r="F8" s="60">
        <v>30114996</v>
      </c>
      <c r="G8" s="60">
        <v>4107855</v>
      </c>
      <c r="H8" s="60">
        <v>1225971</v>
      </c>
      <c r="I8" s="60">
        <v>2148231</v>
      </c>
      <c r="J8" s="60">
        <v>7482057</v>
      </c>
      <c r="K8" s="60">
        <v>2979147</v>
      </c>
      <c r="L8" s="60">
        <v>839475</v>
      </c>
      <c r="M8" s="60">
        <v>3451117</v>
      </c>
      <c r="N8" s="60">
        <v>7269739</v>
      </c>
      <c r="O8" s="60"/>
      <c r="P8" s="60"/>
      <c r="Q8" s="60"/>
      <c r="R8" s="60"/>
      <c r="S8" s="60"/>
      <c r="T8" s="60"/>
      <c r="U8" s="60"/>
      <c r="V8" s="60"/>
      <c r="W8" s="60">
        <v>14751796</v>
      </c>
      <c r="X8" s="60">
        <v>15057498</v>
      </c>
      <c r="Y8" s="60">
        <v>-305702</v>
      </c>
      <c r="Z8" s="140">
        <v>-2.03</v>
      </c>
      <c r="AA8" s="62">
        <v>30114996</v>
      </c>
    </row>
    <row r="9" spans="1:27" ht="13.5">
      <c r="A9" s="249" t="s">
        <v>180</v>
      </c>
      <c r="B9" s="182"/>
      <c r="C9" s="155">
        <v>1568779</v>
      </c>
      <c r="D9" s="155"/>
      <c r="E9" s="59">
        <v>496993</v>
      </c>
      <c r="F9" s="60">
        <v>496993</v>
      </c>
      <c r="G9" s="60">
        <v>35323</v>
      </c>
      <c r="H9" s="60">
        <v>80045</v>
      </c>
      <c r="I9" s="60">
        <v>117660</v>
      </c>
      <c r="J9" s="60">
        <v>233028</v>
      </c>
      <c r="K9" s="60">
        <v>87448</v>
      </c>
      <c r="L9" s="60">
        <v>53766</v>
      </c>
      <c r="M9" s="60">
        <v>101817</v>
      </c>
      <c r="N9" s="60">
        <v>243031</v>
      </c>
      <c r="O9" s="60"/>
      <c r="P9" s="60"/>
      <c r="Q9" s="60"/>
      <c r="R9" s="60"/>
      <c r="S9" s="60"/>
      <c r="T9" s="60"/>
      <c r="U9" s="60"/>
      <c r="V9" s="60"/>
      <c r="W9" s="60">
        <v>476059</v>
      </c>
      <c r="X9" s="60">
        <v>248496</v>
      </c>
      <c r="Y9" s="60">
        <v>227563</v>
      </c>
      <c r="Z9" s="140">
        <v>91.58</v>
      </c>
      <c r="AA9" s="62">
        <v>496993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-25408984</v>
      </c>
      <c r="D12" s="155"/>
      <c r="E12" s="59">
        <v>-51219997</v>
      </c>
      <c r="F12" s="60">
        <v>-51219997</v>
      </c>
      <c r="G12" s="60">
        <v>-1490436</v>
      </c>
      <c r="H12" s="60">
        <v>-4880023</v>
      </c>
      <c r="I12" s="60">
        <v>-2006735</v>
      </c>
      <c r="J12" s="60">
        <v>-8377194</v>
      </c>
      <c r="K12" s="60">
        <v>-1862345</v>
      </c>
      <c r="L12" s="60">
        <v>-7477660</v>
      </c>
      <c r="M12" s="60">
        <v>-1898255</v>
      </c>
      <c r="N12" s="60">
        <v>-11238260</v>
      </c>
      <c r="O12" s="60"/>
      <c r="P12" s="60"/>
      <c r="Q12" s="60"/>
      <c r="R12" s="60"/>
      <c r="S12" s="60"/>
      <c r="T12" s="60"/>
      <c r="U12" s="60"/>
      <c r="V12" s="60"/>
      <c r="W12" s="60">
        <v>-19615454</v>
      </c>
      <c r="X12" s="60">
        <v>-25609998</v>
      </c>
      <c r="Y12" s="60">
        <v>5994544</v>
      </c>
      <c r="Z12" s="140">
        <v>-23.41</v>
      </c>
      <c r="AA12" s="62">
        <v>-51219997</v>
      </c>
    </row>
    <row r="13" spans="1:27" ht="13.5">
      <c r="A13" s="249" t="s">
        <v>40</v>
      </c>
      <c r="B13" s="182"/>
      <c r="C13" s="155"/>
      <c r="D13" s="155"/>
      <c r="E13" s="59">
        <v>-129000</v>
      </c>
      <c r="F13" s="60">
        <v>-129000</v>
      </c>
      <c r="G13" s="60">
        <v>-8567</v>
      </c>
      <c r="H13" s="60">
        <v>-8518</v>
      </c>
      <c r="I13" s="60">
        <v>-8183</v>
      </c>
      <c r="J13" s="60">
        <v>-25268</v>
      </c>
      <c r="K13" s="60">
        <v>-7592</v>
      </c>
      <c r="L13" s="60">
        <v>-7502</v>
      </c>
      <c r="M13" s="60">
        <v>-6927</v>
      </c>
      <c r="N13" s="60">
        <v>-22021</v>
      </c>
      <c r="O13" s="60"/>
      <c r="P13" s="60"/>
      <c r="Q13" s="60"/>
      <c r="R13" s="60"/>
      <c r="S13" s="60"/>
      <c r="T13" s="60"/>
      <c r="U13" s="60"/>
      <c r="V13" s="60"/>
      <c r="W13" s="60">
        <v>-47289</v>
      </c>
      <c r="X13" s="60">
        <v>-64500</v>
      </c>
      <c r="Y13" s="60">
        <v>17211</v>
      </c>
      <c r="Z13" s="140">
        <v>-26.68</v>
      </c>
      <c r="AA13" s="62">
        <v>-129000</v>
      </c>
    </row>
    <row r="14" spans="1:27" ht="13.5">
      <c r="A14" s="249" t="s">
        <v>42</v>
      </c>
      <c r="B14" s="182"/>
      <c r="C14" s="155">
        <v>-5455874</v>
      </c>
      <c r="D14" s="155"/>
      <c r="E14" s="59"/>
      <c r="F14" s="60"/>
      <c r="G14" s="60">
        <v>-1826543</v>
      </c>
      <c r="H14" s="60">
        <v>-1842066</v>
      </c>
      <c r="I14" s="60">
        <v>-2964140</v>
      </c>
      <c r="J14" s="60">
        <v>-6632749</v>
      </c>
      <c r="K14" s="60">
        <v>-717172</v>
      </c>
      <c r="L14" s="60">
        <v>-1797165</v>
      </c>
      <c r="M14" s="60">
        <v>-1684595</v>
      </c>
      <c r="N14" s="60">
        <v>-4198932</v>
      </c>
      <c r="O14" s="60"/>
      <c r="P14" s="60"/>
      <c r="Q14" s="60"/>
      <c r="R14" s="60"/>
      <c r="S14" s="60"/>
      <c r="T14" s="60"/>
      <c r="U14" s="60"/>
      <c r="V14" s="60"/>
      <c r="W14" s="60">
        <v>-10831681</v>
      </c>
      <c r="X14" s="60"/>
      <c r="Y14" s="60">
        <v>-10831681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24821734</v>
      </c>
      <c r="D15" s="168">
        <f>SUM(D6:D14)</f>
        <v>0</v>
      </c>
      <c r="E15" s="72">
        <f t="shared" si="0"/>
        <v>-4766015</v>
      </c>
      <c r="F15" s="73">
        <f t="shared" si="0"/>
        <v>-4766015</v>
      </c>
      <c r="G15" s="73">
        <f t="shared" si="0"/>
        <v>6923464</v>
      </c>
      <c r="H15" s="73">
        <f t="shared" si="0"/>
        <v>-4568307</v>
      </c>
      <c r="I15" s="73">
        <f t="shared" si="0"/>
        <v>678967</v>
      </c>
      <c r="J15" s="73">
        <f t="shared" si="0"/>
        <v>3034124</v>
      </c>
      <c r="K15" s="73">
        <f t="shared" si="0"/>
        <v>1246617</v>
      </c>
      <c r="L15" s="73">
        <f t="shared" si="0"/>
        <v>531374</v>
      </c>
      <c r="M15" s="73">
        <f t="shared" si="0"/>
        <v>678320</v>
      </c>
      <c r="N15" s="73">
        <f t="shared" si="0"/>
        <v>2456311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5490435</v>
      </c>
      <c r="X15" s="73">
        <f t="shared" si="0"/>
        <v>-2383008</v>
      </c>
      <c r="Y15" s="73">
        <f t="shared" si="0"/>
        <v>7873443</v>
      </c>
      <c r="Z15" s="170">
        <f>+IF(X15&lt;&gt;0,+(Y15/X15)*100,0)</f>
        <v>-330.3993524150989</v>
      </c>
      <c r="AA15" s="74">
        <f>SUM(AA6:AA14)</f>
        <v>-4766015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114100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-21157321</v>
      </c>
      <c r="D24" s="155"/>
      <c r="E24" s="59">
        <v>-11106000</v>
      </c>
      <c r="F24" s="60">
        <v>-11106000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-5553000</v>
      </c>
      <c r="Y24" s="60">
        <v>5553000</v>
      </c>
      <c r="Z24" s="140">
        <v>-100</v>
      </c>
      <c r="AA24" s="62">
        <v>-11106000</v>
      </c>
    </row>
    <row r="25" spans="1:27" ht="13.5">
      <c r="A25" s="250" t="s">
        <v>191</v>
      </c>
      <c r="B25" s="251"/>
      <c r="C25" s="168">
        <f aca="true" t="shared" si="1" ref="C25:Y25">SUM(C19:C24)</f>
        <v>-21043221</v>
      </c>
      <c r="D25" s="168">
        <f>SUM(D19:D24)</f>
        <v>0</v>
      </c>
      <c r="E25" s="72">
        <f t="shared" si="1"/>
        <v>-11106000</v>
      </c>
      <c r="F25" s="73">
        <f t="shared" si="1"/>
        <v>-11106000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-5553000</v>
      </c>
      <c r="Y25" s="73">
        <f t="shared" si="1"/>
        <v>5553000</v>
      </c>
      <c r="Z25" s="170">
        <f>+IF(X25&lt;&gt;0,+(Y25/X25)*100,0)</f>
        <v>-100</v>
      </c>
      <c r="AA25" s="74">
        <f>SUM(AA19:AA24)</f>
        <v>-11106000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-445178</v>
      </c>
      <c r="D33" s="155"/>
      <c r="E33" s="59">
        <v>-457993</v>
      </c>
      <c r="F33" s="60">
        <v>-457993</v>
      </c>
      <c r="G33" s="60">
        <v>-968988</v>
      </c>
      <c r="H33" s="60">
        <v>-930871</v>
      </c>
      <c r="I33" s="60">
        <v>-892019</v>
      </c>
      <c r="J33" s="60">
        <v>-2791878</v>
      </c>
      <c r="K33" s="60">
        <v>-853375</v>
      </c>
      <c r="L33" s="60">
        <v>-814242</v>
      </c>
      <c r="M33" s="60">
        <v>-774533</v>
      </c>
      <c r="N33" s="60">
        <v>-2442150</v>
      </c>
      <c r="O33" s="60"/>
      <c r="P33" s="60"/>
      <c r="Q33" s="60"/>
      <c r="R33" s="60"/>
      <c r="S33" s="60"/>
      <c r="T33" s="60"/>
      <c r="U33" s="60"/>
      <c r="V33" s="60"/>
      <c r="W33" s="60">
        <v>-5234028</v>
      </c>
      <c r="X33" s="60">
        <v>-228996</v>
      </c>
      <c r="Y33" s="60">
        <v>-5005032</v>
      </c>
      <c r="Z33" s="140">
        <v>2185.64</v>
      </c>
      <c r="AA33" s="62">
        <v>-457993</v>
      </c>
    </row>
    <row r="34" spans="1:27" ht="13.5">
      <c r="A34" s="250" t="s">
        <v>197</v>
      </c>
      <c r="B34" s="251"/>
      <c r="C34" s="168">
        <f aca="true" t="shared" si="2" ref="C34:Y34">SUM(C29:C33)</f>
        <v>-445178</v>
      </c>
      <c r="D34" s="168">
        <f>SUM(D29:D33)</f>
        <v>0</v>
      </c>
      <c r="E34" s="72">
        <f t="shared" si="2"/>
        <v>-457993</v>
      </c>
      <c r="F34" s="73">
        <f t="shared" si="2"/>
        <v>-457993</v>
      </c>
      <c r="G34" s="73">
        <f t="shared" si="2"/>
        <v>-968988</v>
      </c>
      <c r="H34" s="73">
        <f t="shared" si="2"/>
        <v>-930871</v>
      </c>
      <c r="I34" s="73">
        <f t="shared" si="2"/>
        <v>-892019</v>
      </c>
      <c r="J34" s="73">
        <f t="shared" si="2"/>
        <v>-2791878</v>
      </c>
      <c r="K34" s="73">
        <f t="shared" si="2"/>
        <v>-853375</v>
      </c>
      <c r="L34" s="73">
        <f t="shared" si="2"/>
        <v>-814242</v>
      </c>
      <c r="M34" s="73">
        <f t="shared" si="2"/>
        <v>-774533</v>
      </c>
      <c r="N34" s="73">
        <f t="shared" si="2"/>
        <v>-2442150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-5234028</v>
      </c>
      <c r="X34" s="73">
        <f t="shared" si="2"/>
        <v>-228996</v>
      </c>
      <c r="Y34" s="73">
        <f t="shared" si="2"/>
        <v>-5005032</v>
      </c>
      <c r="Z34" s="170">
        <f>+IF(X34&lt;&gt;0,+(Y34/X34)*100,0)</f>
        <v>2185.6416705968663</v>
      </c>
      <c r="AA34" s="74">
        <f>SUM(AA29:AA33)</f>
        <v>-457993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3333335</v>
      </c>
      <c r="D36" s="153">
        <f>+D15+D25+D34</f>
        <v>0</v>
      </c>
      <c r="E36" s="99">
        <f t="shared" si="3"/>
        <v>-16330008</v>
      </c>
      <c r="F36" s="100">
        <f t="shared" si="3"/>
        <v>-16330008</v>
      </c>
      <c r="G36" s="100">
        <f t="shared" si="3"/>
        <v>5954476</v>
      </c>
      <c r="H36" s="100">
        <f t="shared" si="3"/>
        <v>-5499178</v>
      </c>
      <c r="I36" s="100">
        <f t="shared" si="3"/>
        <v>-213052</v>
      </c>
      <c r="J36" s="100">
        <f t="shared" si="3"/>
        <v>242246</v>
      </c>
      <c r="K36" s="100">
        <f t="shared" si="3"/>
        <v>393242</v>
      </c>
      <c r="L36" s="100">
        <f t="shared" si="3"/>
        <v>-282868</v>
      </c>
      <c r="M36" s="100">
        <f t="shared" si="3"/>
        <v>-96213</v>
      </c>
      <c r="N36" s="100">
        <f t="shared" si="3"/>
        <v>14161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256407</v>
      </c>
      <c r="X36" s="100">
        <f t="shared" si="3"/>
        <v>-8165004</v>
      </c>
      <c r="Y36" s="100">
        <f t="shared" si="3"/>
        <v>8421411</v>
      </c>
      <c r="Z36" s="137">
        <f>+IF(X36&lt;&gt;0,+(Y36/X36)*100,0)</f>
        <v>-103.14031689390477</v>
      </c>
      <c r="AA36" s="102">
        <f>+AA15+AA25+AA34</f>
        <v>-16330008</v>
      </c>
    </row>
    <row r="37" spans="1:27" ht="13.5">
      <c r="A37" s="249" t="s">
        <v>199</v>
      </c>
      <c r="B37" s="182"/>
      <c r="C37" s="153">
        <v>15685329</v>
      </c>
      <c r="D37" s="153"/>
      <c r="E37" s="99"/>
      <c r="F37" s="100"/>
      <c r="G37" s="100">
        <v>-150799</v>
      </c>
      <c r="H37" s="100">
        <v>5803677</v>
      </c>
      <c r="I37" s="100">
        <v>304499</v>
      </c>
      <c r="J37" s="100">
        <v>-150799</v>
      </c>
      <c r="K37" s="100">
        <v>91447</v>
      </c>
      <c r="L37" s="100">
        <v>484689</v>
      </c>
      <c r="M37" s="100">
        <v>201821</v>
      </c>
      <c r="N37" s="100">
        <v>91447</v>
      </c>
      <c r="O37" s="100"/>
      <c r="P37" s="100"/>
      <c r="Q37" s="100"/>
      <c r="R37" s="100"/>
      <c r="S37" s="100"/>
      <c r="T37" s="100"/>
      <c r="U37" s="100"/>
      <c r="V37" s="100"/>
      <c r="W37" s="100">
        <v>-150799</v>
      </c>
      <c r="X37" s="100"/>
      <c r="Y37" s="100">
        <v>-150799</v>
      </c>
      <c r="Z37" s="137"/>
      <c r="AA37" s="102"/>
    </row>
    <row r="38" spans="1:27" ht="13.5">
      <c r="A38" s="269" t="s">
        <v>200</v>
      </c>
      <c r="B38" s="256"/>
      <c r="C38" s="257">
        <v>19018664</v>
      </c>
      <c r="D38" s="257"/>
      <c r="E38" s="258">
        <v>-16330008</v>
      </c>
      <c r="F38" s="259">
        <v>-16330008</v>
      </c>
      <c r="G38" s="259">
        <v>5803677</v>
      </c>
      <c r="H38" s="259">
        <v>304499</v>
      </c>
      <c r="I38" s="259">
        <v>91447</v>
      </c>
      <c r="J38" s="259">
        <v>91447</v>
      </c>
      <c r="K38" s="259">
        <v>484689</v>
      </c>
      <c r="L38" s="259">
        <v>201821</v>
      </c>
      <c r="M38" s="259">
        <v>105608</v>
      </c>
      <c r="N38" s="259">
        <v>105608</v>
      </c>
      <c r="O38" s="259"/>
      <c r="P38" s="259"/>
      <c r="Q38" s="259"/>
      <c r="R38" s="259"/>
      <c r="S38" s="259"/>
      <c r="T38" s="259"/>
      <c r="U38" s="259"/>
      <c r="V38" s="259"/>
      <c r="W38" s="259">
        <v>105608</v>
      </c>
      <c r="X38" s="259">
        <v>-8165004</v>
      </c>
      <c r="Y38" s="259">
        <v>8270612</v>
      </c>
      <c r="Z38" s="260">
        <v>-101.29</v>
      </c>
      <c r="AA38" s="261">
        <v>-16330008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6907000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4036635</v>
      </c>
      <c r="H5" s="106">
        <f t="shared" si="0"/>
        <v>1397606</v>
      </c>
      <c r="I5" s="106">
        <f t="shared" si="0"/>
        <v>2846174</v>
      </c>
      <c r="J5" s="106">
        <f t="shared" si="0"/>
        <v>8280415</v>
      </c>
      <c r="K5" s="106">
        <f t="shared" si="0"/>
        <v>3150784</v>
      </c>
      <c r="L5" s="106">
        <f t="shared" si="0"/>
        <v>1611161</v>
      </c>
      <c r="M5" s="106">
        <f t="shared" si="0"/>
        <v>3472112</v>
      </c>
      <c r="N5" s="106">
        <f t="shared" si="0"/>
        <v>8234057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16514472</v>
      </c>
      <c r="X5" s="106">
        <f t="shared" si="0"/>
        <v>0</v>
      </c>
      <c r="Y5" s="106">
        <f t="shared" si="0"/>
        <v>16514472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3233968</v>
      </c>
      <c r="H6" s="60">
        <v>381496</v>
      </c>
      <c r="I6" s="60">
        <v>1736621</v>
      </c>
      <c r="J6" s="60">
        <v>5352085</v>
      </c>
      <c r="K6" s="60">
        <v>1520842</v>
      </c>
      <c r="L6" s="60">
        <v>600050</v>
      </c>
      <c r="M6" s="60">
        <v>1433508</v>
      </c>
      <c r="N6" s="60">
        <v>3554400</v>
      </c>
      <c r="O6" s="60"/>
      <c r="P6" s="60"/>
      <c r="Q6" s="60"/>
      <c r="R6" s="60"/>
      <c r="S6" s="60"/>
      <c r="T6" s="60"/>
      <c r="U6" s="60"/>
      <c r="V6" s="60"/>
      <c r="W6" s="60">
        <v>8906485</v>
      </c>
      <c r="X6" s="60"/>
      <c r="Y6" s="60">
        <v>8906485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>
        <v>125000</v>
      </c>
      <c r="H7" s="60">
        <v>125000</v>
      </c>
      <c r="I7" s="60"/>
      <c r="J7" s="60">
        <v>250000</v>
      </c>
      <c r="K7" s="60">
        <v>125000</v>
      </c>
      <c r="L7" s="60">
        <v>125000</v>
      </c>
      <c r="M7" s="60">
        <v>319599</v>
      </c>
      <c r="N7" s="60">
        <v>569599</v>
      </c>
      <c r="O7" s="60"/>
      <c r="P7" s="60"/>
      <c r="Q7" s="60"/>
      <c r="R7" s="60"/>
      <c r="S7" s="60"/>
      <c r="T7" s="60"/>
      <c r="U7" s="60"/>
      <c r="V7" s="60"/>
      <c r="W7" s="60">
        <v>819599</v>
      </c>
      <c r="X7" s="60"/>
      <c r="Y7" s="60">
        <v>819599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673573</v>
      </c>
      <c r="J10" s="60">
        <v>673573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673573</v>
      </c>
      <c r="X10" s="60"/>
      <c r="Y10" s="60">
        <v>673573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3358968</v>
      </c>
      <c r="H11" s="295">
        <f t="shared" si="1"/>
        <v>506496</v>
      </c>
      <c r="I11" s="295">
        <f t="shared" si="1"/>
        <v>2410194</v>
      </c>
      <c r="J11" s="295">
        <f t="shared" si="1"/>
        <v>6275658</v>
      </c>
      <c r="K11" s="295">
        <f t="shared" si="1"/>
        <v>1645842</v>
      </c>
      <c r="L11" s="295">
        <f t="shared" si="1"/>
        <v>725050</v>
      </c>
      <c r="M11" s="295">
        <f t="shared" si="1"/>
        <v>1753107</v>
      </c>
      <c r="N11" s="295">
        <f t="shared" si="1"/>
        <v>4123999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10399657</v>
      </c>
      <c r="X11" s="295">
        <f t="shared" si="1"/>
        <v>0</v>
      </c>
      <c r="Y11" s="295">
        <f t="shared" si="1"/>
        <v>10399657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403217</v>
      </c>
      <c r="H12" s="60">
        <v>844475</v>
      </c>
      <c r="I12" s="60">
        <v>389345</v>
      </c>
      <c r="J12" s="60">
        <v>1637037</v>
      </c>
      <c r="K12" s="60">
        <v>858257</v>
      </c>
      <c r="L12" s="60">
        <v>136306</v>
      </c>
      <c r="M12" s="60">
        <v>462641</v>
      </c>
      <c r="N12" s="60">
        <v>1457204</v>
      </c>
      <c r="O12" s="60"/>
      <c r="P12" s="60"/>
      <c r="Q12" s="60"/>
      <c r="R12" s="60"/>
      <c r="S12" s="60"/>
      <c r="T12" s="60"/>
      <c r="U12" s="60"/>
      <c r="V12" s="60"/>
      <c r="W12" s="60">
        <v>3094241</v>
      </c>
      <c r="X12" s="60"/>
      <c r="Y12" s="60">
        <v>3094241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6907000</v>
      </c>
      <c r="D15" s="156"/>
      <c r="E15" s="60"/>
      <c r="F15" s="60"/>
      <c r="G15" s="60">
        <v>274450</v>
      </c>
      <c r="H15" s="60">
        <v>46635</v>
      </c>
      <c r="I15" s="60">
        <v>46635</v>
      </c>
      <c r="J15" s="60">
        <v>367720</v>
      </c>
      <c r="K15" s="60">
        <v>46635</v>
      </c>
      <c r="L15" s="60">
        <v>46635</v>
      </c>
      <c r="M15" s="60">
        <v>77826</v>
      </c>
      <c r="N15" s="60">
        <v>171096</v>
      </c>
      <c r="O15" s="60"/>
      <c r="P15" s="60"/>
      <c r="Q15" s="60"/>
      <c r="R15" s="60"/>
      <c r="S15" s="60"/>
      <c r="T15" s="60"/>
      <c r="U15" s="60"/>
      <c r="V15" s="60"/>
      <c r="W15" s="60">
        <v>538816</v>
      </c>
      <c r="X15" s="60"/>
      <c r="Y15" s="60">
        <v>538816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>
        <v>600050</v>
      </c>
      <c r="L16" s="60">
        <v>703170</v>
      </c>
      <c r="M16" s="60">
        <v>1178538</v>
      </c>
      <c r="N16" s="60">
        <v>2481758</v>
      </c>
      <c r="O16" s="60"/>
      <c r="P16" s="60"/>
      <c r="Q16" s="60"/>
      <c r="R16" s="60"/>
      <c r="S16" s="60"/>
      <c r="T16" s="60"/>
      <c r="U16" s="60"/>
      <c r="V16" s="60"/>
      <c r="W16" s="60">
        <v>2481758</v>
      </c>
      <c r="X16" s="60"/>
      <c r="Y16" s="60">
        <v>2481758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3233968</v>
      </c>
      <c r="H36" s="60">
        <f t="shared" si="4"/>
        <v>381496</v>
      </c>
      <c r="I36" s="60">
        <f t="shared" si="4"/>
        <v>1736621</v>
      </c>
      <c r="J36" s="60">
        <f t="shared" si="4"/>
        <v>5352085</v>
      </c>
      <c r="K36" s="60">
        <f t="shared" si="4"/>
        <v>1520842</v>
      </c>
      <c r="L36" s="60">
        <f t="shared" si="4"/>
        <v>600050</v>
      </c>
      <c r="M36" s="60">
        <f t="shared" si="4"/>
        <v>1433508</v>
      </c>
      <c r="N36" s="60">
        <f t="shared" si="4"/>
        <v>3554400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8906485</v>
      </c>
      <c r="X36" s="60">
        <f t="shared" si="4"/>
        <v>0</v>
      </c>
      <c r="Y36" s="60">
        <f t="shared" si="4"/>
        <v>8906485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125000</v>
      </c>
      <c r="H37" s="60">
        <f t="shared" si="4"/>
        <v>125000</v>
      </c>
      <c r="I37" s="60">
        <f t="shared" si="4"/>
        <v>0</v>
      </c>
      <c r="J37" s="60">
        <f t="shared" si="4"/>
        <v>250000</v>
      </c>
      <c r="K37" s="60">
        <f t="shared" si="4"/>
        <v>125000</v>
      </c>
      <c r="L37" s="60">
        <f t="shared" si="4"/>
        <v>125000</v>
      </c>
      <c r="M37" s="60">
        <f t="shared" si="4"/>
        <v>319599</v>
      </c>
      <c r="N37" s="60">
        <f t="shared" si="4"/>
        <v>569599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819599</v>
      </c>
      <c r="X37" s="60">
        <f t="shared" si="4"/>
        <v>0</v>
      </c>
      <c r="Y37" s="60">
        <f t="shared" si="4"/>
        <v>819599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673573</v>
      </c>
      <c r="J40" s="60">
        <f t="shared" si="4"/>
        <v>673573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673573</v>
      </c>
      <c r="X40" s="60">
        <f t="shared" si="4"/>
        <v>0</v>
      </c>
      <c r="Y40" s="60">
        <f t="shared" si="4"/>
        <v>673573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3358968</v>
      </c>
      <c r="H41" s="295">
        <f t="shared" si="6"/>
        <v>506496</v>
      </c>
      <c r="I41" s="295">
        <f t="shared" si="6"/>
        <v>2410194</v>
      </c>
      <c r="J41" s="295">
        <f t="shared" si="6"/>
        <v>6275658</v>
      </c>
      <c r="K41" s="295">
        <f t="shared" si="6"/>
        <v>1645842</v>
      </c>
      <c r="L41" s="295">
        <f t="shared" si="6"/>
        <v>725050</v>
      </c>
      <c r="M41" s="295">
        <f t="shared" si="6"/>
        <v>1753107</v>
      </c>
      <c r="N41" s="295">
        <f t="shared" si="6"/>
        <v>4123999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10399657</v>
      </c>
      <c r="X41" s="295">
        <f t="shared" si="6"/>
        <v>0</v>
      </c>
      <c r="Y41" s="295">
        <f t="shared" si="6"/>
        <v>10399657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403217</v>
      </c>
      <c r="H42" s="54">
        <f t="shared" si="7"/>
        <v>844475</v>
      </c>
      <c r="I42" s="54">
        <f t="shared" si="7"/>
        <v>389345</v>
      </c>
      <c r="J42" s="54">
        <f t="shared" si="7"/>
        <v>1637037</v>
      </c>
      <c r="K42" s="54">
        <f t="shared" si="7"/>
        <v>858257</v>
      </c>
      <c r="L42" s="54">
        <f t="shared" si="7"/>
        <v>136306</v>
      </c>
      <c r="M42" s="54">
        <f t="shared" si="7"/>
        <v>462641</v>
      </c>
      <c r="N42" s="54">
        <f t="shared" si="7"/>
        <v>1457204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3094241</v>
      </c>
      <c r="X42" s="54">
        <f t="shared" si="7"/>
        <v>0</v>
      </c>
      <c r="Y42" s="54">
        <f t="shared" si="7"/>
        <v>3094241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6907000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274450</v>
      </c>
      <c r="H45" s="54">
        <f t="shared" si="7"/>
        <v>46635</v>
      </c>
      <c r="I45" s="54">
        <f t="shared" si="7"/>
        <v>46635</v>
      </c>
      <c r="J45" s="54">
        <f t="shared" si="7"/>
        <v>367720</v>
      </c>
      <c r="K45" s="54">
        <f t="shared" si="7"/>
        <v>46635</v>
      </c>
      <c r="L45" s="54">
        <f t="shared" si="7"/>
        <v>46635</v>
      </c>
      <c r="M45" s="54">
        <f t="shared" si="7"/>
        <v>77826</v>
      </c>
      <c r="N45" s="54">
        <f t="shared" si="7"/>
        <v>171096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538816</v>
      </c>
      <c r="X45" s="54">
        <f t="shared" si="7"/>
        <v>0</v>
      </c>
      <c r="Y45" s="54">
        <f t="shared" si="7"/>
        <v>538816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600050</v>
      </c>
      <c r="L46" s="54">
        <f t="shared" si="7"/>
        <v>703170</v>
      </c>
      <c r="M46" s="54">
        <f t="shared" si="7"/>
        <v>1178538</v>
      </c>
      <c r="N46" s="54">
        <f t="shared" si="7"/>
        <v>2481758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2481758</v>
      </c>
      <c r="X46" s="54">
        <f t="shared" si="7"/>
        <v>0</v>
      </c>
      <c r="Y46" s="54">
        <f t="shared" si="7"/>
        <v>2481758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6907000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4036635</v>
      </c>
      <c r="H49" s="220">
        <f t="shared" si="9"/>
        <v>1397606</v>
      </c>
      <c r="I49" s="220">
        <f t="shared" si="9"/>
        <v>2846174</v>
      </c>
      <c r="J49" s="220">
        <f t="shared" si="9"/>
        <v>8280415</v>
      </c>
      <c r="K49" s="220">
        <f t="shared" si="9"/>
        <v>3150784</v>
      </c>
      <c r="L49" s="220">
        <f t="shared" si="9"/>
        <v>1611161</v>
      </c>
      <c r="M49" s="220">
        <f t="shared" si="9"/>
        <v>3472112</v>
      </c>
      <c r="N49" s="220">
        <f t="shared" si="9"/>
        <v>8234057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16514472</v>
      </c>
      <c r="X49" s="220">
        <f t="shared" si="9"/>
        <v>0</v>
      </c>
      <c r="Y49" s="220">
        <f t="shared" si="9"/>
        <v>16514472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8455</v>
      </c>
      <c r="H66" s="275">
        <v>20515</v>
      </c>
      <c r="I66" s="275">
        <v>40142</v>
      </c>
      <c r="J66" s="275">
        <v>69112</v>
      </c>
      <c r="K66" s="275">
        <v>32171</v>
      </c>
      <c r="L66" s="275">
        <v>6272</v>
      </c>
      <c r="M66" s="275">
        <v>39942</v>
      </c>
      <c r="N66" s="275">
        <v>78385</v>
      </c>
      <c r="O66" s="275"/>
      <c r="P66" s="275"/>
      <c r="Q66" s="275"/>
      <c r="R66" s="275"/>
      <c r="S66" s="275"/>
      <c r="T66" s="275"/>
      <c r="U66" s="275"/>
      <c r="V66" s="275"/>
      <c r="W66" s="275">
        <v>147497</v>
      </c>
      <c r="X66" s="275"/>
      <c r="Y66" s="275">
        <v>147497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12601</v>
      </c>
      <c r="M67" s="60">
        <v>19598</v>
      </c>
      <c r="N67" s="60">
        <v>32199</v>
      </c>
      <c r="O67" s="60"/>
      <c r="P67" s="60"/>
      <c r="Q67" s="60"/>
      <c r="R67" s="60"/>
      <c r="S67" s="60"/>
      <c r="T67" s="60"/>
      <c r="U67" s="60"/>
      <c r="V67" s="60"/>
      <c r="W67" s="60">
        <v>32199</v>
      </c>
      <c r="X67" s="60"/>
      <c r="Y67" s="60">
        <v>32199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8455</v>
      </c>
      <c r="H69" s="220">
        <f t="shared" si="12"/>
        <v>20515</v>
      </c>
      <c r="I69" s="220">
        <f t="shared" si="12"/>
        <v>40142</v>
      </c>
      <c r="J69" s="220">
        <f t="shared" si="12"/>
        <v>69112</v>
      </c>
      <c r="K69" s="220">
        <f t="shared" si="12"/>
        <v>32171</v>
      </c>
      <c r="L69" s="220">
        <f t="shared" si="12"/>
        <v>18873</v>
      </c>
      <c r="M69" s="220">
        <f t="shared" si="12"/>
        <v>59540</v>
      </c>
      <c r="N69" s="220">
        <f t="shared" si="12"/>
        <v>110584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179696</v>
      </c>
      <c r="X69" s="220">
        <f t="shared" si="12"/>
        <v>0</v>
      </c>
      <c r="Y69" s="220">
        <f t="shared" si="12"/>
        <v>179696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3358968</v>
      </c>
      <c r="H5" s="356">
        <f t="shared" si="0"/>
        <v>506496</v>
      </c>
      <c r="I5" s="356">
        <f t="shared" si="0"/>
        <v>2410194</v>
      </c>
      <c r="J5" s="358">
        <f t="shared" si="0"/>
        <v>6275658</v>
      </c>
      <c r="K5" s="358">
        <f t="shared" si="0"/>
        <v>1645842</v>
      </c>
      <c r="L5" s="356">
        <f t="shared" si="0"/>
        <v>725050</v>
      </c>
      <c r="M5" s="356">
        <f t="shared" si="0"/>
        <v>1753107</v>
      </c>
      <c r="N5" s="358">
        <f t="shared" si="0"/>
        <v>4123999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10399657</v>
      </c>
      <c r="X5" s="356">
        <f t="shared" si="0"/>
        <v>0</v>
      </c>
      <c r="Y5" s="358">
        <f t="shared" si="0"/>
        <v>10399657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3233968</v>
      </c>
      <c r="H6" s="60">
        <f t="shared" si="1"/>
        <v>381496</v>
      </c>
      <c r="I6" s="60">
        <f t="shared" si="1"/>
        <v>1736621</v>
      </c>
      <c r="J6" s="59">
        <f t="shared" si="1"/>
        <v>5352085</v>
      </c>
      <c r="K6" s="59">
        <f t="shared" si="1"/>
        <v>1520842</v>
      </c>
      <c r="L6" s="60">
        <f t="shared" si="1"/>
        <v>600050</v>
      </c>
      <c r="M6" s="60">
        <f t="shared" si="1"/>
        <v>1433508</v>
      </c>
      <c r="N6" s="59">
        <f t="shared" si="1"/>
        <v>3554400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8906485</v>
      </c>
      <c r="X6" s="60">
        <f t="shared" si="1"/>
        <v>0</v>
      </c>
      <c r="Y6" s="59">
        <f t="shared" si="1"/>
        <v>8906485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3233968</v>
      </c>
      <c r="H7" s="60">
        <v>381496</v>
      </c>
      <c r="I7" s="60">
        <v>1736621</v>
      </c>
      <c r="J7" s="59">
        <v>5352085</v>
      </c>
      <c r="K7" s="59">
        <v>1520842</v>
      </c>
      <c r="L7" s="60">
        <v>600050</v>
      </c>
      <c r="M7" s="60">
        <v>1433508</v>
      </c>
      <c r="N7" s="59">
        <v>3554400</v>
      </c>
      <c r="O7" s="59"/>
      <c r="P7" s="60"/>
      <c r="Q7" s="60"/>
      <c r="R7" s="59"/>
      <c r="S7" s="59"/>
      <c r="T7" s="60"/>
      <c r="U7" s="60"/>
      <c r="V7" s="59"/>
      <c r="W7" s="59">
        <v>8906485</v>
      </c>
      <c r="X7" s="60"/>
      <c r="Y7" s="59">
        <v>8906485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125000</v>
      </c>
      <c r="H8" s="60">
        <f t="shared" si="2"/>
        <v>125000</v>
      </c>
      <c r="I8" s="60">
        <f t="shared" si="2"/>
        <v>0</v>
      </c>
      <c r="J8" s="59">
        <f t="shared" si="2"/>
        <v>250000</v>
      </c>
      <c r="K8" s="59">
        <f t="shared" si="2"/>
        <v>125000</v>
      </c>
      <c r="L8" s="60">
        <f t="shared" si="2"/>
        <v>125000</v>
      </c>
      <c r="M8" s="60">
        <f t="shared" si="2"/>
        <v>319599</v>
      </c>
      <c r="N8" s="59">
        <f t="shared" si="2"/>
        <v>569599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819599</v>
      </c>
      <c r="X8" s="60">
        <f t="shared" si="2"/>
        <v>0</v>
      </c>
      <c r="Y8" s="59">
        <f t="shared" si="2"/>
        <v>819599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125000</v>
      </c>
      <c r="H9" s="60">
        <v>125000</v>
      </c>
      <c r="I9" s="60"/>
      <c r="J9" s="59">
        <v>250000</v>
      </c>
      <c r="K9" s="59">
        <v>125000</v>
      </c>
      <c r="L9" s="60">
        <v>125000</v>
      </c>
      <c r="M9" s="60">
        <v>319599</v>
      </c>
      <c r="N9" s="59">
        <v>569599</v>
      </c>
      <c r="O9" s="59"/>
      <c r="P9" s="60"/>
      <c r="Q9" s="60"/>
      <c r="R9" s="59"/>
      <c r="S9" s="59"/>
      <c r="T9" s="60"/>
      <c r="U9" s="60"/>
      <c r="V9" s="59"/>
      <c r="W9" s="59">
        <v>819599</v>
      </c>
      <c r="X9" s="60"/>
      <c r="Y9" s="59">
        <v>819599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673573</v>
      </c>
      <c r="J15" s="59">
        <f t="shared" si="5"/>
        <v>673573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673573</v>
      </c>
      <c r="X15" s="60">
        <f t="shared" si="5"/>
        <v>0</v>
      </c>
      <c r="Y15" s="59">
        <f t="shared" si="5"/>
        <v>673573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>
        <v>659345</v>
      </c>
      <c r="J18" s="59">
        <v>659345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659345</v>
      </c>
      <c r="X18" s="60"/>
      <c r="Y18" s="59">
        <v>659345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14228</v>
      </c>
      <c r="J20" s="59">
        <v>14228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14228</v>
      </c>
      <c r="X20" s="60"/>
      <c r="Y20" s="59">
        <v>14228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403217</v>
      </c>
      <c r="H22" s="343">
        <f t="shared" si="6"/>
        <v>844475</v>
      </c>
      <c r="I22" s="343">
        <f t="shared" si="6"/>
        <v>389345</v>
      </c>
      <c r="J22" s="345">
        <f t="shared" si="6"/>
        <v>1637037</v>
      </c>
      <c r="K22" s="345">
        <f t="shared" si="6"/>
        <v>858257</v>
      </c>
      <c r="L22" s="343">
        <f t="shared" si="6"/>
        <v>136306</v>
      </c>
      <c r="M22" s="343">
        <f t="shared" si="6"/>
        <v>462641</v>
      </c>
      <c r="N22" s="345">
        <f t="shared" si="6"/>
        <v>1457204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3094241</v>
      </c>
      <c r="X22" s="343">
        <f t="shared" si="6"/>
        <v>0</v>
      </c>
      <c r="Y22" s="345">
        <f t="shared" si="6"/>
        <v>3094241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403217</v>
      </c>
      <c r="H25" s="60">
        <v>844475</v>
      </c>
      <c r="I25" s="60">
        <v>389345</v>
      </c>
      <c r="J25" s="59">
        <v>1637037</v>
      </c>
      <c r="K25" s="59">
        <v>858257</v>
      </c>
      <c r="L25" s="60">
        <v>136306</v>
      </c>
      <c r="M25" s="60">
        <v>445598</v>
      </c>
      <c r="N25" s="59">
        <v>1440161</v>
      </c>
      <c r="O25" s="59"/>
      <c r="P25" s="60"/>
      <c r="Q25" s="60"/>
      <c r="R25" s="59"/>
      <c r="S25" s="59"/>
      <c r="T25" s="60"/>
      <c r="U25" s="60"/>
      <c r="V25" s="59"/>
      <c r="W25" s="59">
        <v>3077198</v>
      </c>
      <c r="X25" s="60"/>
      <c r="Y25" s="59">
        <v>3077198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17043</v>
      </c>
      <c r="N32" s="59">
        <v>17043</v>
      </c>
      <c r="O32" s="59"/>
      <c r="P32" s="60"/>
      <c r="Q32" s="60"/>
      <c r="R32" s="59"/>
      <c r="S32" s="59"/>
      <c r="T32" s="60"/>
      <c r="U32" s="60"/>
      <c r="V32" s="59"/>
      <c r="W32" s="59">
        <v>17043</v>
      </c>
      <c r="X32" s="60"/>
      <c r="Y32" s="59">
        <v>17043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6907000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274450</v>
      </c>
      <c r="H40" s="343">
        <f t="shared" si="9"/>
        <v>46635</v>
      </c>
      <c r="I40" s="343">
        <f t="shared" si="9"/>
        <v>46635</v>
      </c>
      <c r="J40" s="345">
        <f t="shared" si="9"/>
        <v>367720</v>
      </c>
      <c r="K40" s="345">
        <f t="shared" si="9"/>
        <v>46635</v>
      </c>
      <c r="L40" s="343">
        <f t="shared" si="9"/>
        <v>46635</v>
      </c>
      <c r="M40" s="343">
        <f t="shared" si="9"/>
        <v>77826</v>
      </c>
      <c r="N40" s="345">
        <f t="shared" si="9"/>
        <v>171096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538816</v>
      </c>
      <c r="X40" s="343">
        <f t="shared" si="9"/>
        <v>0</v>
      </c>
      <c r="Y40" s="345">
        <f t="shared" si="9"/>
        <v>538816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10642</v>
      </c>
      <c r="H41" s="362">
        <v>10642</v>
      </c>
      <c r="I41" s="362">
        <v>10642</v>
      </c>
      <c r="J41" s="364">
        <v>31926</v>
      </c>
      <c r="K41" s="364">
        <v>10642</v>
      </c>
      <c r="L41" s="362">
        <v>10642</v>
      </c>
      <c r="M41" s="362">
        <v>10642</v>
      </c>
      <c r="N41" s="364">
        <v>31926</v>
      </c>
      <c r="O41" s="364"/>
      <c r="P41" s="362"/>
      <c r="Q41" s="362"/>
      <c r="R41" s="364"/>
      <c r="S41" s="364"/>
      <c r="T41" s="362"/>
      <c r="U41" s="362"/>
      <c r="V41" s="364"/>
      <c r="W41" s="364">
        <v>63852</v>
      </c>
      <c r="X41" s="362"/>
      <c r="Y41" s="364">
        <v>63852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35993</v>
      </c>
      <c r="H43" s="305">
        <v>35993</v>
      </c>
      <c r="I43" s="305">
        <v>35993</v>
      </c>
      <c r="J43" s="370">
        <v>107979</v>
      </c>
      <c r="K43" s="370">
        <v>35993</v>
      </c>
      <c r="L43" s="305">
        <v>35993</v>
      </c>
      <c r="M43" s="305">
        <v>35993</v>
      </c>
      <c r="N43" s="370">
        <v>107979</v>
      </c>
      <c r="O43" s="370"/>
      <c r="P43" s="305"/>
      <c r="Q43" s="305"/>
      <c r="R43" s="370"/>
      <c r="S43" s="370"/>
      <c r="T43" s="305"/>
      <c r="U43" s="305"/>
      <c r="V43" s="370"/>
      <c r="W43" s="370">
        <v>215958</v>
      </c>
      <c r="X43" s="305"/>
      <c r="Y43" s="370">
        <v>215958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27815</v>
      </c>
      <c r="H44" s="54"/>
      <c r="I44" s="54"/>
      <c r="J44" s="53">
        <v>27815</v>
      </c>
      <c r="K44" s="53"/>
      <c r="L44" s="54"/>
      <c r="M44" s="54">
        <v>13999</v>
      </c>
      <c r="N44" s="53">
        <v>13999</v>
      </c>
      <c r="O44" s="53"/>
      <c r="P44" s="54"/>
      <c r="Q44" s="54"/>
      <c r="R44" s="53"/>
      <c r="S44" s="53"/>
      <c r="T44" s="54"/>
      <c r="U44" s="54"/>
      <c r="V44" s="53"/>
      <c r="W44" s="53">
        <v>41814</v>
      </c>
      <c r="X44" s="54"/>
      <c r="Y44" s="53">
        <v>41814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6907000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200000</v>
      </c>
      <c r="H49" s="54"/>
      <c r="I49" s="54"/>
      <c r="J49" s="53">
        <v>200000</v>
      </c>
      <c r="K49" s="53"/>
      <c r="L49" s="54"/>
      <c r="M49" s="54">
        <v>17192</v>
      </c>
      <c r="N49" s="53">
        <v>17192</v>
      </c>
      <c r="O49" s="53"/>
      <c r="P49" s="54"/>
      <c r="Q49" s="54"/>
      <c r="R49" s="53"/>
      <c r="S49" s="53"/>
      <c r="T49" s="54"/>
      <c r="U49" s="54"/>
      <c r="V49" s="53"/>
      <c r="W49" s="53">
        <v>217192</v>
      </c>
      <c r="X49" s="54"/>
      <c r="Y49" s="53">
        <v>217192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600050</v>
      </c>
      <c r="L51" s="356">
        <f t="shared" si="11"/>
        <v>703170</v>
      </c>
      <c r="M51" s="356">
        <f t="shared" si="11"/>
        <v>1178538</v>
      </c>
      <c r="N51" s="358">
        <f t="shared" si="11"/>
        <v>2481758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2481758</v>
      </c>
      <c r="X51" s="356">
        <f t="shared" si="11"/>
        <v>0</v>
      </c>
      <c r="Y51" s="358">
        <f t="shared" si="11"/>
        <v>2481758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>
        <v>600050</v>
      </c>
      <c r="L52" s="60">
        <v>703170</v>
      </c>
      <c r="M52" s="60">
        <v>1178538</v>
      </c>
      <c r="N52" s="59">
        <v>2481758</v>
      </c>
      <c r="O52" s="59"/>
      <c r="P52" s="60"/>
      <c r="Q52" s="60"/>
      <c r="R52" s="59"/>
      <c r="S52" s="59"/>
      <c r="T52" s="60"/>
      <c r="U52" s="60"/>
      <c r="V52" s="59"/>
      <c r="W52" s="59">
        <v>2481758</v>
      </c>
      <c r="X52" s="60"/>
      <c r="Y52" s="59">
        <v>2481758</v>
      </c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6907000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4036635</v>
      </c>
      <c r="H60" s="219">
        <f t="shared" si="14"/>
        <v>1397606</v>
      </c>
      <c r="I60" s="219">
        <f t="shared" si="14"/>
        <v>2846174</v>
      </c>
      <c r="J60" s="264">
        <f t="shared" si="14"/>
        <v>8280415</v>
      </c>
      <c r="K60" s="264">
        <f t="shared" si="14"/>
        <v>3150784</v>
      </c>
      <c r="L60" s="219">
        <f t="shared" si="14"/>
        <v>1611161</v>
      </c>
      <c r="M60" s="219">
        <f t="shared" si="14"/>
        <v>3472112</v>
      </c>
      <c r="N60" s="264">
        <f t="shared" si="14"/>
        <v>8234057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16514472</v>
      </c>
      <c r="X60" s="219">
        <f t="shared" si="14"/>
        <v>0</v>
      </c>
      <c r="Y60" s="264">
        <f t="shared" si="14"/>
        <v>16514472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2014-02-05T07:08:02Z</dcterms:created>
  <dcterms:modified xsi:type="dcterms:W3CDTF">2014-02-05T07:08:06Z</dcterms:modified>
  <cp:category/>
  <cp:version/>
  <cp:contentType/>
  <cp:contentStatus/>
</cp:coreProperties>
</file>