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<sst xmlns="http://schemas.openxmlformats.org/spreadsheetml/2006/main" count="855" uniqueCount="302">
  <si>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Indaka(KZN233)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</si>
  <si>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</si>
  <si>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</si>
  <si>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</si>
  <si>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</si>
  <si>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</si>
  <si>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</si>
  <si>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</si>
  <si>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</si>
  <si>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</si>
  <si>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</si>
  <si>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</si>
  <si>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</si>
  <si>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</si>
  <si>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</si>
  <si>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</si>
  <si>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</si>
  <si>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</si>
  <si>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</si>
  <si>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</si>
  <si>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</si>
  <si>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</si>
  <si>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</si>
  <si>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</si>
  <si>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</si>
  <si>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</si>
  <si>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</si>
  <si>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</si>
  <si>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</si>
  <si>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</si>
  <si>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</si>
  <si>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</si>
  <si>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</si>
  <si>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</si>
  <si>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</si>
  <si>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</si>
  <si>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</si>
  <si>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</si>
  <si>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</si>
  <si>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</si>
  <si>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</si>
  <si>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</si>
  <si>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</si>
  <si>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</si>
  <si>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</si>
  <si>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</si>
  <si>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</si>
  <si>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</si>
  <si>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</si>
  <si>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</si>
  <si>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</si>
  <si>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</si>
  <si>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</si>
  <si>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</si>
  <si>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</si>
  <si>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</si>
  <si>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</si>
  <si>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</si>
  <si>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</si>
  <si>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</si>
  <si>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</si>
  <si>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</si>
  <si>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</si>
  <si>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</si>
  <si>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</si>
  <si>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</si>
  <si>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</si>
  <si>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</si>
  <si>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</si>
  <si>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</si>
  <si>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Indaka(KZN233)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</si>
  <si>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</si>
  <si>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</si>
  <si>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</si>
  <si>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</si>
  <si>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</si>
  <si>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</si>
  <si>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</si>
  <si>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</si>
  <si>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</si>
  <si>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</si>
  <si>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</si>
  <si>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</si>
  <si>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</si>
  <si>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</si>
  <si>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</si>
  <si>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</si>
  <si>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</si>
  <si>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</si>
  <si>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</si>
  <si>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</si>
  <si>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</si>
  <si>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</si>
  <si>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</si>
  <si>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</si>
  <si>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</si>
  <si>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</si>
  <si>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</si>
  <si>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</si>
  <si>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</si>
  <si>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Indaka(KZN233)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</si>
  <si>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</si>
  <si>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</si>
  <si>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</si>
  <si>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</si>
  <si>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</si>
  <si>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</si>
  <si>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</si>
  <si>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</si>
  <si>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</si>
  <si>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</si>
  <si>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</si>
  <si>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</si>
  <si>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</si>
  <si>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</si>
  <si>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</si>
  <si>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</si>
  <si>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</si>
  <si>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</si>
  <si>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</si>
  <si>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</si>
  <si>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</si>
  <si>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</si>
  <si>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</si>
  <si>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</si>
  <si>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</si>
  <si>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</si>
  <si>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</si>
  <si>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</si>
  <si>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Indaka(KZN233)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</si>
  <si>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</si>
  <si>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</si>
  <si>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</si>
  <si>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</si>
  <si>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</si>
  <si>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</si>
  <si>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</si>
  <si>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</si>
  <si>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</si>
  <si>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</si>
  <si>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Indaka(KZN233)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</si>
  <si>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</si>
  <si>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</si>
  <si>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</si>
  <si>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</si>
  <si>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</si>
  <si>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</si>
  <si>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</si>
  <si>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</si>
  <si>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</si>
  <si>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</si>
  <si>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</si>
  <si>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</si>
  <si>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</si>
  <si>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</si>
  <si>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</si>
  <si>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</si>
  <si>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</si>
  <si>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</si>
  <si>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</si>
  <si>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</si>
  <si>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</si>
  <si>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</si>
  <si>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</si>
  <si>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</si>
  <si>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</si>
  <si>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</si>
  <si>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</si>
  <si>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</si>
  <si>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</si>
  <si>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</si>
  <si>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</si>
  <si>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</si>
  <si>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</si>
  <si>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Indaka(KZN233)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</si>
  <si>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</si>
  <si>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</si>
  <si>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</si>
  <si>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</si>
  <si>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</si>
  <si>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</si>
  <si>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</si>
  <si>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</si>
  <si>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</si>
  <si>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</si>
  <si>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</si>
  <si>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</si>
  <si>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</si>
  <si>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</si>
  <si>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</si>
  <si>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</si>
  <si>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</si>
  <si>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</si>
  <si>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</si>
  <si>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</si>
  <si>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</si>
  <si>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</si>
  <si>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</si>
  <si>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</si>
  <si>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</si>
  <si>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</si>
  <si>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Indaka(KZN233)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</si>
  <si>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</si>
  <si>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</si>
  <si>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</si>
  <si>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</si>
  <si>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</si>
  <si>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</si>
  <si>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</si>
  <si>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</si>
  <si>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</si>
  <si>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</si>
  <si>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</si>
  <si>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</si>
  <si>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</si>
  <si>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</si>
  <si>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</si>
  <si>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</si>
  <si>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</si>
  <si>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</si>
  <si>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</si>
  <si>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</si>
  <si>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</si>
  <si>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</si>
  <si>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</si>
  <si>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</si>
  <si>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Indaka(KZN233)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</si>
  <si>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</si>
  <si>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</si>
  <si>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</si>
  <si>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</si>
  <si>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</si>
  <si>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</si>
  <si>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</si>
  <si>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</si>
  <si>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</si>
  <si>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</si>
  <si>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</si>
  <si>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</si>
  <si>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</si>
  <si>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</si>
  <si>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</si>
  <si>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</si>
  <si>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</si>
  <si>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</si>
  <si>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</si>
  <si>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</si>
  <si>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</si>
  <si>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</si>
  <si>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</si>
  <si>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</si>
  <si>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</si>
  <si>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</si>
  <si>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</si>
  <si>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</si>
  <si>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</si>
  <si>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</si>
  <si>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</si>
  <si>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</si>
  <si>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</si>
  <si>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</si>
  <si>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</si>
  <si>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Indaka(KZN233)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</si>
  <si>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</si>
  <si>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</si>
  <si>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Kwazulu-Natal: Indaka(KZN233)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</si>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</sst>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1776645</v>
      </c>
      <c r="C5" s="19">
        <v>0</v>
      </c>
      <c r="D5" s="59">
        <v>2029208</v>
      </c>
      <c r="E5" s="60">
        <v>2029208</v>
      </c>
      <c r="F5" s="60">
        <v>1604213</v>
      </c>
      <c r="G5" s="60">
        <v>63843</v>
      </c>
      <c r="H5" s="60">
        <v>63843</v>
      </c>
      <c r="I5" s="60">
        <v>1731899</v>
      </c>
      <c r="J5" s="60">
        <v>82003</v>
      </c>
      <c r="K5" s="60">
        <v>63843</v>
      </c>
      <c r="L5" s="60">
        <v>63843</v>
      </c>
      <c r="M5" s="60">
        <v>209689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1941588</v>
      </c>
      <c r="W5" s="60">
        <v>1014604</v>
      </c>
      <c r="X5" s="60">
        <v>926984</v>
      </c>
      <c r="Y5" s="61">
        <v>91.36</v>
      </c>
      <c r="Z5" s="62">
        <v>2029208</v>
      </c>
    </row>
    <row r="6" spans="1:26" ht="13.5">
      <c r="A6" s="58" t="s">
        <v>32</v>
      </c>
      <c r="B6" s="19">
        <v>178809</v>
      </c>
      <c r="C6" s="19">
        <v>0</v>
      </c>
      <c r="D6" s="59">
        <v>188643</v>
      </c>
      <c r="E6" s="60">
        <v>188643</v>
      </c>
      <c r="F6" s="60">
        <v>20786</v>
      </c>
      <c r="G6" s="60">
        <v>20785</v>
      </c>
      <c r="H6" s="60">
        <v>20785</v>
      </c>
      <c r="I6" s="60">
        <v>62356</v>
      </c>
      <c r="J6" s="60">
        <v>20786</v>
      </c>
      <c r="K6" s="60">
        <v>20786</v>
      </c>
      <c r="L6" s="60">
        <v>20786</v>
      </c>
      <c r="M6" s="60">
        <v>62358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124714</v>
      </c>
      <c r="W6" s="60">
        <v>94322</v>
      </c>
      <c r="X6" s="60">
        <v>30392</v>
      </c>
      <c r="Y6" s="61">
        <v>32.22</v>
      </c>
      <c r="Z6" s="62">
        <v>188643</v>
      </c>
    </row>
    <row r="7" spans="1:26" ht="13.5">
      <c r="A7" s="58" t="s">
        <v>33</v>
      </c>
      <c r="B7" s="19">
        <v>1790234</v>
      </c>
      <c r="C7" s="19">
        <v>0</v>
      </c>
      <c r="D7" s="59">
        <v>1000000</v>
      </c>
      <c r="E7" s="60">
        <v>1000000</v>
      </c>
      <c r="F7" s="60">
        <v>174553</v>
      </c>
      <c r="G7" s="60">
        <v>0</v>
      </c>
      <c r="H7" s="60">
        <v>602399</v>
      </c>
      <c r="I7" s="60">
        <v>776952</v>
      </c>
      <c r="J7" s="60">
        <v>303989</v>
      </c>
      <c r="K7" s="60">
        <v>294365</v>
      </c>
      <c r="L7" s="60">
        <v>295308</v>
      </c>
      <c r="M7" s="60">
        <v>893662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1670614</v>
      </c>
      <c r="W7" s="60">
        <v>500000</v>
      </c>
      <c r="X7" s="60">
        <v>1170614</v>
      </c>
      <c r="Y7" s="61">
        <v>234.12</v>
      </c>
      <c r="Z7" s="62">
        <v>1000000</v>
      </c>
    </row>
    <row r="8" spans="1:26" ht="13.5">
      <c r="A8" s="58" t="s">
        <v>34</v>
      </c>
      <c r="B8" s="19">
        <v>61826061</v>
      </c>
      <c r="C8" s="19">
        <v>0</v>
      </c>
      <c r="D8" s="59">
        <v>67380000</v>
      </c>
      <c r="E8" s="60">
        <v>67380000</v>
      </c>
      <c r="F8" s="60">
        <v>25141000</v>
      </c>
      <c r="G8" s="60">
        <v>1804000</v>
      </c>
      <c r="H8" s="60">
        <v>0</v>
      </c>
      <c r="I8" s="60">
        <v>26945000</v>
      </c>
      <c r="J8" s="60">
        <v>439780</v>
      </c>
      <c r="K8" s="60">
        <v>291493</v>
      </c>
      <c r="L8" s="60">
        <v>20265056</v>
      </c>
      <c r="M8" s="60">
        <v>20996329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47941329</v>
      </c>
      <c r="W8" s="60">
        <v>33690000</v>
      </c>
      <c r="X8" s="60">
        <v>14251329</v>
      </c>
      <c r="Y8" s="61">
        <v>42.3</v>
      </c>
      <c r="Z8" s="62">
        <v>67380000</v>
      </c>
    </row>
    <row r="9" spans="1:26" ht="13.5">
      <c r="A9" s="58" t="s">
        <v>35</v>
      </c>
      <c r="B9" s="19">
        <v>171956</v>
      </c>
      <c r="C9" s="19">
        <v>0</v>
      </c>
      <c r="D9" s="59">
        <v>144459</v>
      </c>
      <c r="E9" s="60">
        <v>144459</v>
      </c>
      <c r="F9" s="60">
        <v>72469</v>
      </c>
      <c r="G9" s="60">
        <v>37930</v>
      </c>
      <c r="H9" s="60">
        <v>8786</v>
      </c>
      <c r="I9" s="60">
        <v>119185</v>
      </c>
      <c r="J9" s="60">
        <v>12246</v>
      </c>
      <c r="K9" s="60">
        <v>23489</v>
      </c>
      <c r="L9" s="60">
        <v>9058</v>
      </c>
      <c r="M9" s="60">
        <v>44793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163978</v>
      </c>
      <c r="W9" s="60">
        <v>72230</v>
      </c>
      <c r="X9" s="60">
        <v>91748</v>
      </c>
      <c r="Y9" s="61">
        <v>127.02</v>
      </c>
      <c r="Z9" s="62">
        <v>144459</v>
      </c>
    </row>
    <row r="10" spans="1:26" ht="25.5">
      <c r="A10" s="63" t="s">
        <v>277</v>
      </c>
      <c r="B10" s="64">
        <f>SUM(B5:B9)</f>
        <v>65743705</v>
      </c>
      <c r="C10" s="64">
        <f>SUM(C5:C9)</f>
        <v>0</v>
      </c>
      <c r="D10" s="65">
        <f aca="true" t="shared" si="0" ref="D10:Z10">SUM(D5:D9)</f>
        <v>70742310</v>
      </c>
      <c r="E10" s="66">
        <f t="shared" si="0"/>
        <v>70742310</v>
      </c>
      <c r="F10" s="66">
        <f t="shared" si="0"/>
        <v>27013021</v>
      </c>
      <c r="G10" s="66">
        <f t="shared" si="0"/>
        <v>1926558</v>
      </c>
      <c r="H10" s="66">
        <f t="shared" si="0"/>
        <v>695813</v>
      </c>
      <c r="I10" s="66">
        <f t="shared" si="0"/>
        <v>29635392</v>
      </c>
      <c r="J10" s="66">
        <f t="shared" si="0"/>
        <v>858804</v>
      </c>
      <c r="K10" s="66">
        <f t="shared" si="0"/>
        <v>693976</v>
      </c>
      <c r="L10" s="66">
        <f t="shared" si="0"/>
        <v>20654051</v>
      </c>
      <c r="M10" s="66">
        <f t="shared" si="0"/>
        <v>22206831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51842223</v>
      </c>
      <c r="W10" s="66">
        <f t="shared" si="0"/>
        <v>35371156</v>
      </c>
      <c r="X10" s="66">
        <f t="shared" si="0"/>
        <v>16471067</v>
      </c>
      <c r="Y10" s="67">
        <f>+IF(W10&lt;&gt;0,(X10/W10)*100,0)</f>
        <v>46.5663802449657</v>
      </c>
      <c r="Z10" s="68">
        <f t="shared" si="0"/>
        <v>70742310</v>
      </c>
    </row>
    <row r="11" spans="1:26" ht="13.5">
      <c r="A11" s="58" t="s">
        <v>37</v>
      </c>
      <c r="B11" s="19">
        <v>9100719</v>
      </c>
      <c r="C11" s="19">
        <v>0</v>
      </c>
      <c r="D11" s="59">
        <v>12268078</v>
      </c>
      <c r="E11" s="60">
        <v>12268078</v>
      </c>
      <c r="F11" s="60">
        <v>821699</v>
      </c>
      <c r="G11" s="60">
        <v>770700</v>
      </c>
      <c r="H11" s="60">
        <v>707884</v>
      </c>
      <c r="I11" s="60">
        <v>2300283</v>
      </c>
      <c r="J11" s="60">
        <v>696754</v>
      </c>
      <c r="K11" s="60">
        <v>1181530</v>
      </c>
      <c r="L11" s="60">
        <v>727071</v>
      </c>
      <c r="M11" s="60">
        <v>2605355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4905638</v>
      </c>
      <c r="W11" s="60">
        <v>6134039</v>
      </c>
      <c r="X11" s="60">
        <v>-1228401</v>
      </c>
      <c r="Y11" s="61">
        <v>-20.03</v>
      </c>
      <c r="Z11" s="62">
        <v>12268078</v>
      </c>
    </row>
    <row r="12" spans="1:26" ht="13.5">
      <c r="A12" s="58" t="s">
        <v>38</v>
      </c>
      <c r="B12" s="19">
        <v>4780264</v>
      </c>
      <c r="C12" s="19">
        <v>0</v>
      </c>
      <c r="D12" s="59">
        <v>5384635</v>
      </c>
      <c r="E12" s="60">
        <v>5384635</v>
      </c>
      <c r="F12" s="60">
        <v>399737</v>
      </c>
      <c r="G12" s="60">
        <v>399737</v>
      </c>
      <c r="H12" s="60">
        <v>399737</v>
      </c>
      <c r="I12" s="60">
        <v>1199211</v>
      </c>
      <c r="J12" s="60">
        <v>399736</v>
      </c>
      <c r="K12" s="60">
        <v>399736</v>
      </c>
      <c r="L12" s="60">
        <v>399737</v>
      </c>
      <c r="M12" s="60">
        <v>1199209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2398420</v>
      </c>
      <c r="W12" s="60">
        <v>2692318</v>
      </c>
      <c r="X12" s="60">
        <v>-293898</v>
      </c>
      <c r="Y12" s="61">
        <v>-10.92</v>
      </c>
      <c r="Z12" s="62">
        <v>5384635</v>
      </c>
    </row>
    <row r="13" spans="1:26" ht="13.5">
      <c r="A13" s="58" t="s">
        <v>278</v>
      </c>
      <c r="B13" s="19">
        <v>6091688</v>
      </c>
      <c r="C13" s="19">
        <v>0</v>
      </c>
      <c r="D13" s="59">
        <v>7290000</v>
      </c>
      <c r="E13" s="60">
        <v>7290000</v>
      </c>
      <c r="F13" s="60">
        <v>0</v>
      </c>
      <c r="G13" s="60">
        <v>0</v>
      </c>
      <c r="H13" s="60">
        <v>0</v>
      </c>
      <c r="I13" s="60">
        <v>0</v>
      </c>
      <c r="J13" s="60">
        <v>1585298</v>
      </c>
      <c r="K13" s="60">
        <v>1290706</v>
      </c>
      <c r="L13" s="60">
        <v>735287</v>
      </c>
      <c r="M13" s="60">
        <v>3611291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3611291</v>
      </c>
      <c r="W13" s="60">
        <v>3645000</v>
      </c>
      <c r="X13" s="60">
        <v>-33709</v>
      </c>
      <c r="Y13" s="61">
        <v>-0.92</v>
      </c>
      <c r="Z13" s="62">
        <v>7290000</v>
      </c>
    </row>
    <row r="14" spans="1:26" ht="13.5">
      <c r="A14" s="58" t="s">
        <v>40</v>
      </c>
      <c r="B14" s="19">
        <v>254850</v>
      </c>
      <c r="C14" s="19">
        <v>0</v>
      </c>
      <c r="D14" s="59">
        <v>275000</v>
      </c>
      <c r="E14" s="60">
        <v>275000</v>
      </c>
      <c r="F14" s="60">
        <v>0</v>
      </c>
      <c r="G14" s="60">
        <v>0</v>
      </c>
      <c r="H14" s="60">
        <v>48334</v>
      </c>
      <c r="I14" s="60">
        <v>48334</v>
      </c>
      <c r="J14" s="60">
        <v>0</v>
      </c>
      <c r="K14" s="60">
        <v>14321</v>
      </c>
      <c r="L14" s="60">
        <v>2324</v>
      </c>
      <c r="M14" s="60">
        <v>16645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64979</v>
      </c>
      <c r="W14" s="60">
        <v>137500</v>
      </c>
      <c r="X14" s="60">
        <v>-72521</v>
      </c>
      <c r="Y14" s="61">
        <v>-52.74</v>
      </c>
      <c r="Z14" s="62">
        <v>275000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502457</v>
      </c>
      <c r="C16" s="19">
        <v>0</v>
      </c>
      <c r="D16" s="59">
        <v>1000000</v>
      </c>
      <c r="E16" s="60">
        <v>1000000</v>
      </c>
      <c r="F16" s="60">
        <v>43553</v>
      </c>
      <c r="G16" s="60">
        <v>51957</v>
      </c>
      <c r="H16" s="60">
        <v>50703</v>
      </c>
      <c r="I16" s="60">
        <v>146213</v>
      </c>
      <c r="J16" s="60">
        <v>46690</v>
      </c>
      <c r="K16" s="60">
        <v>46833</v>
      </c>
      <c r="L16" s="60">
        <v>45684</v>
      </c>
      <c r="M16" s="60">
        <v>139207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285420</v>
      </c>
      <c r="W16" s="60">
        <v>500000</v>
      </c>
      <c r="X16" s="60">
        <v>-214580</v>
      </c>
      <c r="Y16" s="61">
        <v>-42.92</v>
      </c>
      <c r="Z16" s="62">
        <v>1000000</v>
      </c>
    </row>
    <row r="17" spans="1:26" ht="13.5">
      <c r="A17" s="58" t="s">
        <v>43</v>
      </c>
      <c r="B17" s="19">
        <v>15716897</v>
      </c>
      <c r="C17" s="19">
        <v>0</v>
      </c>
      <c r="D17" s="59">
        <v>31925517</v>
      </c>
      <c r="E17" s="60">
        <v>31925517</v>
      </c>
      <c r="F17" s="60">
        <v>717347</v>
      </c>
      <c r="G17" s="60">
        <v>1896684</v>
      </c>
      <c r="H17" s="60">
        <v>1853202</v>
      </c>
      <c r="I17" s="60">
        <v>4467233</v>
      </c>
      <c r="J17" s="60">
        <v>1362718</v>
      </c>
      <c r="K17" s="60">
        <v>1727356</v>
      </c>
      <c r="L17" s="60">
        <v>748974</v>
      </c>
      <c r="M17" s="60">
        <v>3839048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8306281</v>
      </c>
      <c r="W17" s="60">
        <v>15962759</v>
      </c>
      <c r="X17" s="60">
        <v>-7656478</v>
      </c>
      <c r="Y17" s="61">
        <v>-47.96</v>
      </c>
      <c r="Z17" s="62">
        <v>31925517</v>
      </c>
    </row>
    <row r="18" spans="1:26" ht="13.5">
      <c r="A18" s="70" t="s">
        <v>44</v>
      </c>
      <c r="B18" s="71">
        <f>SUM(B11:B17)</f>
        <v>36446875</v>
      </c>
      <c r="C18" s="71">
        <f>SUM(C11:C17)</f>
        <v>0</v>
      </c>
      <c r="D18" s="72">
        <f aca="true" t="shared" si="1" ref="D18:Z18">SUM(D11:D17)</f>
        <v>58143230</v>
      </c>
      <c r="E18" s="73">
        <f t="shared" si="1"/>
        <v>58143230</v>
      </c>
      <c r="F18" s="73">
        <f t="shared" si="1"/>
        <v>1982336</v>
      </c>
      <c r="G18" s="73">
        <f t="shared" si="1"/>
        <v>3119078</v>
      </c>
      <c r="H18" s="73">
        <f t="shared" si="1"/>
        <v>3059860</v>
      </c>
      <c r="I18" s="73">
        <f t="shared" si="1"/>
        <v>8161274</v>
      </c>
      <c r="J18" s="73">
        <f t="shared" si="1"/>
        <v>4091196</v>
      </c>
      <c r="K18" s="73">
        <f t="shared" si="1"/>
        <v>4660482</v>
      </c>
      <c r="L18" s="73">
        <f t="shared" si="1"/>
        <v>2659077</v>
      </c>
      <c r="M18" s="73">
        <f t="shared" si="1"/>
        <v>11410755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19572029</v>
      </c>
      <c r="W18" s="73">
        <f t="shared" si="1"/>
        <v>29071616</v>
      </c>
      <c r="X18" s="73">
        <f t="shared" si="1"/>
        <v>-9499587</v>
      </c>
      <c r="Y18" s="67">
        <f>+IF(W18&lt;&gt;0,(X18/W18)*100,0)</f>
        <v>-32.6765013682074</v>
      </c>
      <c r="Z18" s="74">
        <f t="shared" si="1"/>
        <v>58143230</v>
      </c>
    </row>
    <row r="19" spans="1:26" ht="13.5">
      <c r="A19" s="70" t="s">
        <v>45</v>
      </c>
      <c r="B19" s="75">
        <f>+B10-B18</f>
        <v>29296830</v>
      </c>
      <c r="C19" s="75">
        <f>+C10-C18</f>
        <v>0</v>
      </c>
      <c r="D19" s="76">
        <f aca="true" t="shared" si="2" ref="D19:Z19">+D10-D18</f>
        <v>12599080</v>
      </c>
      <c r="E19" s="77">
        <f t="shared" si="2"/>
        <v>12599080</v>
      </c>
      <c r="F19" s="77">
        <f t="shared" si="2"/>
        <v>25030685</v>
      </c>
      <c r="G19" s="77">
        <f t="shared" si="2"/>
        <v>-1192520</v>
      </c>
      <c r="H19" s="77">
        <f t="shared" si="2"/>
        <v>-2364047</v>
      </c>
      <c r="I19" s="77">
        <f t="shared" si="2"/>
        <v>21474118</v>
      </c>
      <c r="J19" s="77">
        <f t="shared" si="2"/>
        <v>-3232392</v>
      </c>
      <c r="K19" s="77">
        <f t="shared" si="2"/>
        <v>-3966506</v>
      </c>
      <c r="L19" s="77">
        <f t="shared" si="2"/>
        <v>17994974</v>
      </c>
      <c r="M19" s="77">
        <f t="shared" si="2"/>
        <v>10796076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32270194</v>
      </c>
      <c r="W19" s="77">
        <f>IF(E10=E18,0,W10-W18)</f>
        <v>6299540</v>
      </c>
      <c r="X19" s="77">
        <f t="shared" si="2"/>
        <v>25970654</v>
      </c>
      <c r="Y19" s="78">
        <f>+IF(W19&lt;&gt;0,(X19/W19)*100,0)</f>
        <v>412.26270489591303</v>
      </c>
      <c r="Z19" s="79">
        <f t="shared" si="2"/>
        <v>12599080</v>
      </c>
    </row>
    <row r="20" spans="1:26" ht="13.5">
      <c r="A20" s="58" t="s">
        <v>46</v>
      </c>
      <c r="B20" s="19">
        <v>21217761</v>
      </c>
      <c r="C20" s="19">
        <v>0</v>
      </c>
      <c r="D20" s="59">
        <v>38846700</v>
      </c>
      <c r="E20" s="60">
        <v>38846700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41122</v>
      </c>
      <c r="L20" s="60">
        <v>7328559</v>
      </c>
      <c r="M20" s="60">
        <v>7369681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7369681</v>
      </c>
      <c r="W20" s="60">
        <v>19423350</v>
      </c>
      <c r="X20" s="60">
        <v>-12053669</v>
      </c>
      <c r="Y20" s="61">
        <v>-62.06</v>
      </c>
      <c r="Z20" s="62">
        <v>38846700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50514591</v>
      </c>
      <c r="C22" s="86">
        <f>SUM(C19:C21)</f>
        <v>0</v>
      </c>
      <c r="D22" s="87">
        <f aca="true" t="shared" si="3" ref="D22:Z22">SUM(D19:D21)</f>
        <v>51445780</v>
      </c>
      <c r="E22" s="88">
        <f t="shared" si="3"/>
        <v>51445780</v>
      </c>
      <c r="F22" s="88">
        <f t="shared" si="3"/>
        <v>25030685</v>
      </c>
      <c r="G22" s="88">
        <f t="shared" si="3"/>
        <v>-1192520</v>
      </c>
      <c r="H22" s="88">
        <f t="shared" si="3"/>
        <v>-2364047</v>
      </c>
      <c r="I22" s="88">
        <f t="shared" si="3"/>
        <v>21474118</v>
      </c>
      <c r="J22" s="88">
        <f t="shared" si="3"/>
        <v>-3232392</v>
      </c>
      <c r="K22" s="88">
        <f t="shared" si="3"/>
        <v>-3925384</v>
      </c>
      <c r="L22" s="88">
        <f t="shared" si="3"/>
        <v>25323533</v>
      </c>
      <c r="M22" s="88">
        <f t="shared" si="3"/>
        <v>18165757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39639875</v>
      </c>
      <c r="W22" s="88">
        <f t="shared" si="3"/>
        <v>25722890</v>
      </c>
      <c r="X22" s="88">
        <f t="shared" si="3"/>
        <v>13916985</v>
      </c>
      <c r="Y22" s="89">
        <f>+IF(W22&lt;&gt;0,(X22/W22)*100,0)</f>
        <v>54.10350469951083</v>
      </c>
      <c r="Z22" s="90">
        <f t="shared" si="3"/>
        <v>51445780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50514591</v>
      </c>
      <c r="C24" s="75">
        <f>SUM(C22:C23)</f>
        <v>0</v>
      </c>
      <c r="D24" s="76">
        <f aca="true" t="shared" si="4" ref="D24:Z24">SUM(D22:D23)</f>
        <v>51445780</v>
      </c>
      <c r="E24" s="77">
        <f t="shared" si="4"/>
        <v>51445780</v>
      </c>
      <c r="F24" s="77">
        <f t="shared" si="4"/>
        <v>25030685</v>
      </c>
      <c r="G24" s="77">
        <f t="shared" si="4"/>
        <v>-1192520</v>
      </c>
      <c r="H24" s="77">
        <f t="shared" si="4"/>
        <v>-2364047</v>
      </c>
      <c r="I24" s="77">
        <f t="shared" si="4"/>
        <v>21474118</v>
      </c>
      <c r="J24" s="77">
        <f t="shared" si="4"/>
        <v>-3232392</v>
      </c>
      <c r="K24" s="77">
        <f t="shared" si="4"/>
        <v>-3925384</v>
      </c>
      <c r="L24" s="77">
        <f t="shared" si="4"/>
        <v>25323533</v>
      </c>
      <c r="M24" s="77">
        <f t="shared" si="4"/>
        <v>18165757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39639875</v>
      </c>
      <c r="W24" s="77">
        <f t="shared" si="4"/>
        <v>25722890</v>
      </c>
      <c r="X24" s="77">
        <f t="shared" si="4"/>
        <v>13916985</v>
      </c>
      <c r="Y24" s="78">
        <f>+IF(W24&lt;&gt;0,(X24/W24)*100,0)</f>
        <v>54.10350469951083</v>
      </c>
      <c r="Z24" s="79">
        <f t="shared" si="4"/>
        <v>51445780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22821566</v>
      </c>
      <c r="C27" s="22">
        <v>0</v>
      </c>
      <c r="D27" s="99">
        <v>51436027</v>
      </c>
      <c r="E27" s="100">
        <v>51436027</v>
      </c>
      <c r="F27" s="100">
        <v>477737</v>
      </c>
      <c r="G27" s="100">
        <v>368441</v>
      </c>
      <c r="H27" s="100">
        <v>3782741</v>
      </c>
      <c r="I27" s="100">
        <v>4628919</v>
      </c>
      <c r="J27" s="100">
        <v>1277000</v>
      </c>
      <c r="K27" s="100">
        <v>970000</v>
      </c>
      <c r="L27" s="100">
        <v>2337000</v>
      </c>
      <c r="M27" s="100">
        <v>4584000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9212919</v>
      </c>
      <c r="W27" s="100">
        <v>25718014</v>
      </c>
      <c r="X27" s="100">
        <v>-16505095</v>
      </c>
      <c r="Y27" s="101">
        <v>-64.18</v>
      </c>
      <c r="Z27" s="102">
        <v>51436027</v>
      </c>
    </row>
    <row r="28" spans="1:26" ht="13.5">
      <c r="A28" s="103" t="s">
        <v>46</v>
      </c>
      <c r="B28" s="19">
        <v>20776399</v>
      </c>
      <c r="C28" s="19">
        <v>0</v>
      </c>
      <c r="D28" s="59">
        <v>38847000</v>
      </c>
      <c r="E28" s="60">
        <v>38847000</v>
      </c>
      <c r="F28" s="60">
        <v>477737</v>
      </c>
      <c r="G28" s="60">
        <v>0</v>
      </c>
      <c r="H28" s="60">
        <v>2671464</v>
      </c>
      <c r="I28" s="60">
        <v>3149201</v>
      </c>
      <c r="J28" s="60">
        <v>1277000</v>
      </c>
      <c r="K28" s="60">
        <v>242000</v>
      </c>
      <c r="L28" s="60">
        <v>2337000</v>
      </c>
      <c r="M28" s="60">
        <v>3856000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7005201</v>
      </c>
      <c r="W28" s="60">
        <v>19423500</v>
      </c>
      <c r="X28" s="60">
        <v>-12418299</v>
      </c>
      <c r="Y28" s="61">
        <v>-63.93</v>
      </c>
      <c r="Z28" s="62">
        <v>38847000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2045167</v>
      </c>
      <c r="C31" s="19">
        <v>0</v>
      </c>
      <c r="D31" s="59">
        <v>12589027</v>
      </c>
      <c r="E31" s="60">
        <v>12589027</v>
      </c>
      <c r="F31" s="60">
        <v>0</v>
      </c>
      <c r="G31" s="60">
        <v>368441</v>
      </c>
      <c r="H31" s="60">
        <v>1111277</v>
      </c>
      <c r="I31" s="60">
        <v>1479718</v>
      </c>
      <c r="J31" s="60">
        <v>0</v>
      </c>
      <c r="K31" s="60">
        <v>728000</v>
      </c>
      <c r="L31" s="60">
        <v>0</v>
      </c>
      <c r="M31" s="60">
        <v>728000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2207718</v>
      </c>
      <c r="W31" s="60">
        <v>6294514</v>
      </c>
      <c r="X31" s="60">
        <v>-4086796</v>
      </c>
      <c r="Y31" s="61">
        <v>-64.93</v>
      </c>
      <c r="Z31" s="62">
        <v>12589027</v>
      </c>
    </row>
    <row r="32" spans="1:26" ht="13.5">
      <c r="A32" s="70" t="s">
        <v>54</v>
      </c>
      <c r="B32" s="22">
        <f>SUM(B28:B31)</f>
        <v>22821566</v>
      </c>
      <c r="C32" s="22">
        <f>SUM(C28:C31)</f>
        <v>0</v>
      </c>
      <c r="D32" s="99">
        <f aca="true" t="shared" si="5" ref="D32:Z32">SUM(D28:D31)</f>
        <v>51436027</v>
      </c>
      <c r="E32" s="100">
        <f t="shared" si="5"/>
        <v>51436027</v>
      </c>
      <c r="F32" s="100">
        <f t="shared" si="5"/>
        <v>477737</v>
      </c>
      <c r="G32" s="100">
        <f t="shared" si="5"/>
        <v>368441</v>
      </c>
      <c r="H32" s="100">
        <f t="shared" si="5"/>
        <v>3782741</v>
      </c>
      <c r="I32" s="100">
        <f t="shared" si="5"/>
        <v>4628919</v>
      </c>
      <c r="J32" s="100">
        <f t="shared" si="5"/>
        <v>1277000</v>
      </c>
      <c r="K32" s="100">
        <f t="shared" si="5"/>
        <v>970000</v>
      </c>
      <c r="L32" s="100">
        <f t="shared" si="5"/>
        <v>2337000</v>
      </c>
      <c r="M32" s="100">
        <f t="shared" si="5"/>
        <v>4584000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9212919</v>
      </c>
      <c r="W32" s="100">
        <f t="shared" si="5"/>
        <v>25718014</v>
      </c>
      <c r="X32" s="100">
        <f t="shared" si="5"/>
        <v>-16505095</v>
      </c>
      <c r="Y32" s="101">
        <f>+IF(W32&lt;&gt;0,(X32/W32)*100,0)</f>
        <v>-64.17717557817645</v>
      </c>
      <c r="Z32" s="102">
        <f t="shared" si="5"/>
        <v>51436027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67824313</v>
      </c>
      <c r="C35" s="19">
        <v>0</v>
      </c>
      <c r="D35" s="59">
        <v>49481000</v>
      </c>
      <c r="E35" s="60">
        <v>49481000</v>
      </c>
      <c r="F35" s="60">
        <v>96036000</v>
      </c>
      <c r="G35" s="60">
        <v>92749</v>
      </c>
      <c r="H35" s="60">
        <v>88043664</v>
      </c>
      <c r="I35" s="60">
        <v>88043664</v>
      </c>
      <c r="J35" s="60">
        <v>83154665</v>
      </c>
      <c r="K35" s="60">
        <v>79444257</v>
      </c>
      <c r="L35" s="60">
        <v>109936584</v>
      </c>
      <c r="M35" s="60">
        <v>109936584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109936584</v>
      </c>
      <c r="W35" s="60">
        <v>24740500</v>
      </c>
      <c r="X35" s="60">
        <v>85196084</v>
      </c>
      <c r="Y35" s="61">
        <v>344.36</v>
      </c>
      <c r="Z35" s="62">
        <v>49481000</v>
      </c>
    </row>
    <row r="36" spans="1:26" ht="13.5">
      <c r="A36" s="58" t="s">
        <v>57</v>
      </c>
      <c r="B36" s="19">
        <v>73949589</v>
      </c>
      <c r="C36" s="19">
        <v>0</v>
      </c>
      <c r="D36" s="59">
        <v>124955000</v>
      </c>
      <c r="E36" s="60">
        <v>124955000</v>
      </c>
      <c r="F36" s="60">
        <v>76029000</v>
      </c>
      <c r="G36" s="60">
        <v>73950</v>
      </c>
      <c r="H36" s="60">
        <v>76268807</v>
      </c>
      <c r="I36" s="60">
        <v>76268807</v>
      </c>
      <c r="J36" s="60">
        <v>75640803</v>
      </c>
      <c r="K36" s="60">
        <v>77331255</v>
      </c>
      <c r="L36" s="60">
        <v>78864494</v>
      </c>
      <c r="M36" s="60">
        <v>78864494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78864494</v>
      </c>
      <c r="W36" s="60">
        <v>62477500</v>
      </c>
      <c r="X36" s="60">
        <v>16386994</v>
      </c>
      <c r="Y36" s="61">
        <v>26.23</v>
      </c>
      <c r="Z36" s="62">
        <v>124955000</v>
      </c>
    </row>
    <row r="37" spans="1:26" ht="13.5">
      <c r="A37" s="58" t="s">
        <v>58</v>
      </c>
      <c r="B37" s="19">
        <v>20455347</v>
      </c>
      <c r="C37" s="19">
        <v>0</v>
      </c>
      <c r="D37" s="59">
        <v>16778000</v>
      </c>
      <c r="E37" s="60">
        <v>16778000</v>
      </c>
      <c r="F37" s="60">
        <v>20768000</v>
      </c>
      <c r="G37" s="60">
        <v>22383</v>
      </c>
      <c r="H37" s="60">
        <v>20082898</v>
      </c>
      <c r="I37" s="60">
        <v>20082898</v>
      </c>
      <c r="J37" s="60">
        <v>18496630</v>
      </c>
      <c r="K37" s="60">
        <v>16190600</v>
      </c>
      <c r="L37" s="60">
        <v>27731108</v>
      </c>
      <c r="M37" s="60">
        <v>27731108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27731108</v>
      </c>
      <c r="W37" s="60">
        <v>8389000</v>
      </c>
      <c r="X37" s="60">
        <v>19342108</v>
      </c>
      <c r="Y37" s="61">
        <v>230.57</v>
      </c>
      <c r="Z37" s="62">
        <v>16778000</v>
      </c>
    </row>
    <row r="38" spans="1:26" ht="13.5">
      <c r="A38" s="58" t="s">
        <v>59</v>
      </c>
      <c r="B38" s="19">
        <v>4611944</v>
      </c>
      <c r="C38" s="19">
        <v>0</v>
      </c>
      <c r="D38" s="59">
        <v>7532000</v>
      </c>
      <c r="E38" s="60">
        <v>7532000</v>
      </c>
      <c r="F38" s="60">
        <v>6213000</v>
      </c>
      <c r="G38" s="60">
        <v>4612</v>
      </c>
      <c r="H38" s="60">
        <v>4528776</v>
      </c>
      <c r="I38" s="60">
        <v>4528776</v>
      </c>
      <c r="J38" s="60">
        <v>4528776</v>
      </c>
      <c r="K38" s="60">
        <v>4528776</v>
      </c>
      <c r="L38" s="60">
        <v>4528776</v>
      </c>
      <c r="M38" s="60">
        <v>4528776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4528776</v>
      </c>
      <c r="W38" s="60">
        <v>3766000</v>
      </c>
      <c r="X38" s="60">
        <v>762776</v>
      </c>
      <c r="Y38" s="61">
        <v>20.25</v>
      </c>
      <c r="Z38" s="62">
        <v>7532000</v>
      </c>
    </row>
    <row r="39" spans="1:26" ht="13.5">
      <c r="A39" s="58" t="s">
        <v>60</v>
      </c>
      <c r="B39" s="19">
        <v>116706611</v>
      </c>
      <c r="C39" s="19">
        <v>0</v>
      </c>
      <c r="D39" s="59">
        <v>150126000</v>
      </c>
      <c r="E39" s="60">
        <v>150126000</v>
      </c>
      <c r="F39" s="60">
        <v>145084000</v>
      </c>
      <c r="G39" s="60">
        <v>139704</v>
      </c>
      <c r="H39" s="60">
        <v>139700797</v>
      </c>
      <c r="I39" s="60">
        <v>139700797</v>
      </c>
      <c r="J39" s="60">
        <v>135770062</v>
      </c>
      <c r="K39" s="60">
        <v>136056136</v>
      </c>
      <c r="L39" s="60">
        <v>156541194</v>
      </c>
      <c r="M39" s="60">
        <v>156541194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156541194</v>
      </c>
      <c r="W39" s="60">
        <v>75063000</v>
      </c>
      <c r="X39" s="60">
        <v>81478194</v>
      </c>
      <c r="Y39" s="61">
        <v>108.55</v>
      </c>
      <c r="Z39" s="62">
        <v>150126000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57769168</v>
      </c>
      <c r="C42" s="19">
        <v>0</v>
      </c>
      <c r="D42" s="59">
        <v>49847578</v>
      </c>
      <c r="E42" s="60">
        <v>49847578</v>
      </c>
      <c r="F42" s="60">
        <v>31404132</v>
      </c>
      <c r="G42" s="60">
        <v>-3729114</v>
      </c>
      <c r="H42" s="60">
        <v>-3665309</v>
      </c>
      <c r="I42" s="60">
        <v>24009709</v>
      </c>
      <c r="J42" s="60">
        <v>-4053639</v>
      </c>
      <c r="K42" s="60">
        <v>-1888188</v>
      </c>
      <c r="L42" s="60">
        <v>25518529</v>
      </c>
      <c r="M42" s="60">
        <v>19576702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43586411</v>
      </c>
      <c r="W42" s="60">
        <v>51169209</v>
      </c>
      <c r="X42" s="60">
        <v>-7582798</v>
      </c>
      <c r="Y42" s="61">
        <v>-14.82</v>
      </c>
      <c r="Z42" s="62">
        <v>49847578</v>
      </c>
    </row>
    <row r="43" spans="1:26" ht="13.5">
      <c r="A43" s="58" t="s">
        <v>63</v>
      </c>
      <c r="B43" s="19">
        <v>-22734222</v>
      </c>
      <c r="C43" s="19">
        <v>0</v>
      </c>
      <c r="D43" s="59">
        <v>-51436000</v>
      </c>
      <c r="E43" s="60">
        <v>-51436000</v>
      </c>
      <c r="F43" s="60">
        <v>-419304</v>
      </c>
      <c r="G43" s="60">
        <v>-368178</v>
      </c>
      <c r="H43" s="60">
        <v>-1473041</v>
      </c>
      <c r="I43" s="60">
        <v>-2260523</v>
      </c>
      <c r="J43" s="60">
        <v>-1277000</v>
      </c>
      <c r="K43" s="60">
        <v>-1952000</v>
      </c>
      <c r="L43" s="60">
        <v>4917470</v>
      </c>
      <c r="M43" s="60">
        <v>1688470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-572053</v>
      </c>
      <c r="W43" s="60">
        <v>0</v>
      </c>
      <c r="X43" s="60">
        <v>-572053</v>
      </c>
      <c r="Y43" s="61">
        <v>0</v>
      </c>
      <c r="Z43" s="62">
        <v>-51436000</v>
      </c>
    </row>
    <row r="44" spans="1:26" ht="13.5">
      <c r="A44" s="58" t="s">
        <v>64</v>
      </c>
      <c r="B44" s="19">
        <v>-160796</v>
      </c>
      <c r="C44" s="19">
        <v>0</v>
      </c>
      <c r="D44" s="59">
        <v>-396000</v>
      </c>
      <c r="E44" s="60">
        <v>-396000</v>
      </c>
      <c r="F44" s="60">
        <v>0</v>
      </c>
      <c r="G44" s="60">
        <v>-74470</v>
      </c>
      <c r="H44" s="60">
        <v>-120404</v>
      </c>
      <c r="I44" s="60">
        <v>-194874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-194874</v>
      </c>
      <c r="W44" s="60">
        <v>0</v>
      </c>
      <c r="X44" s="60">
        <v>-194874</v>
      </c>
      <c r="Y44" s="61">
        <v>0</v>
      </c>
      <c r="Z44" s="62">
        <v>-396000</v>
      </c>
    </row>
    <row r="45" spans="1:26" ht="13.5">
      <c r="A45" s="70" t="s">
        <v>65</v>
      </c>
      <c r="B45" s="22">
        <v>62757515</v>
      </c>
      <c r="C45" s="22">
        <v>0</v>
      </c>
      <c r="D45" s="99">
        <v>48300994</v>
      </c>
      <c r="E45" s="100">
        <v>48300994</v>
      </c>
      <c r="F45" s="100">
        <v>93742343</v>
      </c>
      <c r="G45" s="100">
        <v>89570581</v>
      </c>
      <c r="H45" s="100">
        <v>84311827</v>
      </c>
      <c r="I45" s="100">
        <v>84311827</v>
      </c>
      <c r="J45" s="100">
        <v>78981188</v>
      </c>
      <c r="K45" s="100">
        <v>75141000</v>
      </c>
      <c r="L45" s="100">
        <v>105576999</v>
      </c>
      <c r="M45" s="100">
        <v>105576999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105576999</v>
      </c>
      <c r="W45" s="100">
        <v>101454625</v>
      </c>
      <c r="X45" s="100">
        <v>4122374</v>
      </c>
      <c r="Y45" s="101">
        <v>4.06</v>
      </c>
      <c r="Z45" s="102">
        <v>48300994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86838</v>
      </c>
      <c r="C49" s="52">
        <v>0</v>
      </c>
      <c r="D49" s="129">
        <v>87021</v>
      </c>
      <c r="E49" s="54">
        <v>86567</v>
      </c>
      <c r="F49" s="54">
        <v>0</v>
      </c>
      <c r="G49" s="54">
        <v>0</v>
      </c>
      <c r="H49" s="54">
        <v>0</v>
      </c>
      <c r="I49" s="54">
        <v>83476</v>
      </c>
      <c r="J49" s="54">
        <v>0</v>
      </c>
      <c r="K49" s="54">
        <v>0</v>
      </c>
      <c r="L49" s="54">
        <v>0</v>
      </c>
      <c r="M49" s="54">
        <v>83667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2048563</v>
      </c>
      <c r="W49" s="54">
        <v>0</v>
      </c>
      <c r="X49" s="54">
        <v>0</v>
      </c>
      <c r="Y49" s="54">
        <v>2476132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15312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15312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27.92604192076023</v>
      </c>
      <c r="E58" s="7">
        <f t="shared" si="6"/>
        <v>27.92604192076023</v>
      </c>
      <c r="F58" s="7">
        <f t="shared" si="6"/>
        <v>1.2791392487010762</v>
      </c>
      <c r="G58" s="7">
        <f t="shared" si="6"/>
        <v>24.561610814387674</v>
      </c>
      <c r="H58" s="7">
        <f t="shared" si="6"/>
        <v>24.561610814387674</v>
      </c>
      <c r="I58" s="7">
        <f t="shared" si="6"/>
        <v>3.4754257338003796</v>
      </c>
      <c r="J58" s="7">
        <f t="shared" si="6"/>
        <v>20.222008191538006</v>
      </c>
      <c r="K58" s="7">
        <f t="shared" si="6"/>
        <v>24.561320587505463</v>
      </c>
      <c r="L58" s="7">
        <f t="shared" si="6"/>
        <v>24.561320587505463</v>
      </c>
      <c r="M58" s="7">
        <f t="shared" si="6"/>
        <v>22.92177454631001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6.035710172085204</v>
      </c>
      <c r="W58" s="7">
        <f t="shared" si="6"/>
        <v>55.81463506131158</v>
      </c>
      <c r="X58" s="7">
        <f t="shared" si="6"/>
        <v>0</v>
      </c>
      <c r="Y58" s="7">
        <f t="shared" si="6"/>
        <v>0</v>
      </c>
      <c r="Z58" s="8">
        <f t="shared" si="6"/>
        <v>27.92604192076023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30.47716153297247</v>
      </c>
      <c r="E59" s="10">
        <f t="shared" si="7"/>
        <v>30.47716153297247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60.95432306594494</v>
      </c>
      <c r="X59" s="10">
        <f t="shared" si="7"/>
        <v>0</v>
      </c>
      <c r="Y59" s="10">
        <f t="shared" si="7"/>
        <v>0</v>
      </c>
      <c r="Z59" s="11">
        <f t="shared" si="7"/>
        <v>30.47716153297247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0.4839829731291381</v>
      </c>
      <c r="E60" s="13">
        <f t="shared" si="7"/>
        <v>0.4839829731291381</v>
      </c>
      <c r="F60" s="13">
        <f t="shared" si="7"/>
        <v>100</v>
      </c>
      <c r="G60" s="13">
        <f t="shared" si="7"/>
        <v>100.00481116189559</v>
      </c>
      <c r="H60" s="13">
        <f t="shared" si="7"/>
        <v>100.00481116189559</v>
      </c>
      <c r="I60" s="13">
        <f t="shared" si="7"/>
        <v>100.00320738982616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100.00160366919513</v>
      </c>
      <c r="W60" s="13">
        <f t="shared" si="7"/>
        <v>0.5279786264074129</v>
      </c>
      <c r="X60" s="13">
        <f t="shared" si="7"/>
        <v>0</v>
      </c>
      <c r="Y60" s="13">
        <f t="shared" si="7"/>
        <v>0</v>
      </c>
      <c r="Z60" s="14">
        <f t="shared" si="7"/>
        <v>0.4839829731291381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1955454</v>
      </c>
      <c r="C67" s="24"/>
      <c r="D67" s="25">
        <v>2217851</v>
      </c>
      <c r="E67" s="26">
        <v>2217851</v>
      </c>
      <c r="F67" s="26">
        <v>1624999</v>
      </c>
      <c r="G67" s="26">
        <v>84628</v>
      </c>
      <c r="H67" s="26">
        <v>84628</v>
      </c>
      <c r="I67" s="26">
        <v>1794255</v>
      </c>
      <c r="J67" s="26">
        <v>102789</v>
      </c>
      <c r="K67" s="26">
        <v>84629</v>
      </c>
      <c r="L67" s="26">
        <v>84629</v>
      </c>
      <c r="M67" s="26">
        <v>272047</v>
      </c>
      <c r="N67" s="26"/>
      <c r="O67" s="26"/>
      <c r="P67" s="26"/>
      <c r="Q67" s="26"/>
      <c r="R67" s="26"/>
      <c r="S67" s="26"/>
      <c r="T67" s="26"/>
      <c r="U67" s="26"/>
      <c r="V67" s="26">
        <v>2066302</v>
      </c>
      <c r="W67" s="26">
        <v>1108926</v>
      </c>
      <c r="X67" s="26"/>
      <c r="Y67" s="25"/>
      <c r="Z67" s="27">
        <v>2217851</v>
      </c>
    </row>
    <row r="68" spans="1:26" ht="13.5" hidden="1">
      <c r="A68" s="37" t="s">
        <v>31</v>
      </c>
      <c r="B68" s="19">
        <v>1776645</v>
      </c>
      <c r="C68" s="19"/>
      <c r="D68" s="20">
        <v>2029208</v>
      </c>
      <c r="E68" s="21">
        <v>2029208</v>
      </c>
      <c r="F68" s="21">
        <v>1604213</v>
      </c>
      <c r="G68" s="21">
        <v>63843</v>
      </c>
      <c r="H68" s="21">
        <v>63843</v>
      </c>
      <c r="I68" s="21">
        <v>1731899</v>
      </c>
      <c r="J68" s="21">
        <v>82003</v>
      </c>
      <c r="K68" s="21">
        <v>63843</v>
      </c>
      <c r="L68" s="21">
        <v>63843</v>
      </c>
      <c r="M68" s="21">
        <v>209689</v>
      </c>
      <c r="N68" s="21"/>
      <c r="O68" s="21"/>
      <c r="P68" s="21"/>
      <c r="Q68" s="21"/>
      <c r="R68" s="21"/>
      <c r="S68" s="21"/>
      <c r="T68" s="21"/>
      <c r="U68" s="21"/>
      <c r="V68" s="21">
        <v>1941588</v>
      </c>
      <c r="W68" s="21">
        <v>1014604</v>
      </c>
      <c r="X68" s="21"/>
      <c r="Y68" s="20"/>
      <c r="Z68" s="23">
        <v>2029208</v>
      </c>
    </row>
    <row r="69" spans="1:26" ht="13.5" hidden="1">
      <c r="A69" s="38" t="s">
        <v>32</v>
      </c>
      <c r="B69" s="19">
        <v>178809</v>
      </c>
      <c r="C69" s="19"/>
      <c r="D69" s="20">
        <v>188643</v>
      </c>
      <c r="E69" s="21">
        <v>188643</v>
      </c>
      <c r="F69" s="21">
        <v>20786</v>
      </c>
      <c r="G69" s="21">
        <v>20785</v>
      </c>
      <c r="H69" s="21">
        <v>20785</v>
      </c>
      <c r="I69" s="21">
        <v>62356</v>
      </c>
      <c r="J69" s="21">
        <v>20786</v>
      </c>
      <c r="K69" s="21">
        <v>20786</v>
      </c>
      <c r="L69" s="21">
        <v>20786</v>
      </c>
      <c r="M69" s="21">
        <v>62358</v>
      </c>
      <c r="N69" s="21"/>
      <c r="O69" s="21"/>
      <c r="P69" s="21"/>
      <c r="Q69" s="21"/>
      <c r="R69" s="21"/>
      <c r="S69" s="21"/>
      <c r="T69" s="21"/>
      <c r="U69" s="21"/>
      <c r="V69" s="21">
        <v>124714</v>
      </c>
      <c r="W69" s="21">
        <v>94322</v>
      </c>
      <c r="X69" s="21"/>
      <c r="Y69" s="20"/>
      <c r="Z69" s="23">
        <v>188643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178809</v>
      </c>
      <c r="C74" s="19"/>
      <c r="D74" s="20">
        <v>188643</v>
      </c>
      <c r="E74" s="21">
        <v>188643</v>
      </c>
      <c r="F74" s="21">
        <v>20786</v>
      </c>
      <c r="G74" s="21">
        <v>20785</v>
      </c>
      <c r="H74" s="21">
        <v>20785</v>
      </c>
      <c r="I74" s="21">
        <v>62356</v>
      </c>
      <c r="J74" s="21">
        <v>20786</v>
      </c>
      <c r="K74" s="21">
        <v>20786</v>
      </c>
      <c r="L74" s="21">
        <v>20786</v>
      </c>
      <c r="M74" s="21">
        <v>62358</v>
      </c>
      <c r="N74" s="21"/>
      <c r="O74" s="21"/>
      <c r="P74" s="21"/>
      <c r="Q74" s="21"/>
      <c r="R74" s="21"/>
      <c r="S74" s="21"/>
      <c r="T74" s="21"/>
      <c r="U74" s="21"/>
      <c r="V74" s="21">
        <v>124714</v>
      </c>
      <c r="W74" s="21">
        <v>94322</v>
      </c>
      <c r="X74" s="21"/>
      <c r="Y74" s="20"/>
      <c r="Z74" s="23">
        <v>188643</v>
      </c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1955454</v>
      </c>
      <c r="C76" s="32"/>
      <c r="D76" s="33">
        <v>619358</v>
      </c>
      <c r="E76" s="34">
        <v>619358</v>
      </c>
      <c r="F76" s="34">
        <v>20786</v>
      </c>
      <c r="G76" s="34">
        <v>20786</v>
      </c>
      <c r="H76" s="34">
        <v>20786</v>
      </c>
      <c r="I76" s="34">
        <v>62358</v>
      </c>
      <c r="J76" s="34">
        <v>20786</v>
      </c>
      <c r="K76" s="34">
        <v>20786</v>
      </c>
      <c r="L76" s="34">
        <v>20786</v>
      </c>
      <c r="M76" s="34">
        <v>62358</v>
      </c>
      <c r="N76" s="34"/>
      <c r="O76" s="34"/>
      <c r="P76" s="34"/>
      <c r="Q76" s="34"/>
      <c r="R76" s="34"/>
      <c r="S76" s="34"/>
      <c r="T76" s="34"/>
      <c r="U76" s="34"/>
      <c r="V76" s="34">
        <v>124716</v>
      </c>
      <c r="W76" s="34">
        <v>618943</v>
      </c>
      <c r="X76" s="34"/>
      <c r="Y76" s="33"/>
      <c r="Z76" s="35">
        <v>619358</v>
      </c>
    </row>
    <row r="77" spans="1:26" ht="13.5" hidden="1">
      <c r="A77" s="37" t="s">
        <v>31</v>
      </c>
      <c r="B77" s="19">
        <v>1776645</v>
      </c>
      <c r="C77" s="19"/>
      <c r="D77" s="20">
        <v>618445</v>
      </c>
      <c r="E77" s="21">
        <v>618445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>
        <v>618445</v>
      </c>
      <c r="X77" s="21"/>
      <c r="Y77" s="20"/>
      <c r="Z77" s="23">
        <v>618445</v>
      </c>
    </row>
    <row r="78" spans="1:26" ht="13.5" hidden="1">
      <c r="A78" s="38" t="s">
        <v>32</v>
      </c>
      <c r="B78" s="19">
        <v>178809</v>
      </c>
      <c r="C78" s="19"/>
      <c r="D78" s="20">
        <v>913</v>
      </c>
      <c r="E78" s="21">
        <v>913</v>
      </c>
      <c r="F78" s="21">
        <v>20786</v>
      </c>
      <c r="G78" s="21">
        <v>20786</v>
      </c>
      <c r="H78" s="21">
        <v>20786</v>
      </c>
      <c r="I78" s="21">
        <v>62358</v>
      </c>
      <c r="J78" s="21">
        <v>20786</v>
      </c>
      <c r="K78" s="21">
        <v>20786</v>
      </c>
      <c r="L78" s="21">
        <v>20786</v>
      </c>
      <c r="M78" s="21">
        <v>62358</v>
      </c>
      <c r="N78" s="21"/>
      <c r="O78" s="21"/>
      <c r="P78" s="21"/>
      <c r="Q78" s="21"/>
      <c r="R78" s="21"/>
      <c r="S78" s="21"/>
      <c r="T78" s="21"/>
      <c r="U78" s="21"/>
      <c r="V78" s="21">
        <v>124716</v>
      </c>
      <c r="W78" s="21">
        <v>498</v>
      </c>
      <c r="X78" s="21"/>
      <c r="Y78" s="20"/>
      <c r="Z78" s="23">
        <v>913</v>
      </c>
    </row>
    <row r="79" spans="1:26" ht="13.5" hidden="1">
      <c r="A79" s="39" t="s">
        <v>103</v>
      </c>
      <c r="B79" s="19">
        <v>178809</v>
      </c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913</v>
      </c>
      <c r="E82" s="21">
        <v>913</v>
      </c>
      <c r="F82" s="21">
        <v>20786</v>
      </c>
      <c r="G82" s="21">
        <v>20786</v>
      </c>
      <c r="H82" s="21">
        <v>20786</v>
      </c>
      <c r="I82" s="21">
        <v>62358</v>
      </c>
      <c r="J82" s="21">
        <v>20786</v>
      </c>
      <c r="K82" s="21">
        <v>20786</v>
      </c>
      <c r="L82" s="21">
        <v>20786</v>
      </c>
      <c r="M82" s="21">
        <v>62358</v>
      </c>
      <c r="N82" s="21"/>
      <c r="O82" s="21"/>
      <c r="P82" s="21"/>
      <c r="Q82" s="21"/>
      <c r="R82" s="21"/>
      <c r="S82" s="21"/>
      <c r="T82" s="21"/>
      <c r="U82" s="21"/>
      <c r="V82" s="21">
        <v>124716</v>
      </c>
      <c r="W82" s="21">
        <v>498</v>
      </c>
      <c r="X82" s="21"/>
      <c r="Y82" s="20"/>
      <c r="Z82" s="23">
        <v>913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112557</v>
      </c>
      <c r="D5" s="357">
        <f t="shared" si="0"/>
        <v>0</v>
      </c>
      <c r="E5" s="356">
        <f t="shared" si="0"/>
        <v>1350000</v>
      </c>
      <c r="F5" s="358">
        <f t="shared" si="0"/>
        <v>1350000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675000</v>
      </c>
      <c r="Y5" s="358">
        <f t="shared" si="0"/>
        <v>-675000</v>
      </c>
      <c r="Z5" s="359">
        <f>+IF(X5&lt;&gt;0,+(Y5/X5)*100,0)</f>
        <v>-100</v>
      </c>
      <c r="AA5" s="360">
        <f>+AA6+AA8+AA11+AA13+AA15</f>
        <v>1350000</v>
      </c>
    </row>
    <row r="6" spans="1:27" ht="13.5">
      <c r="A6" s="361" t="s">
        <v>204</v>
      </c>
      <c r="B6" s="142"/>
      <c r="C6" s="60">
        <f>+C7</f>
        <v>112557</v>
      </c>
      <c r="D6" s="340">
        <f aca="true" t="shared" si="1" ref="D6:AA6">+D7</f>
        <v>0</v>
      </c>
      <c r="E6" s="60">
        <f t="shared" si="1"/>
        <v>1250000</v>
      </c>
      <c r="F6" s="59">
        <f t="shared" si="1"/>
        <v>1250000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625000</v>
      </c>
      <c r="Y6" s="59">
        <f t="shared" si="1"/>
        <v>-625000</v>
      </c>
      <c r="Z6" s="61">
        <f>+IF(X6&lt;&gt;0,+(Y6/X6)*100,0)</f>
        <v>-100</v>
      </c>
      <c r="AA6" s="62">
        <f t="shared" si="1"/>
        <v>1250000</v>
      </c>
    </row>
    <row r="7" spans="1:27" ht="13.5">
      <c r="A7" s="291" t="s">
        <v>228</v>
      </c>
      <c r="B7" s="142"/>
      <c r="C7" s="60">
        <v>112557</v>
      </c>
      <c r="D7" s="340"/>
      <c r="E7" s="60">
        <v>1250000</v>
      </c>
      <c r="F7" s="59">
        <v>1250000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625000</v>
      </c>
      <c r="Y7" s="59">
        <v>-625000</v>
      </c>
      <c r="Z7" s="61">
        <v>-100</v>
      </c>
      <c r="AA7" s="62">
        <v>1250000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100000</v>
      </c>
      <c r="F8" s="59">
        <f t="shared" si="2"/>
        <v>100000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50000</v>
      </c>
      <c r="Y8" s="59">
        <f t="shared" si="2"/>
        <v>-50000</v>
      </c>
      <c r="Z8" s="61">
        <f>+IF(X8&lt;&gt;0,+(Y8/X8)*100,0)</f>
        <v>-100</v>
      </c>
      <c r="AA8" s="62">
        <f>SUM(AA9:AA10)</f>
        <v>100000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100000</v>
      </c>
      <c r="F10" s="59">
        <v>100000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50000</v>
      </c>
      <c r="Y10" s="59">
        <v>-50000</v>
      </c>
      <c r="Z10" s="61">
        <v>-100</v>
      </c>
      <c r="AA10" s="62">
        <v>100000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300000</v>
      </c>
      <c r="F22" s="345">
        <f t="shared" si="6"/>
        <v>300000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150000</v>
      </c>
      <c r="Y22" s="345">
        <f t="shared" si="6"/>
        <v>-150000</v>
      </c>
      <c r="Z22" s="336">
        <f>+IF(X22&lt;&gt;0,+(Y22/X22)*100,0)</f>
        <v>-100</v>
      </c>
      <c r="AA22" s="350">
        <f>SUM(AA23:AA32)</f>
        <v>300000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300000</v>
      </c>
      <c r="F32" s="59">
        <v>300000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150000</v>
      </c>
      <c r="Y32" s="59">
        <v>-150000</v>
      </c>
      <c r="Z32" s="61">
        <v>-100</v>
      </c>
      <c r="AA32" s="62">
        <v>300000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273571</v>
      </c>
      <c r="D40" s="344">
        <f t="shared" si="9"/>
        <v>0</v>
      </c>
      <c r="E40" s="343">
        <f t="shared" si="9"/>
        <v>961000</v>
      </c>
      <c r="F40" s="345">
        <f t="shared" si="9"/>
        <v>961000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480500</v>
      </c>
      <c r="Y40" s="345">
        <f t="shared" si="9"/>
        <v>-480500</v>
      </c>
      <c r="Z40" s="336">
        <f>+IF(X40&lt;&gt;0,+(Y40/X40)*100,0)</f>
        <v>-100</v>
      </c>
      <c r="AA40" s="350">
        <f>SUM(AA41:AA49)</f>
        <v>961000</v>
      </c>
    </row>
    <row r="41" spans="1:27" ht="13.5">
      <c r="A41" s="361" t="s">
        <v>247</v>
      </c>
      <c r="B41" s="142"/>
      <c r="C41" s="362">
        <v>19538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135728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2479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115826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961000</v>
      </c>
      <c r="F49" s="53">
        <v>961000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480500</v>
      </c>
      <c r="Y49" s="53">
        <v>-480500</v>
      </c>
      <c r="Z49" s="94">
        <v>-100</v>
      </c>
      <c r="AA49" s="95">
        <v>961000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386128</v>
      </c>
      <c r="D60" s="346">
        <f t="shared" si="14"/>
        <v>0</v>
      </c>
      <c r="E60" s="219">
        <f t="shared" si="14"/>
        <v>2611000</v>
      </c>
      <c r="F60" s="264">
        <f t="shared" si="14"/>
        <v>2611000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1305500</v>
      </c>
      <c r="Y60" s="264">
        <f t="shared" si="14"/>
        <v>-1305500</v>
      </c>
      <c r="Z60" s="337">
        <f>+IF(X60&lt;&gt;0,+(Y60/X60)*100,0)</f>
        <v>-100</v>
      </c>
      <c r="AA60" s="232">
        <f>+AA57+AA54+AA51+AA40+AA37+AA34+AA22+AA5</f>
        <v>2611000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65743705</v>
      </c>
      <c r="D5" s="153">
        <f>SUM(D6:D8)</f>
        <v>0</v>
      </c>
      <c r="E5" s="154">
        <f t="shared" si="0"/>
        <v>69742310</v>
      </c>
      <c r="F5" s="100">
        <f t="shared" si="0"/>
        <v>69742310</v>
      </c>
      <c r="G5" s="100">
        <f t="shared" si="0"/>
        <v>27013021</v>
      </c>
      <c r="H5" s="100">
        <f t="shared" si="0"/>
        <v>1526558</v>
      </c>
      <c r="I5" s="100">
        <f t="shared" si="0"/>
        <v>695813</v>
      </c>
      <c r="J5" s="100">
        <f t="shared" si="0"/>
        <v>29235392</v>
      </c>
      <c r="K5" s="100">
        <f t="shared" si="0"/>
        <v>858804</v>
      </c>
      <c r="L5" s="100">
        <f t="shared" si="0"/>
        <v>705106</v>
      </c>
      <c r="M5" s="100">
        <f t="shared" si="0"/>
        <v>20654051</v>
      </c>
      <c r="N5" s="100">
        <f t="shared" si="0"/>
        <v>22217961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51453353</v>
      </c>
      <c r="X5" s="100">
        <f t="shared" si="0"/>
        <v>34871155</v>
      </c>
      <c r="Y5" s="100">
        <f t="shared" si="0"/>
        <v>16582198</v>
      </c>
      <c r="Z5" s="137">
        <f>+IF(X5&lt;&gt;0,+(Y5/X5)*100,0)</f>
        <v>47.552763881781374</v>
      </c>
      <c r="AA5" s="153">
        <f>SUM(AA6:AA8)</f>
        <v>69742310</v>
      </c>
    </row>
    <row r="6" spans="1:27" ht="13.5">
      <c r="A6" s="138" t="s">
        <v>75</v>
      </c>
      <c r="B6" s="136"/>
      <c r="C6" s="155">
        <v>2491000</v>
      </c>
      <c r="D6" s="155"/>
      <c r="E6" s="156">
        <v>3139000</v>
      </c>
      <c r="F6" s="60">
        <v>3139000</v>
      </c>
      <c r="G6" s="60"/>
      <c r="H6" s="60"/>
      <c r="I6" s="60"/>
      <c r="J6" s="60"/>
      <c r="K6" s="60"/>
      <c r="L6" s="60"/>
      <c r="M6" s="60">
        <v>1046333</v>
      </c>
      <c r="N6" s="60">
        <v>1046333</v>
      </c>
      <c r="O6" s="60"/>
      <c r="P6" s="60"/>
      <c r="Q6" s="60"/>
      <c r="R6" s="60"/>
      <c r="S6" s="60"/>
      <c r="T6" s="60"/>
      <c r="U6" s="60"/>
      <c r="V6" s="60"/>
      <c r="W6" s="60">
        <v>1046333</v>
      </c>
      <c r="X6" s="60">
        <v>1569500</v>
      </c>
      <c r="Y6" s="60">
        <v>-523167</v>
      </c>
      <c r="Z6" s="140">
        <v>-33.33</v>
      </c>
      <c r="AA6" s="155">
        <v>3139000</v>
      </c>
    </row>
    <row r="7" spans="1:27" ht="13.5">
      <c r="A7" s="138" t="s">
        <v>76</v>
      </c>
      <c r="B7" s="136"/>
      <c r="C7" s="157">
        <v>62989705</v>
      </c>
      <c r="D7" s="157"/>
      <c r="E7" s="158">
        <v>65950310</v>
      </c>
      <c r="F7" s="159">
        <v>65950310</v>
      </c>
      <c r="G7" s="159">
        <v>27013021</v>
      </c>
      <c r="H7" s="159">
        <v>1012558</v>
      </c>
      <c r="I7" s="159">
        <v>695813</v>
      </c>
      <c r="J7" s="159">
        <v>28721392</v>
      </c>
      <c r="K7" s="159">
        <v>858804</v>
      </c>
      <c r="L7" s="159">
        <v>693976</v>
      </c>
      <c r="M7" s="159">
        <v>19607718</v>
      </c>
      <c r="N7" s="159">
        <v>21160498</v>
      </c>
      <c r="O7" s="159"/>
      <c r="P7" s="159"/>
      <c r="Q7" s="159"/>
      <c r="R7" s="159"/>
      <c r="S7" s="159"/>
      <c r="T7" s="159"/>
      <c r="U7" s="159"/>
      <c r="V7" s="159"/>
      <c r="W7" s="159">
        <v>49881890</v>
      </c>
      <c r="X7" s="159">
        <v>32975155</v>
      </c>
      <c r="Y7" s="159">
        <v>16906735</v>
      </c>
      <c r="Z7" s="141">
        <v>51.27</v>
      </c>
      <c r="AA7" s="157">
        <v>65950310</v>
      </c>
    </row>
    <row r="8" spans="1:27" ht="13.5">
      <c r="A8" s="138" t="s">
        <v>77</v>
      </c>
      <c r="B8" s="136"/>
      <c r="C8" s="155">
        <v>263000</v>
      </c>
      <c r="D8" s="155"/>
      <c r="E8" s="156">
        <v>653000</v>
      </c>
      <c r="F8" s="60">
        <v>653000</v>
      </c>
      <c r="G8" s="60"/>
      <c r="H8" s="60">
        <v>514000</v>
      </c>
      <c r="I8" s="60"/>
      <c r="J8" s="60">
        <v>514000</v>
      </c>
      <c r="K8" s="60"/>
      <c r="L8" s="60">
        <v>11130</v>
      </c>
      <c r="M8" s="60"/>
      <c r="N8" s="60">
        <v>11130</v>
      </c>
      <c r="O8" s="60"/>
      <c r="P8" s="60"/>
      <c r="Q8" s="60"/>
      <c r="R8" s="60"/>
      <c r="S8" s="60"/>
      <c r="T8" s="60"/>
      <c r="U8" s="60"/>
      <c r="V8" s="60"/>
      <c r="W8" s="60">
        <v>525130</v>
      </c>
      <c r="X8" s="60">
        <v>326500</v>
      </c>
      <c r="Y8" s="60">
        <v>198630</v>
      </c>
      <c r="Z8" s="140">
        <v>60.84</v>
      </c>
      <c r="AA8" s="155">
        <v>653000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21217761</v>
      </c>
      <c r="D15" s="153">
        <f>SUM(D16:D18)</f>
        <v>0</v>
      </c>
      <c r="E15" s="154">
        <f t="shared" si="2"/>
        <v>39846700</v>
      </c>
      <c r="F15" s="100">
        <f t="shared" si="2"/>
        <v>39846700</v>
      </c>
      <c r="G15" s="100">
        <f t="shared" si="2"/>
        <v>0</v>
      </c>
      <c r="H15" s="100">
        <f t="shared" si="2"/>
        <v>400000</v>
      </c>
      <c r="I15" s="100">
        <f t="shared" si="2"/>
        <v>0</v>
      </c>
      <c r="J15" s="100">
        <f t="shared" si="2"/>
        <v>400000</v>
      </c>
      <c r="K15" s="100">
        <f t="shared" si="2"/>
        <v>0</v>
      </c>
      <c r="L15" s="100">
        <f t="shared" si="2"/>
        <v>29992</v>
      </c>
      <c r="M15" s="100">
        <f t="shared" si="2"/>
        <v>7328559</v>
      </c>
      <c r="N15" s="100">
        <f t="shared" si="2"/>
        <v>7358551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7758551</v>
      </c>
      <c r="X15" s="100">
        <f t="shared" si="2"/>
        <v>19923350</v>
      </c>
      <c r="Y15" s="100">
        <f t="shared" si="2"/>
        <v>-12164799</v>
      </c>
      <c r="Z15" s="137">
        <f>+IF(X15&lt;&gt;0,+(Y15/X15)*100,0)</f>
        <v>-61.05799978417284</v>
      </c>
      <c r="AA15" s="153">
        <f>SUM(AA16:AA18)</f>
        <v>39846700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21217761</v>
      </c>
      <c r="D17" s="155"/>
      <c r="E17" s="156">
        <v>39846700</v>
      </c>
      <c r="F17" s="60">
        <v>39846700</v>
      </c>
      <c r="G17" s="60"/>
      <c r="H17" s="60">
        <v>400000</v>
      </c>
      <c r="I17" s="60"/>
      <c r="J17" s="60">
        <v>400000</v>
      </c>
      <c r="K17" s="60"/>
      <c r="L17" s="60">
        <v>29992</v>
      </c>
      <c r="M17" s="60">
        <v>7328559</v>
      </c>
      <c r="N17" s="60">
        <v>7358551</v>
      </c>
      <c r="O17" s="60"/>
      <c r="P17" s="60"/>
      <c r="Q17" s="60"/>
      <c r="R17" s="60"/>
      <c r="S17" s="60"/>
      <c r="T17" s="60"/>
      <c r="U17" s="60"/>
      <c r="V17" s="60"/>
      <c r="W17" s="60">
        <v>7758551</v>
      </c>
      <c r="X17" s="60">
        <v>19923350</v>
      </c>
      <c r="Y17" s="60">
        <v>-12164799</v>
      </c>
      <c r="Z17" s="140">
        <v>-61.06</v>
      </c>
      <c r="AA17" s="155">
        <v>39846700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86961466</v>
      </c>
      <c r="D25" s="168">
        <f>+D5+D9+D15+D19+D24</f>
        <v>0</v>
      </c>
      <c r="E25" s="169">
        <f t="shared" si="4"/>
        <v>109589010</v>
      </c>
      <c r="F25" s="73">
        <f t="shared" si="4"/>
        <v>109589010</v>
      </c>
      <c r="G25" s="73">
        <f t="shared" si="4"/>
        <v>27013021</v>
      </c>
      <c r="H25" s="73">
        <f t="shared" si="4"/>
        <v>1926558</v>
      </c>
      <c r="I25" s="73">
        <f t="shared" si="4"/>
        <v>695813</v>
      </c>
      <c r="J25" s="73">
        <f t="shared" si="4"/>
        <v>29635392</v>
      </c>
      <c r="K25" s="73">
        <f t="shared" si="4"/>
        <v>858804</v>
      </c>
      <c r="L25" s="73">
        <f t="shared" si="4"/>
        <v>735098</v>
      </c>
      <c r="M25" s="73">
        <f t="shared" si="4"/>
        <v>27982610</v>
      </c>
      <c r="N25" s="73">
        <f t="shared" si="4"/>
        <v>29576512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59211904</v>
      </c>
      <c r="X25" s="73">
        <f t="shared" si="4"/>
        <v>54794505</v>
      </c>
      <c r="Y25" s="73">
        <f t="shared" si="4"/>
        <v>4417399</v>
      </c>
      <c r="Z25" s="170">
        <f>+IF(X25&lt;&gt;0,+(Y25/X25)*100,0)</f>
        <v>8.061755462523113</v>
      </c>
      <c r="AA25" s="168">
        <f>+AA5+AA9+AA15+AA19+AA24</f>
        <v>109589010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28895224</v>
      </c>
      <c r="D28" s="153">
        <f>SUM(D29:D31)</f>
        <v>0</v>
      </c>
      <c r="E28" s="154">
        <f t="shared" si="5"/>
        <v>39170422</v>
      </c>
      <c r="F28" s="100">
        <f t="shared" si="5"/>
        <v>39170422</v>
      </c>
      <c r="G28" s="100">
        <f t="shared" si="5"/>
        <v>1501300</v>
      </c>
      <c r="H28" s="100">
        <f t="shared" si="5"/>
        <v>2604362</v>
      </c>
      <c r="I28" s="100">
        <f t="shared" si="5"/>
        <v>2324644</v>
      </c>
      <c r="J28" s="100">
        <f t="shared" si="5"/>
        <v>6430306</v>
      </c>
      <c r="K28" s="100">
        <f t="shared" si="5"/>
        <v>3414323</v>
      </c>
      <c r="L28" s="100">
        <f t="shared" si="5"/>
        <v>3570346</v>
      </c>
      <c r="M28" s="100">
        <f t="shared" si="5"/>
        <v>1855661</v>
      </c>
      <c r="N28" s="100">
        <f t="shared" si="5"/>
        <v>8840330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15270636</v>
      </c>
      <c r="X28" s="100">
        <f t="shared" si="5"/>
        <v>19585212</v>
      </c>
      <c r="Y28" s="100">
        <f t="shared" si="5"/>
        <v>-4314576</v>
      </c>
      <c r="Z28" s="137">
        <f>+IF(X28&lt;&gt;0,+(Y28/X28)*100,0)</f>
        <v>-22.029764089354764</v>
      </c>
      <c r="AA28" s="153">
        <f>SUM(AA29:AA31)</f>
        <v>39170422</v>
      </c>
    </row>
    <row r="29" spans="1:27" ht="13.5">
      <c r="A29" s="138" t="s">
        <v>75</v>
      </c>
      <c r="B29" s="136"/>
      <c r="C29" s="155">
        <v>7553167</v>
      </c>
      <c r="D29" s="155"/>
      <c r="E29" s="156">
        <v>9259382</v>
      </c>
      <c r="F29" s="60">
        <v>9259382</v>
      </c>
      <c r="G29" s="60">
        <v>563244</v>
      </c>
      <c r="H29" s="60">
        <v>896158</v>
      </c>
      <c r="I29" s="60">
        <v>550122</v>
      </c>
      <c r="J29" s="60">
        <v>2009524</v>
      </c>
      <c r="K29" s="60">
        <v>792609</v>
      </c>
      <c r="L29" s="60">
        <v>574929</v>
      </c>
      <c r="M29" s="60">
        <v>589687</v>
      </c>
      <c r="N29" s="60">
        <v>1957225</v>
      </c>
      <c r="O29" s="60"/>
      <c r="P29" s="60"/>
      <c r="Q29" s="60"/>
      <c r="R29" s="60"/>
      <c r="S29" s="60"/>
      <c r="T29" s="60"/>
      <c r="U29" s="60"/>
      <c r="V29" s="60"/>
      <c r="W29" s="60">
        <v>3966749</v>
      </c>
      <c r="X29" s="60">
        <v>4629691</v>
      </c>
      <c r="Y29" s="60">
        <v>-662942</v>
      </c>
      <c r="Z29" s="140">
        <v>-14.32</v>
      </c>
      <c r="AA29" s="155">
        <v>9259382</v>
      </c>
    </row>
    <row r="30" spans="1:27" ht="13.5">
      <c r="A30" s="138" t="s">
        <v>76</v>
      </c>
      <c r="B30" s="136"/>
      <c r="C30" s="157">
        <v>12732477</v>
      </c>
      <c r="D30" s="157"/>
      <c r="E30" s="158">
        <v>16889837</v>
      </c>
      <c r="F30" s="159">
        <v>16889837</v>
      </c>
      <c r="G30" s="159">
        <v>423800</v>
      </c>
      <c r="H30" s="159">
        <v>380592</v>
      </c>
      <c r="I30" s="159">
        <v>1276661</v>
      </c>
      <c r="J30" s="159">
        <v>2081053</v>
      </c>
      <c r="K30" s="159">
        <v>1992998</v>
      </c>
      <c r="L30" s="159">
        <v>1810359</v>
      </c>
      <c r="M30" s="159">
        <v>919085</v>
      </c>
      <c r="N30" s="159">
        <v>4722442</v>
      </c>
      <c r="O30" s="159"/>
      <c r="P30" s="159"/>
      <c r="Q30" s="159"/>
      <c r="R30" s="159"/>
      <c r="S30" s="159"/>
      <c r="T30" s="159"/>
      <c r="U30" s="159"/>
      <c r="V30" s="159"/>
      <c r="W30" s="159">
        <v>6803495</v>
      </c>
      <c r="X30" s="159">
        <v>8444919</v>
      </c>
      <c r="Y30" s="159">
        <v>-1641424</v>
      </c>
      <c r="Z30" s="141">
        <v>-19.44</v>
      </c>
      <c r="AA30" s="157">
        <v>16889837</v>
      </c>
    </row>
    <row r="31" spans="1:27" ht="13.5">
      <c r="A31" s="138" t="s">
        <v>77</v>
      </c>
      <c r="B31" s="136"/>
      <c r="C31" s="155">
        <v>8609580</v>
      </c>
      <c r="D31" s="155"/>
      <c r="E31" s="156">
        <v>13021203</v>
      </c>
      <c r="F31" s="60">
        <v>13021203</v>
      </c>
      <c r="G31" s="60">
        <v>514256</v>
      </c>
      <c r="H31" s="60">
        <v>1327612</v>
      </c>
      <c r="I31" s="60">
        <v>497861</v>
      </c>
      <c r="J31" s="60">
        <v>2339729</v>
      </c>
      <c r="K31" s="60">
        <v>628716</v>
      </c>
      <c r="L31" s="60">
        <v>1185058</v>
      </c>
      <c r="M31" s="60">
        <v>346889</v>
      </c>
      <c r="N31" s="60">
        <v>2160663</v>
      </c>
      <c r="O31" s="60"/>
      <c r="P31" s="60"/>
      <c r="Q31" s="60"/>
      <c r="R31" s="60"/>
      <c r="S31" s="60"/>
      <c r="T31" s="60"/>
      <c r="U31" s="60"/>
      <c r="V31" s="60"/>
      <c r="W31" s="60">
        <v>4500392</v>
      </c>
      <c r="X31" s="60">
        <v>6510602</v>
      </c>
      <c r="Y31" s="60">
        <v>-2010210</v>
      </c>
      <c r="Z31" s="140">
        <v>-30.88</v>
      </c>
      <c r="AA31" s="155">
        <v>13021203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0</v>
      </c>
      <c r="Y32" s="100">
        <f t="shared" si="6"/>
        <v>0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7551651</v>
      </c>
      <c r="D38" s="153">
        <f>SUM(D39:D41)</f>
        <v>0</v>
      </c>
      <c r="E38" s="154">
        <f t="shared" si="7"/>
        <v>18972808</v>
      </c>
      <c r="F38" s="100">
        <f t="shared" si="7"/>
        <v>18972808</v>
      </c>
      <c r="G38" s="100">
        <f t="shared" si="7"/>
        <v>481036</v>
      </c>
      <c r="H38" s="100">
        <f t="shared" si="7"/>
        <v>514716</v>
      </c>
      <c r="I38" s="100">
        <f t="shared" si="7"/>
        <v>735216</v>
      </c>
      <c r="J38" s="100">
        <f t="shared" si="7"/>
        <v>1730968</v>
      </c>
      <c r="K38" s="100">
        <f t="shared" si="7"/>
        <v>676873</v>
      </c>
      <c r="L38" s="100">
        <f t="shared" si="7"/>
        <v>1090136</v>
      </c>
      <c r="M38" s="100">
        <f t="shared" si="7"/>
        <v>803416</v>
      </c>
      <c r="N38" s="100">
        <f t="shared" si="7"/>
        <v>2570425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4301393</v>
      </c>
      <c r="X38" s="100">
        <f t="shared" si="7"/>
        <v>9486405</v>
      </c>
      <c r="Y38" s="100">
        <f t="shared" si="7"/>
        <v>-5185012</v>
      </c>
      <c r="Z38" s="137">
        <f>+IF(X38&lt;&gt;0,+(Y38/X38)*100,0)</f>
        <v>-54.657291144537886</v>
      </c>
      <c r="AA38" s="153">
        <f>SUM(AA39:AA41)</f>
        <v>18972808</v>
      </c>
    </row>
    <row r="39" spans="1:27" ht="13.5">
      <c r="A39" s="138" t="s">
        <v>85</v>
      </c>
      <c r="B39" s="136"/>
      <c r="C39" s="155">
        <v>1329463</v>
      </c>
      <c r="D39" s="155"/>
      <c r="E39" s="156">
        <v>3910239</v>
      </c>
      <c r="F39" s="60">
        <v>3910239</v>
      </c>
      <c r="G39" s="60">
        <v>90341</v>
      </c>
      <c r="H39" s="60">
        <v>125007</v>
      </c>
      <c r="I39" s="60">
        <v>90852</v>
      </c>
      <c r="J39" s="60">
        <v>306200</v>
      </c>
      <c r="K39" s="60">
        <v>371440</v>
      </c>
      <c r="L39" s="60">
        <v>334821</v>
      </c>
      <c r="M39" s="60">
        <v>409612</v>
      </c>
      <c r="N39" s="60">
        <v>1115873</v>
      </c>
      <c r="O39" s="60"/>
      <c r="P39" s="60"/>
      <c r="Q39" s="60"/>
      <c r="R39" s="60"/>
      <c r="S39" s="60"/>
      <c r="T39" s="60"/>
      <c r="U39" s="60"/>
      <c r="V39" s="60"/>
      <c r="W39" s="60">
        <v>1422073</v>
      </c>
      <c r="X39" s="60">
        <v>1955120</v>
      </c>
      <c r="Y39" s="60">
        <v>-533047</v>
      </c>
      <c r="Z39" s="140">
        <v>-27.26</v>
      </c>
      <c r="AA39" s="155">
        <v>3910239</v>
      </c>
    </row>
    <row r="40" spans="1:27" ht="13.5">
      <c r="A40" s="138" t="s">
        <v>86</v>
      </c>
      <c r="B40" s="136"/>
      <c r="C40" s="155">
        <v>6222188</v>
      </c>
      <c r="D40" s="155"/>
      <c r="E40" s="156">
        <v>15062569</v>
      </c>
      <c r="F40" s="60">
        <v>15062569</v>
      </c>
      <c r="G40" s="60">
        <v>390695</v>
      </c>
      <c r="H40" s="60">
        <v>389709</v>
      </c>
      <c r="I40" s="60">
        <v>644364</v>
      </c>
      <c r="J40" s="60">
        <v>1424768</v>
      </c>
      <c r="K40" s="60">
        <v>305433</v>
      </c>
      <c r="L40" s="60">
        <v>755315</v>
      </c>
      <c r="M40" s="60">
        <v>393804</v>
      </c>
      <c r="N40" s="60">
        <v>1454552</v>
      </c>
      <c r="O40" s="60"/>
      <c r="P40" s="60"/>
      <c r="Q40" s="60"/>
      <c r="R40" s="60"/>
      <c r="S40" s="60"/>
      <c r="T40" s="60"/>
      <c r="U40" s="60"/>
      <c r="V40" s="60"/>
      <c r="W40" s="60">
        <v>2879320</v>
      </c>
      <c r="X40" s="60">
        <v>7531285</v>
      </c>
      <c r="Y40" s="60">
        <v>-4651965</v>
      </c>
      <c r="Z40" s="140">
        <v>-61.77</v>
      </c>
      <c r="AA40" s="155">
        <v>15062569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36446875</v>
      </c>
      <c r="D48" s="168">
        <f>+D28+D32+D38+D42+D47</f>
        <v>0</v>
      </c>
      <c r="E48" s="169">
        <f t="shared" si="9"/>
        <v>58143230</v>
      </c>
      <c r="F48" s="73">
        <f t="shared" si="9"/>
        <v>58143230</v>
      </c>
      <c r="G48" s="73">
        <f t="shared" si="9"/>
        <v>1982336</v>
      </c>
      <c r="H48" s="73">
        <f t="shared" si="9"/>
        <v>3119078</v>
      </c>
      <c r="I48" s="73">
        <f t="shared" si="9"/>
        <v>3059860</v>
      </c>
      <c r="J48" s="73">
        <f t="shared" si="9"/>
        <v>8161274</v>
      </c>
      <c r="K48" s="73">
        <f t="shared" si="9"/>
        <v>4091196</v>
      </c>
      <c r="L48" s="73">
        <f t="shared" si="9"/>
        <v>4660482</v>
      </c>
      <c r="M48" s="73">
        <f t="shared" si="9"/>
        <v>2659077</v>
      </c>
      <c r="N48" s="73">
        <f t="shared" si="9"/>
        <v>11410755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19572029</v>
      </c>
      <c r="X48" s="73">
        <f t="shared" si="9"/>
        <v>29071617</v>
      </c>
      <c r="Y48" s="73">
        <f t="shared" si="9"/>
        <v>-9499588</v>
      </c>
      <c r="Z48" s="170">
        <f>+IF(X48&lt;&gt;0,+(Y48/X48)*100,0)</f>
        <v>-32.67650368398841</v>
      </c>
      <c r="AA48" s="168">
        <f>+AA28+AA32+AA38+AA42+AA47</f>
        <v>58143230</v>
      </c>
    </row>
    <row r="49" spans="1:27" ht="13.5">
      <c r="A49" s="148" t="s">
        <v>49</v>
      </c>
      <c r="B49" s="149"/>
      <c r="C49" s="171">
        <f aca="true" t="shared" si="10" ref="C49:Y49">+C25-C48</f>
        <v>50514591</v>
      </c>
      <c r="D49" s="171">
        <f>+D25-D48</f>
        <v>0</v>
      </c>
      <c r="E49" s="172">
        <f t="shared" si="10"/>
        <v>51445780</v>
      </c>
      <c r="F49" s="173">
        <f t="shared" si="10"/>
        <v>51445780</v>
      </c>
      <c r="G49" s="173">
        <f t="shared" si="10"/>
        <v>25030685</v>
      </c>
      <c r="H49" s="173">
        <f t="shared" si="10"/>
        <v>-1192520</v>
      </c>
      <c r="I49" s="173">
        <f t="shared" si="10"/>
        <v>-2364047</v>
      </c>
      <c r="J49" s="173">
        <f t="shared" si="10"/>
        <v>21474118</v>
      </c>
      <c r="K49" s="173">
        <f t="shared" si="10"/>
        <v>-3232392</v>
      </c>
      <c r="L49" s="173">
        <f t="shared" si="10"/>
        <v>-3925384</v>
      </c>
      <c r="M49" s="173">
        <f t="shared" si="10"/>
        <v>25323533</v>
      </c>
      <c r="N49" s="173">
        <f t="shared" si="10"/>
        <v>18165757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39639875</v>
      </c>
      <c r="X49" s="173">
        <f>IF(F25=F48,0,X25-X48)</f>
        <v>25722888</v>
      </c>
      <c r="Y49" s="173">
        <f t="shared" si="10"/>
        <v>13916987</v>
      </c>
      <c r="Z49" s="174">
        <f>+IF(X49&lt;&gt;0,+(Y49/X49)*100,0)</f>
        <v>54.10351668133065</v>
      </c>
      <c r="AA49" s="171">
        <f>+AA25-AA48</f>
        <v>51445780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1776645</v>
      </c>
      <c r="D5" s="155">
        <v>0</v>
      </c>
      <c r="E5" s="156">
        <v>2029208</v>
      </c>
      <c r="F5" s="60">
        <v>2029208</v>
      </c>
      <c r="G5" s="60">
        <v>1604213</v>
      </c>
      <c r="H5" s="60">
        <v>63843</v>
      </c>
      <c r="I5" s="60">
        <v>63843</v>
      </c>
      <c r="J5" s="60">
        <v>1731899</v>
      </c>
      <c r="K5" s="60">
        <v>82003</v>
      </c>
      <c r="L5" s="60">
        <v>63843</v>
      </c>
      <c r="M5" s="60">
        <v>63843</v>
      </c>
      <c r="N5" s="60">
        <v>209689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1941588</v>
      </c>
      <c r="X5" s="60">
        <v>1014604</v>
      </c>
      <c r="Y5" s="60">
        <v>926984</v>
      </c>
      <c r="Z5" s="140">
        <v>91.36</v>
      </c>
      <c r="AA5" s="155">
        <v>2029208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178809</v>
      </c>
      <c r="D11" s="155">
        <v>0</v>
      </c>
      <c r="E11" s="156">
        <v>188643</v>
      </c>
      <c r="F11" s="60">
        <v>188643</v>
      </c>
      <c r="G11" s="60">
        <v>20786</v>
      </c>
      <c r="H11" s="60">
        <v>20785</v>
      </c>
      <c r="I11" s="60">
        <v>20785</v>
      </c>
      <c r="J11" s="60">
        <v>62356</v>
      </c>
      <c r="K11" s="60">
        <v>20786</v>
      </c>
      <c r="L11" s="60">
        <v>20786</v>
      </c>
      <c r="M11" s="60">
        <v>20786</v>
      </c>
      <c r="N11" s="60">
        <v>62358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124714</v>
      </c>
      <c r="X11" s="60">
        <v>94322</v>
      </c>
      <c r="Y11" s="60">
        <v>30392</v>
      </c>
      <c r="Z11" s="140">
        <v>32.22</v>
      </c>
      <c r="AA11" s="155">
        <v>188643</v>
      </c>
    </row>
    <row r="12" spans="1:27" ht="13.5">
      <c r="A12" s="183" t="s">
        <v>108</v>
      </c>
      <c r="B12" s="185"/>
      <c r="C12" s="155">
        <v>76993</v>
      </c>
      <c r="D12" s="155">
        <v>0</v>
      </c>
      <c r="E12" s="156">
        <v>75766</v>
      </c>
      <c r="F12" s="60">
        <v>75766</v>
      </c>
      <c r="G12" s="60">
        <v>6788</v>
      </c>
      <c r="H12" s="60">
        <v>6618</v>
      </c>
      <c r="I12" s="60">
        <v>6474</v>
      </c>
      <c r="J12" s="60">
        <v>19880</v>
      </c>
      <c r="K12" s="60">
        <v>6271</v>
      </c>
      <c r="L12" s="60">
        <v>6983</v>
      </c>
      <c r="M12" s="60">
        <v>7456</v>
      </c>
      <c r="N12" s="60">
        <v>20710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40590</v>
      </c>
      <c r="X12" s="60">
        <v>37883</v>
      </c>
      <c r="Y12" s="60">
        <v>2707</v>
      </c>
      <c r="Z12" s="140">
        <v>7.15</v>
      </c>
      <c r="AA12" s="155">
        <v>75766</v>
      </c>
    </row>
    <row r="13" spans="1:27" ht="13.5">
      <c r="A13" s="181" t="s">
        <v>109</v>
      </c>
      <c r="B13" s="185"/>
      <c r="C13" s="155">
        <v>1790234</v>
      </c>
      <c r="D13" s="155">
        <v>0</v>
      </c>
      <c r="E13" s="156">
        <v>1000000</v>
      </c>
      <c r="F13" s="60">
        <v>1000000</v>
      </c>
      <c r="G13" s="60">
        <v>174553</v>
      </c>
      <c r="H13" s="60">
        <v>0</v>
      </c>
      <c r="I13" s="60">
        <v>602399</v>
      </c>
      <c r="J13" s="60">
        <v>776952</v>
      </c>
      <c r="K13" s="60">
        <v>303989</v>
      </c>
      <c r="L13" s="60">
        <v>294365</v>
      </c>
      <c r="M13" s="60">
        <v>295308</v>
      </c>
      <c r="N13" s="60">
        <v>893662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1670614</v>
      </c>
      <c r="X13" s="60">
        <v>500000</v>
      </c>
      <c r="Y13" s="60">
        <v>1170614</v>
      </c>
      <c r="Z13" s="140">
        <v>234.12</v>
      </c>
      <c r="AA13" s="155">
        <v>1000000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61826061</v>
      </c>
      <c r="D19" s="155">
        <v>0</v>
      </c>
      <c r="E19" s="156">
        <v>67380000</v>
      </c>
      <c r="F19" s="60">
        <v>67380000</v>
      </c>
      <c r="G19" s="60">
        <v>25141000</v>
      </c>
      <c r="H19" s="60">
        <v>1804000</v>
      </c>
      <c r="I19" s="60">
        <v>0</v>
      </c>
      <c r="J19" s="60">
        <v>26945000</v>
      </c>
      <c r="K19" s="60">
        <v>439780</v>
      </c>
      <c r="L19" s="60">
        <v>291493</v>
      </c>
      <c r="M19" s="60">
        <v>20265056</v>
      </c>
      <c r="N19" s="60">
        <v>20996329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47941329</v>
      </c>
      <c r="X19" s="60">
        <v>33690000</v>
      </c>
      <c r="Y19" s="60">
        <v>14251329</v>
      </c>
      <c r="Z19" s="140">
        <v>42.3</v>
      </c>
      <c r="AA19" s="155">
        <v>67380000</v>
      </c>
    </row>
    <row r="20" spans="1:27" ht="13.5">
      <c r="A20" s="181" t="s">
        <v>35</v>
      </c>
      <c r="B20" s="185"/>
      <c r="C20" s="155">
        <v>94963</v>
      </c>
      <c r="D20" s="155">
        <v>0</v>
      </c>
      <c r="E20" s="156">
        <v>68693</v>
      </c>
      <c r="F20" s="54">
        <v>68693</v>
      </c>
      <c r="G20" s="54">
        <v>6985</v>
      </c>
      <c r="H20" s="54">
        <v>31312</v>
      </c>
      <c r="I20" s="54">
        <v>2312</v>
      </c>
      <c r="J20" s="54">
        <v>40609</v>
      </c>
      <c r="K20" s="54">
        <v>5975</v>
      </c>
      <c r="L20" s="54">
        <v>16506</v>
      </c>
      <c r="M20" s="54">
        <v>1602</v>
      </c>
      <c r="N20" s="54">
        <v>24083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64692</v>
      </c>
      <c r="X20" s="54">
        <v>34347</v>
      </c>
      <c r="Y20" s="54">
        <v>30345</v>
      </c>
      <c r="Z20" s="184">
        <v>88.35</v>
      </c>
      <c r="AA20" s="130">
        <v>68693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58696</v>
      </c>
      <c r="H21" s="60">
        <v>0</v>
      </c>
      <c r="I21" s="82">
        <v>0</v>
      </c>
      <c r="J21" s="60">
        <v>58696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58696</v>
      </c>
      <c r="X21" s="60">
        <v>0</v>
      </c>
      <c r="Y21" s="60">
        <v>58696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65743705</v>
      </c>
      <c r="D22" s="188">
        <f>SUM(D5:D21)</f>
        <v>0</v>
      </c>
      <c r="E22" s="189">
        <f t="shared" si="0"/>
        <v>70742310</v>
      </c>
      <c r="F22" s="190">
        <f t="shared" si="0"/>
        <v>70742310</v>
      </c>
      <c r="G22" s="190">
        <f t="shared" si="0"/>
        <v>27013021</v>
      </c>
      <c r="H22" s="190">
        <f t="shared" si="0"/>
        <v>1926558</v>
      </c>
      <c r="I22" s="190">
        <f t="shared" si="0"/>
        <v>695813</v>
      </c>
      <c r="J22" s="190">
        <f t="shared" si="0"/>
        <v>29635392</v>
      </c>
      <c r="K22" s="190">
        <f t="shared" si="0"/>
        <v>858804</v>
      </c>
      <c r="L22" s="190">
        <f t="shared" si="0"/>
        <v>693976</v>
      </c>
      <c r="M22" s="190">
        <f t="shared" si="0"/>
        <v>20654051</v>
      </c>
      <c r="N22" s="190">
        <f t="shared" si="0"/>
        <v>22206831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51842223</v>
      </c>
      <c r="X22" s="190">
        <f t="shared" si="0"/>
        <v>35371156</v>
      </c>
      <c r="Y22" s="190">
        <f t="shared" si="0"/>
        <v>16471067</v>
      </c>
      <c r="Z22" s="191">
        <f>+IF(X22&lt;&gt;0,+(Y22/X22)*100,0)</f>
        <v>46.5663802449657</v>
      </c>
      <c r="AA22" s="188">
        <f>SUM(AA5:AA21)</f>
        <v>70742310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9100719</v>
      </c>
      <c r="D25" s="155">
        <v>0</v>
      </c>
      <c r="E25" s="156">
        <v>12268078</v>
      </c>
      <c r="F25" s="60">
        <v>12268078</v>
      </c>
      <c r="G25" s="60">
        <v>821699</v>
      </c>
      <c r="H25" s="60">
        <v>770700</v>
      </c>
      <c r="I25" s="60">
        <v>707884</v>
      </c>
      <c r="J25" s="60">
        <v>2300283</v>
      </c>
      <c r="K25" s="60">
        <v>696754</v>
      </c>
      <c r="L25" s="60">
        <v>1181530</v>
      </c>
      <c r="M25" s="60">
        <v>727071</v>
      </c>
      <c r="N25" s="60">
        <v>2605355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4905638</v>
      </c>
      <c r="X25" s="60">
        <v>6134039</v>
      </c>
      <c r="Y25" s="60">
        <v>-1228401</v>
      </c>
      <c r="Z25" s="140">
        <v>-20.03</v>
      </c>
      <c r="AA25" s="155">
        <v>12268078</v>
      </c>
    </row>
    <row r="26" spans="1:27" ht="13.5">
      <c r="A26" s="183" t="s">
        <v>38</v>
      </c>
      <c r="B26" s="182"/>
      <c r="C26" s="155">
        <v>4780264</v>
      </c>
      <c r="D26" s="155">
        <v>0</v>
      </c>
      <c r="E26" s="156">
        <v>5384635</v>
      </c>
      <c r="F26" s="60">
        <v>5384635</v>
      </c>
      <c r="G26" s="60">
        <v>399737</v>
      </c>
      <c r="H26" s="60">
        <v>399737</v>
      </c>
      <c r="I26" s="60">
        <v>399737</v>
      </c>
      <c r="J26" s="60">
        <v>1199211</v>
      </c>
      <c r="K26" s="60">
        <v>399736</v>
      </c>
      <c r="L26" s="60">
        <v>399736</v>
      </c>
      <c r="M26" s="60">
        <v>399737</v>
      </c>
      <c r="N26" s="60">
        <v>1199209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2398420</v>
      </c>
      <c r="X26" s="60">
        <v>2692318</v>
      </c>
      <c r="Y26" s="60">
        <v>-293898</v>
      </c>
      <c r="Z26" s="140">
        <v>-10.92</v>
      </c>
      <c r="AA26" s="155">
        <v>5384635</v>
      </c>
    </row>
    <row r="27" spans="1:27" ht="13.5">
      <c r="A27" s="183" t="s">
        <v>118</v>
      </c>
      <c r="B27" s="182"/>
      <c r="C27" s="155">
        <v>589672</v>
      </c>
      <c r="D27" s="155">
        <v>0</v>
      </c>
      <c r="E27" s="156">
        <v>1200000</v>
      </c>
      <c r="F27" s="60">
        <v>1200000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600000</v>
      </c>
      <c r="Y27" s="60">
        <v>-600000</v>
      </c>
      <c r="Z27" s="140">
        <v>-100</v>
      </c>
      <c r="AA27" s="155">
        <v>1200000</v>
      </c>
    </row>
    <row r="28" spans="1:27" ht="13.5">
      <c r="A28" s="183" t="s">
        <v>39</v>
      </c>
      <c r="B28" s="182"/>
      <c r="C28" s="155">
        <v>6091688</v>
      </c>
      <c r="D28" s="155">
        <v>0</v>
      </c>
      <c r="E28" s="156">
        <v>7290000</v>
      </c>
      <c r="F28" s="60">
        <v>7290000</v>
      </c>
      <c r="G28" s="60">
        <v>0</v>
      </c>
      <c r="H28" s="60">
        <v>0</v>
      </c>
      <c r="I28" s="60">
        <v>0</v>
      </c>
      <c r="J28" s="60">
        <v>0</v>
      </c>
      <c r="K28" s="60">
        <v>1585298</v>
      </c>
      <c r="L28" s="60">
        <v>1290706</v>
      </c>
      <c r="M28" s="60">
        <v>735287</v>
      </c>
      <c r="N28" s="60">
        <v>3611291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3611291</v>
      </c>
      <c r="X28" s="60">
        <v>3645000</v>
      </c>
      <c r="Y28" s="60">
        <v>-33709</v>
      </c>
      <c r="Z28" s="140">
        <v>-0.92</v>
      </c>
      <c r="AA28" s="155">
        <v>7290000</v>
      </c>
    </row>
    <row r="29" spans="1:27" ht="13.5">
      <c r="A29" s="183" t="s">
        <v>40</v>
      </c>
      <c r="B29" s="182"/>
      <c r="C29" s="155">
        <v>254850</v>
      </c>
      <c r="D29" s="155">
        <v>0</v>
      </c>
      <c r="E29" s="156">
        <v>275000</v>
      </c>
      <c r="F29" s="60">
        <v>275000</v>
      </c>
      <c r="G29" s="60">
        <v>0</v>
      </c>
      <c r="H29" s="60">
        <v>0</v>
      </c>
      <c r="I29" s="60">
        <v>48334</v>
      </c>
      <c r="J29" s="60">
        <v>48334</v>
      </c>
      <c r="K29" s="60">
        <v>0</v>
      </c>
      <c r="L29" s="60">
        <v>14321</v>
      </c>
      <c r="M29" s="60">
        <v>2324</v>
      </c>
      <c r="N29" s="60">
        <v>16645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64979</v>
      </c>
      <c r="X29" s="60">
        <v>137500</v>
      </c>
      <c r="Y29" s="60">
        <v>-72521</v>
      </c>
      <c r="Z29" s="140">
        <v>-52.74</v>
      </c>
      <c r="AA29" s="155">
        <v>275000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3474859</v>
      </c>
      <c r="D32" s="155">
        <v>0</v>
      </c>
      <c r="E32" s="156">
        <v>4535000</v>
      </c>
      <c r="F32" s="60">
        <v>4535000</v>
      </c>
      <c r="G32" s="60">
        <v>258492</v>
      </c>
      <c r="H32" s="60">
        <v>258492</v>
      </c>
      <c r="I32" s="60">
        <v>258571</v>
      </c>
      <c r="J32" s="60">
        <v>775555</v>
      </c>
      <c r="K32" s="60">
        <v>258571</v>
      </c>
      <c r="L32" s="60">
        <v>289590</v>
      </c>
      <c r="M32" s="60">
        <v>89171</v>
      </c>
      <c r="N32" s="60">
        <v>637332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1412887</v>
      </c>
      <c r="X32" s="60">
        <v>2267500</v>
      </c>
      <c r="Y32" s="60">
        <v>-854613</v>
      </c>
      <c r="Z32" s="140">
        <v>-37.69</v>
      </c>
      <c r="AA32" s="155">
        <v>4535000</v>
      </c>
    </row>
    <row r="33" spans="1:27" ht="13.5">
      <c r="A33" s="183" t="s">
        <v>42</v>
      </c>
      <c r="B33" s="182"/>
      <c r="C33" s="155">
        <v>502457</v>
      </c>
      <c r="D33" s="155">
        <v>0</v>
      </c>
      <c r="E33" s="156">
        <v>1000000</v>
      </c>
      <c r="F33" s="60">
        <v>1000000</v>
      </c>
      <c r="G33" s="60">
        <v>43553</v>
      </c>
      <c r="H33" s="60">
        <v>51957</v>
      </c>
      <c r="I33" s="60">
        <v>50703</v>
      </c>
      <c r="J33" s="60">
        <v>146213</v>
      </c>
      <c r="K33" s="60">
        <v>46690</v>
      </c>
      <c r="L33" s="60">
        <v>46833</v>
      </c>
      <c r="M33" s="60">
        <v>45684</v>
      </c>
      <c r="N33" s="60">
        <v>139207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285420</v>
      </c>
      <c r="X33" s="60">
        <v>500000</v>
      </c>
      <c r="Y33" s="60">
        <v>-214580</v>
      </c>
      <c r="Z33" s="140">
        <v>-42.92</v>
      </c>
      <c r="AA33" s="155">
        <v>1000000</v>
      </c>
    </row>
    <row r="34" spans="1:27" ht="13.5">
      <c r="A34" s="183" t="s">
        <v>43</v>
      </c>
      <c r="B34" s="182"/>
      <c r="C34" s="155">
        <v>11652366</v>
      </c>
      <c r="D34" s="155">
        <v>0</v>
      </c>
      <c r="E34" s="156">
        <v>26190517</v>
      </c>
      <c r="F34" s="60">
        <v>26190517</v>
      </c>
      <c r="G34" s="60">
        <v>458855</v>
      </c>
      <c r="H34" s="60">
        <v>1638192</v>
      </c>
      <c r="I34" s="60">
        <v>1594631</v>
      </c>
      <c r="J34" s="60">
        <v>3691678</v>
      </c>
      <c r="K34" s="60">
        <v>1104147</v>
      </c>
      <c r="L34" s="60">
        <v>1437766</v>
      </c>
      <c r="M34" s="60">
        <v>659803</v>
      </c>
      <c r="N34" s="60">
        <v>3201716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6893394</v>
      </c>
      <c r="X34" s="60">
        <v>13095259</v>
      </c>
      <c r="Y34" s="60">
        <v>-6201865</v>
      </c>
      <c r="Z34" s="140">
        <v>-47.36</v>
      </c>
      <c r="AA34" s="155">
        <v>26190517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36446875</v>
      </c>
      <c r="D36" s="188">
        <f>SUM(D25:D35)</f>
        <v>0</v>
      </c>
      <c r="E36" s="189">
        <f t="shared" si="1"/>
        <v>58143230</v>
      </c>
      <c r="F36" s="190">
        <f t="shared" si="1"/>
        <v>58143230</v>
      </c>
      <c r="G36" s="190">
        <f t="shared" si="1"/>
        <v>1982336</v>
      </c>
      <c r="H36" s="190">
        <f t="shared" si="1"/>
        <v>3119078</v>
      </c>
      <c r="I36" s="190">
        <f t="shared" si="1"/>
        <v>3059860</v>
      </c>
      <c r="J36" s="190">
        <f t="shared" si="1"/>
        <v>8161274</v>
      </c>
      <c r="K36" s="190">
        <f t="shared" si="1"/>
        <v>4091196</v>
      </c>
      <c r="L36" s="190">
        <f t="shared" si="1"/>
        <v>4660482</v>
      </c>
      <c r="M36" s="190">
        <f t="shared" si="1"/>
        <v>2659077</v>
      </c>
      <c r="N36" s="190">
        <f t="shared" si="1"/>
        <v>11410755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19572029</v>
      </c>
      <c r="X36" s="190">
        <f t="shared" si="1"/>
        <v>29071616</v>
      </c>
      <c r="Y36" s="190">
        <f t="shared" si="1"/>
        <v>-9499587</v>
      </c>
      <c r="Z36" s="191">
        <f>+IF(X36&lt;&gt;0,+(Y36/X36)*100,0)</f>
        <v>-32.6765013682074</v>
      </c>
      <c r="AA36" s="188">
        <f>SUM(AA25:AA35)</f>
        <v>58143230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29296830</v>
      </c>
      <c r="D38" s="199">
        <f>+D22-D36</f>
        <v>0</v>
      </c>
      <c r="E38" s="200">
        <f t="shared" si="2"/>
        <v>12599080</v>
      </c>
      <c r="F38" s="106">
        <f t="shared" si="2"/>
        <v>12599080</v>
      </c>
      <c r="G38" s="106">
        <f t="shared" si="2"/>
        <v>25030685</v>
      </c>
      <c r="H38" s="106">
        <f t="shared" si="2"/>
        <v>-1192520</v>
      </c>
      <c r="I38" s="106">
        <f t="shared" si="2"/>
        <v>-2364047</v>
      </c>
      <c r="J38" s="106">
        <f t="shared" si="2"/>
        <v>21474118</v>
      </c>
      <c r="K38" s="106">
        <f t="shared" si="2"/>
        <v>-3232392</v>
      </c>
      <c r="L38" s="106">
        <f t="shared" si="2"/>
        <v>-3966506</v>
      </c>
      <c r="M38" s="106">
        <f t="shared" si="2"/>
        <v>17994974</v>
      </c>
      <c r="N38" s="106">
        <f t="shared" si="2"/>
        <v>10796076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32270194</v>
      </c>
      <c r="X38" s="106">
        <f>IF(F22=F36,0,X22-X36)</f>
        <v>6299540</v>
      </c>
      <c r="Y38" s="106">
        <f t="shared" si="2"/>
        <v>25970654</v>
      </c>
      <c r="Z38" s="201">
        <f>+IF(X38&lt;&gt;0,+(Y38/X38)*100,0)</f>
        <v>412.26270489591303</v>
      </c>
      <c r="AA38" s="199">
        <f>+AA22-AA36</f>
        <v>12599080</v>
      </c>
    </row>
    <row r="39" spans="1:27" ht="13.5">
      <c r="A39" s="181" t="s">
        <v>46</v>
      </c>
      <c r="B39" s="185"/>
      <c r="C39" s="155">
        <v>21217761</v>
      </c>
      <c r="D39" s="155">
        <v>0</v>
      </c>
      <c r="E39" s="156">
        <v>38846700</v>
      </c>
      <c r="F39" s="60">
        <v>38846700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41122</v>
      </c>
      <c r="M39" s="60">
        <v>7328559</v>
      </c>
      <c r="N39" s="60">
        <v>7369681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7369681</v>
      </c>
      <c r="X39" s="60">
        <v>19423350</v>
      </c>
      <c r="Y39" s="60">
        <v>-12053669</v>
      </c>
      <c r="Z39" s="140">
        <v>-62.06</v>
      </c>
      <c r="AA39" s="155">
        <v>38846700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50514591</v>
      </c>
      <c r="D42" s="206">
        <f>SUM(D38:D41)</f>
        <v>0</v>
      </c>
      <c r="E42" s="207">
        <f t="shared" si="3"/>
        <v>51445780</v>
      </c>
      <c r="F42" s="88">
        <f t="shared" si="3"/>
        <v>51445780</v>
      </c>
      <c r="G42" s="88">
        <f t="shared" si="3"/>
        <v>25030685</v>
      </c>
      <c r="H42" s="88">
        <f t="shared" si="3"/>
        <v>-1192520</v>
      </c>
      <c r="I42" s="88">
        <f t="shared" si="3"/>
        <v>-2364047</v>
      </c>
      <c r="J42" s="88">
        <f t="shared" si="3"/>
        <v>21474118</v>
      </c>
      <c r="K42" s="88">
        <f t="shared" si="3"/>
        <v>-3232392</v>
      </c>
      <c r="L42" s="88">
        <f t="shared" si="3"/>
        <v>-3925384</v>
      </c>
      <c r="M42" s="88">
        <f t="shared" si="3"/>
        <v>25323533</v>
      </c>
      <c r="N42" s="88">
        <f t="shared" si="3"/>
        <v>18165757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39639875</v>
      </c>
      <c r="X42" s="88">
        <f t="shared" si="3"/>
        <v>25722890</v>
      </c>
      <c r="Y42" s="88">
        <f t="shared" si="3"/>
        <v>13916985</v>
      </c>
      <c r="Z42" s="208">
        <f>+IF(X42&lt;&gt;0,+(Y42/X42)*100,0)</f>
        <v>54.10350469951083</v>
      </c>
      <c r="AA42" s="206">
        <f>SUM(AA38:AA41)</f>
        <v>51445780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50514591</v>
      </c>
      <c r="D44" s="210">
        <f>+D42-D43</f>
        <v>0</v>
      </c>
      <c r="E44" s="211">
        <f t="shared" si="4"/>
        <v>51445780</v>
      </c>
      <c r="F44" s="77">
        <f t="shared" si="4"/>
        <v>51445780</v>
      </c>
      <c r="G44" s="77">
        <f t="shared" si="4"/>
        <v>25030685</v>
      </c>
      <c r="H44" s="77">
        <f t="shared" si="4"/>
        <v>-1192520</v>
      </c>
      <c r="I44" s="77">
        <f t="shared" si="4"/>
        <v>-2364047</v>
      </c>
      <c r="J44" s="77">
        <f t="shared" si="4"/>
        <v>21474118</v>
      </c>
      <c r="K44" s="77">
        <f t="shared" si="4"/>
        <v>-3232392</v>
      </c>
      <c r="L44" s="77">
        <f t="shared" si="4"/>
        <v>-3925384</v>
      </c>
      <c r="M44" s="77">
        <f t="shared" si="4"/>
        <v>25323533</v>
      </c>
      <c r="N44" s="77">
        <f t="shared" si="4"/>
        <v>18165757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39639875</v>
      </c>
      <c r="X44" s="77">
        <f t="shared" si="4"/>
        <v>25722890</v>
      </c>
      <c r="Y44" s="77">
        <f t="shared" si="4"/>
        <v>13916985</v>
      </c>
      <c r="Z44" s="212">
        <f>+IF(X44&lt;&gt;0,+(Y44/X44)*100,0)</f>
        <v>54.10350469951083</v>
      </c>
      <c r="AA44" s="210">
        <f>+AA42-AA43</f>
        <v>51445780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50514591</v>
      </c>
      <c r="D46" s="206">
        <f>SUM(D44:D45)</f>
        <v>0</v>
      </c>
      <c r="E46" s="207">
        <f t="shared" si="5"/>
        <v>51445780</v>
      </c>
      <c r="F46" s="88">
        <f t="shared" si="5"/>
        <v>51445780</v>
      </c>
      <c r="G46" s="88">
        <f t="shared" si="5"/>
        <v>25030685</v>
      </c>
      <c r="H46" s="88">
        <f t="shared" si="5"/>
        <v>-1192520</v>
      </c>
      <c r="I46" s="88">
        <f t="shared" si="5"/>
        <v>-2364047</v>
      </c>
      <c r="J46" s="88">
        <f t="shared" si="5"/>
        <v>21474118</v>
      </c>
      <c r="K46" s="88">
        <f t="shared" si="5"/>
        <v>-3232392</v>
      </c>
      <c r="L46" s="88">
        <f t="shared" si="5"/>
        <v>-3925384</v>
      </c>
      <c r="M46" s="88">
        <f t="shared" si="5"/>
        <v>25323533</v>
      </c>
      <c r="N46" s="88">
        <f t="shared" si="5"/>
        <v>18165757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39639875</v>
      </c>
      <c r="X46" s="88">
        <f t="shared" si="5"/>
        <v>25722890</v>
      </c>
      <c r="Y46" s="88">
        <f t="shared" si="5"/>
        <v>13916985</v>
      </c>
      <c r="Z46" s="208">
        <f>+IF(X46&lt;&gt;0,+(Y46/X46)*100,0)</f>
        <v>54.10350469951083</v>
      </c>
      <c r="AA46" s="206">
        <f>SUM(AA44:AA45)</f>
        <v>51445780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50514591</v>
      </c>
      <c r="D48" s="217">
        <f>SUM(D46:D47)</f>
        <v>0</v>
      </c>
      <c r="E48" s="218">
        <f t="shared" si="6"/>
        <v>51445780</v>
      </c>
      <c r="F48" s="219">
        <f t="shared" si="6"/>
        <v>51445780</v>
      </c>
      <c r="G48" s="219">
        <f t="shared" si="6"/>
        <v>25030685</v>
      </c>
      <c r="H48" s="220">
        <f t="shared" si="6"/>
        <v>-1192520</v>
      </c>
      <c r="I48" s="220">
        <f t="shared" si="6"/>
        <v>-2364047</v>
      </c>
      <c r="J48" s="220">
        <f t="shared" si="6"/>
        <v>21474118</v>
      </c>
      <c r="K48" s="220">
        <f t="shared" si="6"/>
        <v>-3232392</v>
      </c>
      <c r="L48" s="220">
        <f t="shared" si="6"/>
        <v>-3925384</v>
      </c>
      <c r="M48" s="219">
        <f t="shared" si="6"/>
        <v>25323533</v>
      </c>
      <c r="N48" s="219">
        <f t="shared" si="6"/>
        <v>18165757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39639875</v>
      </c>
      <c r="X48" s="220">
        <f t="shared" si="6"/>
        <v>25722890</v>
      </c>
      <c r="Y48" s="220">
        <f t="shared" si="6"/>
        <v>13916985</v>
      </c>
      <c r="Z48" s="221">
        <f>+IF(X48&lt;&gt;0,+(Y48/X48)*100,0)</f>
        <v>54.10350469951083</v>
      </c>
      <c r="AA48" s="222">
        <f>SUM(AA46:AA47)</f>
        <v>51445780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110001</v>
      </c>
      <c r="D5" s="153">
        <f>SUM(D6:D8)</f>
        <v>0</v>
      </c>
      <c r="E5" s="154">
        <f t="shared" si="0"/>
        <v>664000</v>
      </c>
      <c r="F5" s="100">
        <f t="shared" si="0"/>
        <v>664000</v>
      </c>
      <c r="G5" s="100">
        <f t="shared" si="0"/>
        <v>0</v>
      </c>
      <c r="H5" s="100">
        <f t="shared" si="0"/>
        <v>0</v>
      </c>
      <c r="I5" s="100">
        <f t="shared" si="0"/>
        <v>4762</v>
      </c>
      <c r="J5" s="100">
        <f t="shared" si="0"/>
        <v>4762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4762</v>
      </c>
      <c r="X5" s="100">
        <f t="shared" si="0"/>
        <v>332000</v>
      </c>
      <c r="Y5" s="100">
        <f t="shared" si="0"/>
        <v>-327238</v>
      </c>
      <c r="Z5" s="137">
        <f>+IF(X5&lt;&gt;0,+(Y5/X5)*100,0)</f>
        <v>-98.56566265060242</v>
      </c>
      <c r="AA5" s="153">
        <f>SUM(AA6:AA8)</f>
        <v>664000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69650</v>
      </c>
      <c r="D7" s="157"/>
      <c r="E7" s="158">
        <v>275000</v>
      </c>
      <c r="F7" s="159">
        <v>275000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137500</v>
      </c>
      <c r="Y7" s="159">
        <v>-137500</v>
      </c>
      <c r="Z7" s="141">
        <v>-100</v>
      </c>
      <c r="AA7" s="225">
        <v>275000</v>
      </c>
    </row>
    <row r="8" spans="1:27" ht="13.5">
      <c r="A8" s="138" t="s">
        <v>77</v>
      </c>
      <c r="B8" s="136"/>
      <c r="C8" s="155">
        <v>40351</v>
      </c>
      <c r="D8" s="155"/>
      <c r="E8" s="156">
        <v>389000</v>
      </c>
      <c r="F8" s="60">
        <v>389000</v>
      </c>
      <c r="G8" s="60"/>
      <c r="H8" s="60"/>
      <c r="I8" s="60">
        <v>4762</v>
      </c>
      <c r="J8" s="60">
        <v>4762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4762</v>
      </c>
      <c r="X8" s="60">
        <v>194500</v>
      </c>
      <c r="Y8" s="60">
        <v>-189738</v>
      </c>
      <c r="Z8" s="140">
        <v>-97.55</v>
      </c>
      <c r="AA8" s="62">
        <v>389000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22711565</v>
      </c>
      <c r="D15" s="153">
        <f>SUM(D16:D18)</f>
        <v>0</v>
      </c>
      <c r="E15" s="154">
        <f t="shared" si="2"/>
        <v>50772027</v>
      </c>
      <c r="F15" s="100">
        <f t="shared" si="2"/>
        <v>50772027</v>
      </c>
      <c r="G15" s="100">
        <f t="shared" si="2"/>
        <v>477737</v>
      </c>
      <c r="H15" s="100">
        <f t="shared" si="2"/>
        <v>368441</v>
      </c>
      <c r="I15" s="100">
        <f t="shared" si="2"/>
        <v>3777979</v>
      </c>
      <c r="J15" s="100">
        <f t="shared" si="2"/>
        <v>4624157</v>
      </c>
      <c r="K15" s="100">
        <f t="shared" si="2"/>
        <v>1277000</v>
      </c>
      <c r="L15" s="100">
        <f t="shared" si="2"/>
        <v>970000</v>
      </c>
      <c r="M15" s="100">
        <f t="shared" si="2"/>
        <v>2337000</v>
      </c>
      <c r="N15" s="100">
        <f t="shared" si="2"/>
        <v>4584000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9208157</v>
      </c>
      <c r="X15" s="100">
        <f t="shared" si="2"/>
        <v>25386014</v>
      </c>
      <c r="Y15" s="100">
        <f t="shared" si="2"/>
        <v>-16177857</v>
      </c>
      <c r="Z15" s="137">
        <f>+IF(X15&lt;&gt;0,+(Y15/X15)*100,0)</f>
        <v>-63.727440629316604</v>
      </c>
      <c r="AA15" s="102">
        <f>SUM(AA16:AA18)</f>
        <v>50772027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22711565</v>
      </c>
      <c r="D17" s="155"/>
      <c r="E17" s="156">
        <v>50772027</v>
      </c>
      <c r="F17" s="60">
        <v>50772027</v>
      </c>
      <c r="G17" s="60">
        <v>477737</v>
      </c>
      <c r="H17" s="60">
        <v>368441</v>
      </c>
      <c r="I17" s="60">
        <v>3777979</v>
      </c>
      <c r="J17" s="60">
        <v>4624157</v>
      </c>
      <c r="K17" s="60">
        <v>1277000</v>
      </c>
      <c r="L17" s="60">
        <v>970000</v>
      </c>
      <c r="M17" s="60">
        <v>2337000</v>
      </c>
      <c r="N17" s="60">
        <v>4584000</v>
      </c>
      <c r="O17" s="60"/>
      <c r="P17" s="60"/>
      <c r="Q17" s="60"/>
      <c r="R17" s="60"/>
      <c r="S17" s="60"/>
      <c r="T17" s="60"/>
      <c r="U17" s="60"/>
      <c r="V17" s="60"/>
      <c r="W17" s="60">
        <v>9208157</v>
      </c>
      <c r="X17" s="60">
        <v>25386014</v>
      </c>
      <c r="Y17" s="60">
        <v>-16177857</v>
      </c>
      <c r="Z17" s="140">
        <v>-63.73</v>
      </c>
      <c r="AA17" s="62">
        <v>50772027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22821566</v>
      </c>
      <c r="D25" s="217">
        <f>+D5+D9+D15+D19+D24</f>
        <v>0</v>
      </c>
      <c r="E25" s="230">
        <f t="shared" si="4"/>
        <v>51436027</v>
      </c>
      <c r="F25" s="219">
        <f t="shared" si="4"/>
        <v>51436027</v>
      </c>
      <c r="G25" s="219">
        <f t="shared" si="4"/>
        <v>477737</v>
      </c>
      <c r="H25" s="219">
        <f t="shared" si="4"/>
        <v>368441</v>
      </c>
      <c r="I25" s="219">
        <f t="shared" si="4"/>
        <v>3782741</v>
      </c>
      <c r="J25" s="219">
        <f t="shared" si="4"/>
        <v>4628919</v>
      </c>
      <c r="K25" s="219">
        <f t="shared" si="4"/>
        <v>1277000</v>
      </c>
      <c r="L25" s="219">
        <f t="shared" si="4"/>
        <v>970000</v>
      </c>
      <c r="M25" s="219">
        <f t="shared" si="4"/>
        <v>2337000</v>
      </c>
      <c r="N25" s="219">
        <f t="shared" si="4"/>
        <v>4584000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9212919</v>
      </c>
      <c r="X25" s="219">
        <f t="shared" si="4"/>
        <v>25718014</v>
      </c>
      <c r="Y25" s="219">
        <f t="shared" si="4"/>
        <v>-16505095</v>
      </c>
      <c r="Z25" s="231">
        <f>+IF(X25&lt;&gt;0,+(Y25/X25)*100,0)</f>
        <v>-64.17717557817645</v>
      </c>
      <c r="AA25" s="232">
        <f>+AA5+AA9+AA15+AA19+AA24</f>
        <v>51436027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20776399</v>
      </c>
      <c r="D28" s="155"/>
      <c r="E28" s="156">
        <v>30464000</v>
      </c>
      <c r="F28" s="60">
        <v>30464000</v>
      </c>
      <c r="G28" s="60">
        <v>477737</v>
      </c>
      <c r="H28" s="60"/>
      <c r="I28" s="60">
        <v>2671464</v>
      </c>
      <c r="J28" s="60">
        <v>3149201</v>
      </c>
      <c r="K28" s="60">
        <v>1277000</v>
      </c>
      <c r="L28" s="60">
        <v>242000</v>
      </c>
      <c r="M28" s="60">
        <v>2337000</v>
      </c>
      <c r="N28" s="60">
        <v>3856000</v>
      </c>
      <c r="O28" s="60"/>
      <c r="P28" s="60"/>
      <c r="Q28" s="60"/>
      <c r="R28" s="60"/>
      <c r="S28" s="60"/>
      <c r="T28" s="60"/>
      <c r="U28" s="60"/>
      <c r="V28" s="60"/>
      <c r="W28" s="60">
        <v>7005201</v>
      </c>
      <c r="X28" s="60">
        <v>15232000</v>
      </c>
      <c r="Y28" s="60">
        <v>-8226799</v>
      </c>
      <c r="Z28" s="140">
        <v>-54.01</v>
      </c>
      <c r="AA28" s="155">
        <v>30464000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8383000</v>
      </c>
      <c r="F31" s="60">
        <v>8383000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4191500</v>
      </c>
      <c r="Y31" s="60">
        <v>-4191500</v>
      </c>
      <c r="Z31" s="140">
        <v>-100</v>
      </c>
      <c r="AA31" s="62">
        <v>8383000</v>
      </c>
    </row>
    <row r="32" spans="1:27" ht="13.5">
      <c r="A32" s="236" t="s">
        <v>46</v>
      </c>
      <c r="B32" s="136"/>
      <c r="C32" s="210">
        <f aca="true" t="shared" si="5" ref="C32:Y32">SUM(C28:C31)</f>
        <v>20776399</v>
      </c>
      <c r="D32" s="210">
        <f>SUM(D28:D31)</f>
        <v>0</v>
      </c>
      <c r="E32" s="211">
        <f t="shared" si="5"/>
        <v>38847000</v>
      </c>
      <c r="F32" s="77">
        <f t="shared" si="5"/>
        <v>38847000</v>
      </c>
      <c r="G32" s="77">
        <f t="shared" si="5"/>
        <v>477737</v>
      </c>
      <c r="H32" s="77">
        <f t="shared" si="5"/>
        <v>0</v>
      </c>
      <c r="I32" s="77">
        <f t="shared" si="5"/>
        <v>2671464</v>
      </c>
      <c r="J32" s="77">
        <f t="shared" si="5"/>
        <v>3149201</v>
      </c>
      <c r="K32" s="77">
        <f t="shared" si="5"/>
        <v>1277000</v>
      </c>
      <c r="L32" s="77">
        <f t="shared" si="5"/>
        <v>242000</v>
      </c>
      <c r="M32" s="77">
        <f t="shared" si="5"/>
        <v>2337000</v>
      </c>
      <c r="N32" s="77">
        <f t="shared" si="5"/>
        <v>3856000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7005201</v>
      </c>
      <c r="X32" s="77">
        <f t="shared" si="5"/>
        <v>19423500</v>
      </c>
      <c r="Y32" s="77">
        <f t="shared" si="5"/>
        <v>-12418299</v>
      </c>
      <c r="Z32" s="212">
        <f>+IF(X32&lt;&gt;0,+(Y32/X32)*100,0)</f>
        <v>-63.934404201096605</v>
      </c>
      <c r="AA32" s="79">
        <f>SUM(AA28:AA31)</f>
        <v>38847000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2045167</v>
      </c>
      <c r="D35" s="155"/>
      <c r="E35" s="156">
        <v>12589027</v>
      </c>
      <c r="F35" s="60">
        <v>12589027</v>
      </c>
      <c r="G35" s="60"/>
      <c r="H35" s="60">
        <v>368441</v>
      </c>
      <c r="I35" s="60">
        <v>1111277</v>
      </c>
      <c r="J35" s="60">
        <v>1479718</v>
      </c>
      <c r="K35" s="60"/>
      <c r="L35" s="60">
        <v>728000</v>
      </c>
      <c r="M35" s="60"/>
      <c r="N35" s="60">
        <v>728000</v>
      </c>
      <c r="O35" s="60"/>
      <c r="P35" s="60"/>
      <c r="Q35" s="60"/>
      <c r="R35" s="60"/>
      <c r="S35" s="60"/>
      <c r="T35" s="60"/>
      <c r="U35" s="60"/>
      <c r="V35" s="60"/>
      <c r="W35" s="60">
        <v>2207718</v>
      </c>
      <c r="X35" s="60">
        <v>6294514</v>
      </c>
      <c r="Y35" s="60">
        <v>-4086796</v>
      </c>
      <c r="Z35" s="140">
        <v>-64.93</v>
      </c>
      <c r="AA35" s="62">
        <v>12589027</v>
      </c>
    </row>
    <row r="36" spans="1:27" ht="13.5">
      <c r="A36" s="238" t="s">
        <v>139</v>
      </c>
      <c r="B36" s="149"/>
      <c r="C36" s="222">
        <f aca="true" t="shared" si="6" ref="C36:Y36">SUM(C32:C35)</f>
        <v>22821566</v>
      </c>
      <c r="D36" s="222">
        <f>SUM(D32:D35)</f>
        <v>0</v>
      </c>
      <c r="E36" s="218">
        <f t="shared" si="6"/>
        <v>51436027</v>
      </c>
      <c r="F36" s="220">
        <f t="shared" si="6"/>
        <v>51436027</v>
      </c>
      <c r="G36" s="220">
        <f t="shared" si="6"/>
        <v>477737</v>
      </c>
      <c r="H36" s="220">
        <f t="shared" si="6"/>
        <v>368441</v>
      </c>
      <c r="I36" s="220">
        <f t="shared" si="6"/>
        <v>3782741</v>
      </c>
      <c r="J36" s="220">
        <f t="shared" si="6"/>
        <v>4628919</v>
      </c>
      <c r="K36" s="220">
        <f t="shared" si="6"/>
        <v>1277000</v>
      </c>
      <c r="L36" s="220">
        <f t="shared" si="6"/>
        <v>970000</v>
      </c>
      <c r="M36" s="220">
        <f t="shared" si="6"/>
        <v>2337000</v>
      </c>
      <c r="N36" s="220">
        <f t="shared" si="6"/>
        <v>4584000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9212919</v>
      </c>
      <c r="X36" s="220">
        <f t="shared" si="6"/>
        <v>25718014</v>
      </c>
      <c r="Y36" s="220">
        <f t="shared" si="6"/>
        <v>-16505095</v>
      </c>
      <c r="Z36" s="221">
        <f>+IF(X36&lt;&gt;0,+(Y36/X36)*100,0)</f>
        <v>-64.17717557817645</v>
      </c>
      <c r="AA36" s="239">
        <f>SUM(AA32:AA35)</f>
        <v>51436027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20743075</v>
      </c>
      <c r="D6" s="155"/>
      <c r="E6" s="59">
        <v>15704000</v>
      </c>
      <c r="F6" s="60">
        <v>15704000</v>
      </c>
      <c r="G6" s="60">
        <v>90691000</v>
      </c>
      <c r="H6" s="60">
        <v>28293</v>
      </c>
      <c r="I6" s="60">
        <v>12904339</v>
      </c>
      <c r="J6" s="60">
        <v>12904339</v>
      </c>
      <c r="K6" s="60">
        <v>7511068</v>
      </c>
      <c r="L6" s="60">
        <v>3608315</v>
      </c>
      <c r="M6" s="60">
        <v>33980110</v>
      </c>
      <c r="N6" s="60">
        <v>33980110</v>
      </c>
      <c r="O6" s="60"/>
      <c r="P6" s="60"/>
      <c r="Q6" s="60"/>
      <c r="R6" s="60"/>
      <c r="S6" s="60"/>
      <c r="T6" s="60"/>
      <c r="U6" s="60"/>
      <c r="V6" s="60"/>
      <c r="W6" s="60">
        <v>33980110</v>
      </c>
      <c r="X6" s="60">
        <v>7852000</v>
      </c>
      <c r="Y6" s="60">
        <v>26128110</v>
      </c>
      <c r="Z6" s="140">
        <v>332.76</v>
      </c>
      <c r="AA6" s="62">
        <v>15704000</v>
      </c>
    </row>
    <row r="7" spans="1:27" ht="13.5">
      <c r="A7" s="249" t="s">
        <v>144</v>
      </c>
      <c r="B7" s="182"/>
      <c r="C7" s="155">
        <v>42014440</v>
      </c>
      <c r="D7" s="155"/>
      <c r="E7" s="59">
        <v>32598000</v>
      </c>
      <c r="F7" s="60">
        <v>32598000</v>
      </c>
      <c r="G7" s="60"/>
      <c r="H7" s="60">
        <v>61278</v>
      </c>
      <c r="I7" s="60">
        <v>71407487</v>
      </c>
      <c r="J7" s="60">
        <v>71407487</v>
      </c>
      <c r="K7" s="60">
        <v>71471120</v>
      </c>
      <c r="L7" s="60">
        <v>71532884</v>
      </c>
      <c r="M7" s="60">
        <v>71596889</v>
      </c>
      <c r="N7" s="60">
        <v>71596889</v>
      </c>
      <c r="O7" s="60"/>
      <c r="P7" s="60"/>
      <c r="Q7" s="60"/>
      <c r="R7" s="60"/>
      <c r="S7" s="60"/>
      <c r="T7" s="60"/>
      <c r="U7" s="60"/>
      <c r="V7" s="60"/>
      <c r="W7" s="60">
        <v>71596889</v>
      </c>
      <c r="X7" s="60">
        <v>16299000</v>
      </c>
      <c r="Y7" s="60">
        <v>55297889</v>
      </c>
      <c r="Z7" s="140">
        <v>339.27</v>
      </c>
      <c r="AA7" s="62">
        <v>32598000</v>
      </c>
    </row>
    <row r="8" spans="1:27" ht="13.5">
      <c r="A8" s="249" t="s">
        <v>145</v>
      </c>
      <c r="B8" s="182"/>
      <c r="C8" s="155">
        <v>1220739</v>
      </c>
      <c r="D8" s="155"/>
      <c r="E8" s="59">
        <v>834000</v>
      </c>
      <c r="F8" s="60">
        <v>834000</v>
      </c>
      <c r="G8" s="60">
        <v>2654000</v>
      </c>
      <c r="H8" s="60">
        <v>922</v>
      </c>
      <c r="I8" s="60">
        <v>1005877</v>
      </c>
      <c r="J8" s="60">
        <v>1005877</v>
      </c>
      <c r="K8" s="60">
        <v>960979</v>
      </c>
      <c r="L8" s="60">
        <v>1052361</v>
      </c>
      <c r="M8" s="60">
        <v>1297452</v>
      </c>
      <c r="N8" s="60">
        <v>1297452</v>
      </c>
      <c r="O8" s="60"/>
      <c r="P8" s="60"/>
      <c r="Q8" s="60"/>
      <c r="R8" s="60"/>
      <c r="S8" s="60"/>
      <c r="T8" s="60"/>
      <c r="U8" s="60"/>
      <c r="V8" s="60"/>
      <c r="W8" s="60">
        <v>1297452</v>
      </c>
      <c r="X8" s="60">
        <v>417000</v>
      </c>
      <c r="Y8" s="60">
        <v>880452</v>
      </c>
      <c r="Z8" s="140">
        <v>211.14</v>
      </c>
      <c r="AA8" s="62">
        <v>834000</v>
      </c>
    </row>
    <row r="9" spans="1:27" ht="13.5">
      <c r="A9" s="249" t="s">
        <v>146</v>
      </c>
      <c r="B9" s="182"/>
      <c r="C9" s="155">
        <v>3670866</v>
      </c>
      <c r="D9" s="155"/>
      <c r="E9" s="59">
        <v>285000</v>
      </c>
      <c r="F9" s="60">
        <v>285000</v>
      </c>
      <c r="G9" s="60">
        <v>2536000</v>
      </c>
      <c r="H9" s="60">
        <v>2081</v>
      </c>
      <c r="I9" s="60">
        <v>2476860</v>
      </c>
      <c r="J9" s="60">
        <v>2476860</v>
      </c>
      <c r="K9" s="60">
        <v>2967906</v>
      </c>
      <c r="L9" s="60">
        <v>3079349</v>
      </c>
      <c r="M9" s="60">
        <v>2890785</v>
      </c>
      <c r="N9" s="60">
        <v>2890785</v>
      </c>
      <c r="O9" s="60"/>
      <c r="P9" s="60"/>
      <c r="Q9" s="60"/>
      <c r="R9" s="60"/>
      <c r="S9" s="60"/>
      <c r="T9" s="60"/>
      <c r="U9" s="60"/>
      <c r="V9" s="60"/>
      <c r="W9" s="60">
        <v>2890785</v>
      </c>
      <c r="X9" s="60">
        <v>142500</v>
      </c>
      <c r="Y9" s="60">
        <v>2748285</v>
      </c>
      <c r="Z9" s="140">
        <v>1928.62</v>
      </c>
      <c r="AA9" s="62">
        <v>285000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175193</v>
      </c>
      <c r="D11" s="155"/>
      <c r="E11" s="59">
        <v>60000</v>
      </c>
      <c r="F11" s="60">
        <v>60000</v>
      </c>
      <c r="G11" s="60">
        <v>155000</v>
      </c>
      <c r="H11" s="60">
        <v>175</v>
      </c>
      <c r="I11" s="60">
        <v>249101</v>
      </c>
      <c r="J11" s="60">
        <v>249101</v>
      </c>
      <c r="K11" s="60">
        <v>243592</v>
      </c>
      <c r="L11" s="60">
        <v>171348</v>
      </c>
      <c r="M11" s="60">
        <v>171348</v>
      </c>
      <c r="N11" s="60">
        <v>171348</v>
      </c>
      <c r="O11" s="60"/>
      <c r="P11" s="60"/>
      <c r="Q11" s="60"/>
      <c r="R11" s="60"/>
      <c r="S11" s="60"/>
      <c r="T11" s="60"/>
      <c r="U11" s="60"/>
      <c r="V11" s="60"/>
      <c r="W11" s="60">
        <v>171348</v>
      </c>
      <c r="X11" s="60">
        <v>30000</v>
      </c>
      <c r="Y11" s="60">
        <v>141348</v>
      </c>
      <c r="Z11" s="140">
        <v>471.16</v>
      </c>
      <c r="AA11" s="62">
        <v>60000</v>
      </c>
    </row>
    <row r="12" spans="1:27" ht="13.5">
      <c r="A12" s="250" t="s">
        <v>56</v>
      </c>
      <c r="B12" s="251"/>
      <c r="C12" s="168">
        <f aca="true" t="shared" si="0" ref="C12:Y12">SUM(C6:C11)</f>
        <v>67824313</v>
      </c>
      <c r="D12" s="168">
        <f>SUM(D6:D11)</f>
        <v>0</v>
      </c>
      <c r="E12" s="72">
        <f t="shared" si="0"/>
        <v>49481000</v>
      </c>
      <c r="F12" s="73">
        <f t="shared" si="0"/>
        <v>49481000</v>
      </c>
      <c r="G12" s="73">
        <f t="shared" si="0"/>
        <v>96036000</v>
      </c>
      <c r="H12" s="73">
        <f t="shared" si="0"/>
        <v>92749</v>
      </c>
      <c r="I12" s="73">
        <f t="shared" si="0"/>
        <v>88043664</v>
      </c>
      <c r="J12" s="73">
        <f t="shared" si="0"/>
        <v>88043664</v>
      </c>
      <c r="K12" s="73">
        <f t="shared" si="0"/>
        <v>83154665</v>
      </c>
      <c r="L12" s="73">
        <f t="shared" si="0"/>
        <v>79444257</v>
      </c>
      <c r="M12" s="73">
        <f t="shared" si="0"/>
        <v>109936584</v>
      </c>
      <c r="N12" s="73">
        <f t="shared" si="0"/>
        <v>109936584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109936584</v>
      </c>
      <c r="X12" s="73">
        <f t="shared" si="0"/>
        <v>24740500</v>
      </c>
      <c r="Y12" s="73">
        <f t="shared" si="0"/>
        <v>85196084</v>
      </c>
      <c r="Z12" s="170">
        <f>+IF(X12&lt;&gt;0,+(Y12/X12)*100,0)</f>
        <v>344.35878013783065</v>
      </c>
      <c r="AA12" s="74">
        <f>SUM(AA6:AA11)</f>
        <v>49481000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277259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72985732</v>
      </c>
      <c r="D19" s="155"/>
      <c r="E19" s="59">
        <v>124955000</v>
      </c>
      <c r="F19" s="60">
        <v>124955000</v>
      </c>
      <c r="G19" s="60">
        <v>76029000</v>
      </c>
      <c r="H19" s="60">
        <v>73950</v>
      </c>
      <c r="I19" s="60">
        <v>76268807</v>
      </c>
      <c r="J19" s="60">
        <v>76268807</v>
      </c>
      <c r="K19" s="60">
        <v>75640803</v>
      </c>
      <c r="L19" s="60">
        <v>77331255</v>
      </c>
      <c r="M19" s="60">
        <v>78864494</v>
      </c>
      <c r="N19" s="60">
        <v>78864494</v>
      </c>
      <c r="O19" s="60"/>
      <c r="P19" s="60"/>
      <c r="Q19" s="60"/>
      <c r="R19" s="60"/>
      <c r="S19" s="60"/>
      <c r="T19" s="60"/>
      <c r="U19" s="60"/>
      <c r="V19" s="60"/>
      <c r="W19" s="60">
        <v>78864494</v>
      </c>
      <c r="X19" s="60">
        <v>62477500</v>
      </c>
      <c r="Y19" s="60">
        <v>16386994</v>
      </c>
      <c r="Z19" s="140">
        <v>26.23</v>
      </c>
      <c r="AA19" s="62">
        <v>124955000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9718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676880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73949589</v>
      </c>
      <c r="D24" s="168">
        <f>SUM(D15:D23)</f>
        <v>0</v>
      </c>
      <c r="E24" s="76">
        <f t="shared" si="1"/>
        <v>124955000</v>
      </c>
      <c r="F24" s="77">
        <f t="shared" si="1"/>
        <v>124955000</v>
      </c>
      <c r="G24" s="77">
        <f t="shared" si="1"/>
        <v>76029000</v>
      </c>
      <c r="H24" s="77">
        <f t="shared" si="1"/>
        <v>73950</v>
      </c>
      <c r="I24" s="77">
        <f t="shared" si="1"/>
        <v>76268807</v>
      </c>
      <c r="J24" s="77">
        <f t="shared" si="1"/>
        <v>76268807</v>
      </c>
      <c r="K24" s="77">
        <f t="shared" si="1"/>
        <v>75640803</v>
      </c>
      <c r="L24" s="77">
        <f t="shared" si="1"/>
        <v>77331255</v>
      </c>
      <c r="M24" s="77">
        <f t="shared" si="1"/>
        <v>78864494</v>
      </c>
      <c r="N24" s="77">
        <f t="shared" si="1"/>
        <v>78864494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78864494</v>
      </c>
      <c r="X24" s="77">
        <f t="shared" si="1"/>
        <v>62477500</v>
      </c>
      <c r="Y24" s="77">
        <f t="shared" si="1"/>
        <v>16386994</v>
      </c>
      <c r="Z24" s="212">
        <f>+IF(X24&lt;&gt;0,+(Y24/X24)*100,0)</f>
        <v>26.2286327077748</v>
      </c>
      <c r="AA24" s="79">
        <f>SUM(AA15:AA23)</f>
        <v>124955000</v>
      </c>
    </row>
    <row r="25" spans="1:27" ht="13.5">
      <c r="A25" s="250" t="s">
        <v>159</v>
      </c>
      <c r="B25" s="251"/>
      <c r="C25" s="168">
        <f aca="true" t="shared" si="2" ref="C25:Y25">+C12+C24</f>
        <v>141773902</v>
      </c>
      <c r="D25" s="168">
        <f>+D12+D24</f>
        <v>0</v>
      </c>
      <c r="E25" s="72">
        <f t="shared" si="2"/>
        <v>174436000</v>
      </c>
      <c r="F25" s="73">
        <f t="shared" si="2"/>
        <v>174436000</v>
      </c>
      <c r="G25" s="73">
        <f t="shared" si="2"/>
        <v>172065000</v>
      </c>
      <c r="H25" s="73">
        <f t="shared" si="2"/>
        <v>166699</v>
      </c>
      <c r="I25" s="73">
        <f t="shared" si="2"/>
        <v>164312471</v>
      </c>
      <c r="J25" s="73">
        <f t="shared" si="2"/>
        <v>164312471</v>
      </c>
      <c r="K25" s="73">
        <f t="shared" si="2"/>
        <v>158795468</v>
      </c>
      <c r="L25" s="73">
        <f t="shared" si="2"/>
        <v>156775512</v>
      </c>
      <c r="M25" s="73">
        <f t="shared" si="2"/>
        <v>188801078</v>
      </c>
      <c r="N25" s="73">
        <f t="shared" si="2"/>
        <v>188801078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188801078</v>
      </c>
      <c r="X25" s="73">
        <f t="shared" si="2"/>
        <v>87218000</v>
      </c>
      <c r="Y25" s="73">
        <f t="shared" si="2"/>
        <v>101583078</v>
      </c>
      <c r="Z25" s="170">
        <f>+IF(X25&lt;&gt;0,+(Y25/X25)*100,0)</f>
        <v>116.47031346740351</v>
      </c>
      <c r="AA25" s="74">
        <f>+AA12+AA24</f>
        <v>174436000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195289</v>
      </c>
      <c r="D30" s="155"/>
      <c r="E30" s="59">
        <v>395500</v>
      </c>
      <c r="F30" s="60">
        <v>395500</v>
      </c>
      <c r="G30" s="60"/>
      <c r="H30" s="60">
        <v>569</v>
      </c>
      <c r="I30" s="60">
        <v>252520</v>
      </c>
      <c r="J30" s="60">
        <v>252520</v>
      </c>
      <c r="K30" s="60">
        <v>217632</v>
      </c>
      <c r="L30" s="60">
        <v>291298</v>
      </c>
      <c r="M30" s="60">
        <v>274427</v>
      </c>
      <c r="N30" s="60">
        <v>274427</v>
      </c>
      <c r="O30" s="60"/>
      <c r="P30" s="60"/>
      <c r="Q30" s="60"/>
      <c r="R30" s="60"/>
      <c r="S30" s="60"/>
      <c r="T30" s="60"/>
      <c r="U30" s="60"/>
      <c r="V30" s="60"/>
      <c r="W30" s="60">
        <v>274427</v>
      </c>
      <c r="X30" s="60">
        <v>197750</v>
      </c>
      <c r="Y30" s="60">
        <v>76677</v>
      </c>
      <c r="Z30" s="140">
        <v>38.77</v>
      </c>
      <c r="AA30" s="62">
        <v>395500</v>
      </c>
    </row>
    <row r="31" spans="1:27" ht="13.5">
      <c r="A31" s="249" t="s">
        <v>163</v>
      </c>
      <c r="B31" s="182"/>
      <c r="C31" s="155">
        <v>5610</v>
      </c>
      <c r="D31" s="155"/>
      <c r="E31" s="59"/>
      <c r="F31" s="60"/>
      <c r="G31" s="60"/>
      <c r="H31" s="60"/>
      <c r="I31" s="60">
        <v>5660</v>
      </c>
      <c r="J31" s="60">
        <v>5660</v>
      </c>
      <c r="K31" s="60">
        <v>5225</v>
      </c>
      <c r="L31" s="60">
        <v>5240</v>
      </c>
      <c r="M31" s="60">
        <v>5240</v>
      </c>
      <c r="N31" s="60">
        <v>5240</v>
      </c>
      <c r="O31" s="60"/>
      <c r="P31" s="60"/>
      <c r="Q31" s="60"/>
      <c r="R31" s="60"/>
      <c r="S31" s="60"/>
      <c r="T31" s="60"/>
      <c r="U31" s="60"/>
      <c r="V31" s="60"/>
      <c r="W31" s="60">
        <v>5240</v>
      </c>
      <c r="X31" s="60"/>
      <c r="Y31" s="60">
        <v>5240</v>
      </c>
      <c r="Z31" s="140"/>
      <c r="AA31" s="62"/>
    </row>
    <row r="32" spans="1:27" ht="13.5">
      <c r="A32" s="249" t="s">
        <v>164</v>
      </c>
      <c r="B32" s="182"/>
      <c r="C32" s="155">
        <v>19516961</v>
      </c>
      <c r="D32" s="155"/>
      <c r="E32" s="59">
        <v>16382500</v>
      </c>
      <c r="F32" s="60">
        <v>16382500</v>
      </c>
      <c r="G32" s="60">
        <v>20768000</v>
      </c>
      <c r="H32" s="60">
        <v>21524</v>
      </c>
      <c r="I32" s="60">
        <v>19256167</v>
      </c>
      <c r="J32" s="60">
        <v>19256167</v>
      </c>
      <c r="K32" s="60">
        <v>17705222</v>
      </c>
      <c r="L32" s="60">
        <v>15325511</v>
      </c>
      <c r="M32" s="60">
        <v>26882890</v>
      </c>
      <c r="N32" s="60">
        <v>26882890</v>
      </c>
      <c r="O32" s="60"/>
      <c r="P32" s="60"/>
      <c r="Q32" s="60"/>
      <c r="R32" s="60"/>
      <c r="S32" s="60"/>
      <c r="T32" s="60"/>
      <c r="U32" s="60"/>
      <c r="V32" s="60"/>
      <c r="W32" s="60">
        <v>26882890</v>
      </c>
      <c r="X32" s="60">
        <v>8191250</v>
      </c>
      <c r="Y32" s="60">
        <v>18691640</v>
      </c>
      <c r="Z32" s="140">
        <v>228.19</v>
      </c>
      <c r="AA32" s="62">
        <v>16382500</v>
      </c>
    </row>
    <row r="33" spans="1:27" ht="13.5">
      <c r="A33" s="249" t="s">
        <v>165</v>
      </c>
      <c r="B33" s="182"/>
      <c r="C33" s="155">
        <v>737487</v>
      </c>
      <c r="D33" s="155"/>
      <c r="E33" s="59"/>
      <c r="F33" s="60"/>
      <c r="G33" s="60"/>
      <c r="H33" s="60">
        <v>290</v>
      </c>
      <c r="I33" s="60">
        <v>568551</v>
      </c>
      <c r="J33" s="60">
        <v>568551</v>
      </c>
      <c r="K33" s="60">
        <v>568551</v>
      </c>
      <c r="L33" s="60">
        <v>568551</v>
      </c>
      <c r="M33" s="60">
        <v>568551</v>
      </c>
      <c r="N33" s="60">
        <v>568551</v>
      </c>
      <c r="O33" s="60"/>
      <c r="P33" s="60"/>
      <c r="Q33" s="60"/>
      <c r="R33" s="60"/>
      <c r="S33" s="60"/>
      <c r="T33" s="60"/>
      <c r="U33" s="60"/>
      <c r="V33" s="60"/>
      <c r="W33" s="60">
        <v>568551</v>
      </c>
      <c r="X33" s="60"/>
      <c r="Y33" s="60">
        <v>568551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20455347</v>
      </c>
      <c r="D34" s="168">
        <f>SUM(D29:D33)</f>
        <v>0</v>
      </c>
      <c r="E34" s="72">
        <f t="shared" si="3"/>
        <v>16778000</v>
      </c>
      <c r="F34" s="73">
        <f t="shared" si="3"/>
        <v>16778000</v>
      </c>
      <c r="G34" s="73">
        <f t="shared" si="3"/>
        <v>20768000</v>
      </c>
      <c r="H34" s="73">
        <f t="shared" si="3"/>
        <v>22383</v>
      </c>
      <c r="I34" s="73">
        <f t="shared" si="3"/>
        <v>20082898</v>
      </c>
      <c r="J34" s="73">
        <f t="shared" si="3"/>
        <v>20082898</v>
      </c>
      <c r="K34" s="73">
        <f t="shared" si="3"/>
        <v>18496630</v>
      </c>
      <c r="L34" s="73">
        <f t="shared" si="3"/>
        <v>16190600</v>
      </c>
      <c r="M34" s="73">
        <f t="shared" si="3"/>
        <v>27731108</v>
      </c>
      <c r="N34" s="73">
        <f t="shared" si="3"/>
        <v>27731108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27731108</v>
      </c>
      <c r="X34" s="73">
        <f t="shared" si="3"/>
        <v>8389000</v>
      </c>
      <c r="Y34" s="73">
        <f t="shared" si="3"/>
        <v>19342108</v>
      </c>
      <c r="Z34" s="170">
        <f>+IF(X34&lt;&gt;0,+(Y34/X34)*100,0)</f>
        <v>230.56512099177496</v>
      </c>
      <c r="AA34" s="74">
        <f>SUM(AA29:AA33)</f>
        <v>16778000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3666253</v>
      </c>
      <c r="D37" s="155"/>
      <c r="E37" s="59">
        <v>3440000</v>
      </c>
      <c r="F37" s="60">
        <v>3440000</v>
      </c>
      <c r="G37" s="60">
        <v>4085000</v>
      </c>
      <c r="H37" s="60">
        <v>3760</v>
      </c>
      <c r="I37" s="60">
        <v>3583085</v>
      </c>
      <c r="J37" s="60">
        <v>3583085</v>
      </c>
      <c r="K37" s="60">
        <v>3583085</v>
      </c>
      <c r="L37" s="60">
        <v>3583085</v>
      </c>
      <c r="M37" s="60">
        <v>3583085</v>
      </c>
      <c r="N37" s="60">
        <v>3583085</v>
      </c>
      <c r="O37" s="60"/>
      <c r="P37" s="60"/>
      <c r="Q37" s="60"/>
      <c r="R37" s="60"/>
      <c r="S37" s="60"/>
      <c r="T37" s="60"/>
      <c r="U37" s="60"/>
      <c r="V37" s="60"/>
      <c r="W37" s="60">
        <v>3583085</v>
      </c>
      <c r="X37" s="60">
        <v>1720000</v>
      </c>
      <c r="Y37" s="60">
        <v>1863085</v>
      </c>
      <c r="Z37" s="140">
        <v>108.32</v>
      </c>
      <c r="AA37" s="62">
        <v>3440000</v>
      </c>
    </row>
    <row r="38" spans="1:27" ht="13.5">
      <c r="A38" s="249" t="s">
        <v>165</v>
      </c>
      <c r="B38" s="182"/>
      <c r="C38" s="155">
        <v>945691</v>
      </c>
      <c r="D38" s="155"/>
      <c r="E38" s="59">
        <v>4092000</v>
      </c>
      <c r="F38" s="60">
        <v>4092000</v>
      </c>
      <c r="G38" s="60">
        <v>2128000</v>
      </c>
      <c r="H38" s="60">
        <v>852</v>
      </c>
      <c r="I38" s="60">
        <v>945691</v>
      </c>
      <c r="J38" s="60">
        <v>945691</v>
      </c>
      <c r="K38" s="60">
        <v>945691</v>
      </c>
      <c r="L38" s="60">
        <v>945691</v>
      </c>
      <c r="M38" s="60">
        <v>945691</v>
      </c>
      <c r="N38" s="60">
        <v>945691</v>
      </c>
      <c r="O38" s="60"/>
      <c r="P38" s="60"/>
      <c r="Q38" s="60"/>
      <c r="R38" s="60"/>
      <c r="S38" s="60"/>
      <c r="T38" s="60"/>
      <c r="U38" s="60"/>
      <c r="V38" s="60"/>
      <c r="W38" s="60">
        <v>945691</v>
      </c>
      <c r="X38" s="60">
        <v>2046000</v>
      </c>
      <c r="Y38" s="60">
        <v>-1100309</v>
      </c>
      <c r="Z38" s="140">
        <v>-53.78</v>
      </c>
      <c r="AA38" s="62">
        <v>4092000</v>
      </c>
    </row>
    <row r="39" spans="1:27" ht="13.5">
      <c r="A39" s="250" t="s">
        <v>59</v>
      </c>
      <c r="B39" s="253"/>
      <c r="C39" s="168">
        <f aca="true" t="shared" si="4" ref="C39:Y39">SUM(C37:C38)</f>
        <v>4611944</v>
      </c>
      <c r="D39" s="168">
        <f>SUM(D37:D38)</f>
        <v>0</v>
      </c>
      <c r="E39" s="76">
        <f t="shared" si="4"/>
        <v>7532000</v>
      </c>
      <c r="F39" s="77">
        <f t="shared" si="4"/>
        <v>7532000</v>
      </c>
      <c r="G39" s="77">
        <f t="shared" si="4"/>
        <v>6213000</v>
      </c>
      <c r="H39" s="77">
        <f t="shared" si="4"/>
        <v>4612</v>
      </c>
      <c r="I39" s="77">
        <f t="shared" si="4"/>
        <v>4528776</v>
      </c>
      <c r="J39" s="77">
        <f t="shared" si="4"/>
        <v>4528776</v>
      </c>
      <c r="K39" s="77">
        <f t="shared" si="4"/>
        <v>4528776</v>
      </c>
      <c r="L39" s="77">
        <f t="shared" si="4"/>
        <v>4528776</v>
      </c>
      <c r="M39" s="77">
        <f t="shared" si="4"/>
        <v>4528776</v>
      </c>
      <c r="N39" s="77">
        <f t="shared" si="4"/>
        <v>4528776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4528776</v>
      </c>
      <c r="X39" s="77">
        <f t="shared" si="4"/>
        <v>3766000</v>
      </c>
      <c r="Y39" s="77">
        <f t="shared" si="4"/>
        <v>762776</v>
      </c>
      <c r="Z39" s="212">
        <f>+IF(X39&lt;&gt;0,+(Y39/X39)*100,0)</f>
        <v>20.2542750929368</v>
      </c>
      <c r="AA39" s="79">
        <f>SUM(AA37:AA38)</f>
        <v>7532000</v>
      </c>
    </row>
    <row r="40" spans="1:27" ht="13.5">
      <c r="A40" s="250" t="s">
        <v>167</v>
      </c>
      <c r="B40" s="251"/>
      <c r="C40" s="168">
        <f aca="true" t="shared" si="5" ref="C40:Y40">+C34+C39</f>
        <v>25067291</v>
      </c>
      <c r="D40" s="168">
        <f>+D34+D39</f>
        <v>0</v>
      </c>
      <c r="E40" s="72">
        <f t="shared" si="5"/>
        <v>24310000</v>
      </c>
      <c r="F40" s="73">
        <f t="shared" si="5"/>
        <v>24310000</v>
      </c>
      <c r="G40" s="73">
        <f t="shared" si="5"/>
        <v>26981000</v>
      </c>
      <c r="H40" s="73">
        <f t="shared" si="5"/>
        <v>26995</v>
      </c>
      <c r="I40" s="73">
        <f t="shared" si="5"/>
        <v>24611674</v>
      </c>
      <c r="J40" s="73">
        <f t="shared" si="5"/>
        <v>24611674</v>
      </c>
      <c r="K40" s="73">
        <f t="shared" si="5"/>
        <v>23025406</v>
      </c>
      <c r="L40" s="73">
        <f t="shared" si="5"/>
        <v>20719376</v>
      </c>
      <c r="M40" s="73">
        <f t="shared" si="5"/>
        <v>32259884</v>
      </c>
      <c r="N40" s="73">
        <f t="shared" si="5"/>
        <v>32259884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32259884</v>
      </c>
      <c r="X40" s="73">
        <f t="shared" si="5"/>
        <v>12155000</v>
      </c>
      <c r="Y40" s="73">
        <f t="shared" si="5"/>
        <v>20104884</v>
      </c>
      <c r="Z40" s="170">
        <f>+IF(X40&lt;&gt;0,+(Y40/X40)*100,0)</f>
        <v>165.404228712464</v>
      </c>
      <c r="AA40" s="74">
        <f>+AA34+AA39</f>
        <v>24310000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116706611</v>
      </c>
      <c r="D42" s="257">
        <f>+D25-D40</f>
        <v>0</v>
      </c>
      <c r="E42" s="258">
        <f t="shared" si="6"/>
        <v>150126000</v>
      </c>
      <c r="F42" s="259">
        <f t="shared" si="6"/>
        <v>150126000</v>
      </c>
      <c r="G42" s="259">
        <f t="shared" si="6"/>
        <v>145084000</v>
      </c>
      <c r="H42" s="259">
        <f t="shared" si="6"/>
        <v>139704</v>
      </c>
      <c r="I42" s="259">
        <f t="shared" si="6"/>
        <v>139700797</v>
      </c>
      <c r="J42" s="259">
        <f t="shared" si="6"/>
        <v>139700797</v>
      </c>
      <c r="K42" s="259">
        <f t="shared" si="6"/>
        <v>135770062</v>
      </c>
      <c r="L42" s="259">
        <f t="shared" si="6"/>
        <v>136056136</v>
      </c>
      <c r="M42" s="259">
        <f t="shared" si="6"/>
        <v>156541194</v>
      </c>
      <c r="N42" s="259">
        <f t="shared" si="6"/>
        <v>156541194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156541194</v>
      </c>
      <c r="X42" s="259">
        <f t="shared" si="6"/>
        <v>75063000</v>
      </c>
      <c r="Y42" s="259">
        <f t="shared" si="6"/>
        <v>81478194</v>
      </c>
      <c r="Z42" s="260">
        <f>+IF(X42&lt;&gt;0,+(Y42/X42)*100,0)</f>
        <v>108.54641301306901</v>
      </c>
      <c r="AA42" s="261">
        <f>+AA25-AA40</f>
        <v>150126000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116088621</v>
      </c>
      <c r="D45" s="155"/>
      <c r="E45" s="59">
        <v>150126000</v>
      </c>
      <c r="F45" s="60">
        <v>150126000</v>
      </c>
      <c r="G45" s="60">
        <v>145084000</v>
      </c>
      <c r="H45" s="60">
        <v>139086</v>
      </c>
      <c r="I45" s="60">
        <v>139082807</v>
      </c>
      <c r="J45" s="60">
        <v>139082807</v>
      </c>
      <c r="K45" s="60">
        <v>135152072</v>
      </c>
      <c r="L45" s="60">
        <v>135438146</v>
      </c>
      <c r="M45" s="60">
        <v>155914150</v>
      </c>
      <c r="N45" s="60">
        <v>155914150</v>
      </c>
      <c r="O45" s="60"/>
      <c r="P45" s="60"/>
      <c r="Q45" s="60"/>
      <c r="R45" s="60"/>
      <c r="S45" s="60"/>
      <c r="T45" s="60"/>
      <c r="U45" s="60"/>
      <c r="V45" s="60"/>
      <c r="W45" s="60">
        <v>155914150</v>
      </c>
      <c r="X45" s="60">
        <v>75063000</v>
      </c>
      <c r="Y45" s="60">
        <v>80851150</v>
      </c>
      <c r="Z45" s="139">
        <v>107.71</v>
      </c>
      <c r="AA45" s="62">
        <v>150126000</v>
      </c>
    </row>
    <row r="46" spans="1:27" ht="13.5">
      <c r="A46" s="249" t="s">
        <v>171</v>
      </c>
      <c r="B46" s="182"/>
      <c r="C46" s="155">
        <v>617990</v>
      </c>
      <c r="D46" s="155"/>
      <c r="E46" s="59"/>
      <c r="F46" s="60"/>
      <c r="G46" s="60"/>
      <c r="H46" s="60">
        <v>618</v>
      </c>
      <c r="I46" s="60">
        <v>617990</v>
      </c>
      <c r="J46" s="60">
        <v>617990</v>
      </c>
      <c r="K46" s="60">
        <v>617990</v>
      </c>
      <c r="L46" s="60">
        <v>617990</v>
      </c>
      <c r="M46" s="60">
        <v>627044</v>
      </c>
      <c r="N46" s="60">
        <v>627044</v>
      </c>
      <c r="O46" s="60"/>
      <c r="P46" s="60"/>
      <c r="Q46" s="60"/>
      <c r="R46" s="60"/>
      <c r="S46" s="60"/>
      <c r="T46" s="60"/>
      <c r="U46" s="60"/>
      <c r="V46" s="60"/>
      <c r="W46" s="60">
        <v>627044</v>
      </c>
      <c r="X46" s="60"/>
      <c r="Y46" s="60">
        <v>627044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116706611</v>
      </c>
      <c r="D48" s="217">
        <f>SUM(D45:D47)</f>
        <v>0</v>
      </c>
      <c r="E48" s="264">
        <f t="shared" si="7"/>
        <v>150126000</v>
      </c>
      <c r="F48" s="219">
        <f t="shared" si="7"/>
        <v>150126000</v>
      </c>
      <c r="G48" s="219">
        <f t="shared" si="7"/>
        <v>145084000</v>
      </c>
      <c r="H48" s="219">
        <f t="shared" si="7"/>
        <v>139704</v>
      </c>
      <c r="I48" s="219">
        <f t="shared" si="7"/>
        <v>139700797</v>
      </c>
      <c r="J48" s="219">
        <f t="shared" si="7"/>
        <v>139700797</v>
      </c>
      <c r="K48" s="219">
        <f t="shared" si="7"/>
        <v>135770062</v>
      </c>
      <c r="L48" s="219">
        <f t="shared" si="7"/>
        <v>136056136</v>
      </c>
      <c r="M48" s="219">
        <f t="shared" si="7"/>
        <v>156541194</v>
      </c>
      <c r="N48" s="219">
        <f t="shared" si="7"/>
        <v>156541194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156541194</v>
      </c>
      <c r="X48" s="219">
        <f t="shared" si="7"/>
        <v>75063000</v>
      </c>
      <c r="Y48" s="219">
        <f t="shared" si="7"/>
        <v>81478194</v>
      </c>
      <c r="Z48" s="265">
        <f>+IF(X48&lt;&gt;0,+(Y48/X48)*100,0)</f>
        <v>108.54641301306901</v>
      </c>
      <c r="AA48" s="232">
        <f>SUM(AA45:AA47)</f>
        <v>150126000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2127410</v>
      </c>
      <c r="D6" s="155"/>
      <c r="E6" s="59">
        <v>763814</v>
      </c>
      <c r="F6" s="60">
        <v>763814</v>
      </c>
      <c r="G6" s="60">
        <v>1638771</v>
      </c>
      <c r="H6" s="60">
        <v>122559</v>
      </c>
      <c r="I6" s="60">
        <v>93415</v>
      </c>
      <c r="J6" s="60">
        <v>1854745</v>
      </c>
      <c r="K6" s="60">
        <v>114855</v>
      </c>
      <c r="L6" s="60">
        <v>108118</v>
      </c>
      <c r="M6" s="60">
        <v>93687</v>
      </c>
      <c r="N6" s="60">
        <v>316660</v>
      </c>
      <c r="O6" s="60"/>
      <c r="P6" s="60"/>
      <c r="Q6" s="60"/>
      <c r="R6" s="60"/>
      <c r="S6" s="60"/>
      <c r="T6" s="60"/>
      <c r="U6" s="60"/>
      <c r="V6" s="60"/>
      <c r="W6" s="60">
        <v>2171405</v>
      </c>
      <c r="X6" s="60">
        <v>691171</v>
      </c>
      <c r="Y6" s="60">
        <v>1480234</v>
      </c>
      <c r="Z6" s="140">
        <v>214.16</v>
      </c>
      <c r="AA6" s="62">
        <v>763814</v>
      </c>
    </row>
    <row r="7" spans="1:27" ht="13.5">
      <c r="A7" s="249" t="s">
        <v>178</v>
      </c>
      <c r="B7" s="182"/>
      <c r="C7" s="155">
        <v>62533139</v>
      </c>
      <c r="D7" s="155"/>
      <c r="E7" s="59">
        <v>67380000</v>
      </c>
      <c r="F7" s="60">
        <v>67380000</v>
      </c>
      <c r="G7" s="60">
        <v>25141000</v>
      </c>
      <c r="H7" s="60">
        <v>914000</v>
      </c>
      <c r="I7" s="60"/>
      <c r="J7" s="60">
        <v>26055000</v>
      </c>
      <c r="K7" s="60">
        <v>439780</v>
      </c>
      <c r="L7" s="60">
        <v>291492</v>
      </c>
      <c r="M7" s="60">
        <v>21155057</v>
      </c>
      <c r="N7" s="60">
        <v>21886329</v>
      </c>
      <c r="O7" s="60"/>
      <c r="P7" s="60"/>
      <c r="Q7" s="60"/>
      <c r="R7" s="60"/>
      <c r="S7" s="60"/>
      <c r="T7" s="60"/>
      <c r="U7" s="60"/>
      <c r="V7" s="60"/>
      <c r="W7" s="60">
        <v>47941329</v>
      </c>
      <c r="X7" s="60">
        <v>46082000</v>
      </c>
      <c r="Y7" s="60">
        <v>1859329</v>
      </c>
      <c r="Z7" s="140">
        <v>4.03</v>
      </c>
      <c r="AA7" s="62">
        <v>67380000</v>
      </c>
    </row>
    <row r="8" spans="1:27" ht="13.5">
      <c r="A8" s="249" t="s">
        <v>179</v>
      </c>
      <c r="B8" s="182"/>
      <c r="C8" s="155">
        <v>21217761</v>
      </c>
      <c r="D8" s="155"/>
      <c r="E8" s="59">
        <v>38847000</v>
      </c>
      <c r="F8" s="60">
        <v>38847000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32500000</v>
      </c>
      <c r="Y8" s="60">
        <v>-32500000</v>
      </c>
      <c r="Z8" s="140">
        <v>-100</v>
      </c>
      <c r="AA8" s="62">
        <v>38847000</v>
      </c>
    </row>
    <row r="9" spans="1:27" ht="13.5">
      <c r="A9" s="249" t="s">
        <v>180</v>
      </c>
      <c r="B9" s="182"/>
      <c r="C9" s="155">
        <v>1790234</v>
      </c>
      <c r="D9" s="155"/>
      <c r="E9" s="59">
        <v>999996</v>
      </c>
      <c r="F9" s="60">
        <v>999996</v>
      </c>
      <c r="G9" s="60">
        <v>174553</v>
      </c>
      <c r="H9" s="60"/>
      <c r="I9" s="60">
        <v>602399</v>
      </c>
      <c r="J9" s="60">
        <v>776952</v>
      </c>
      <c r="K9" s="60">
        <v>303989</v>
      </c>
      <c r="L9" s="60">
        <v>294366</v>
      </c>
      <c r="M9" s="60">
        <v>295308</v>
      </c>
      <c r="N9" s="60">
        <v>893663</v>
      </c>
      <c r="O9" s="60"/>
      <c r="P9" s="60"/>
      <c r="Q9" s="60"/>
      <c r="R9" s="60"/>
      <c r="S9" s="60"/>
      <c r="T9" s="60"/>
      <c r="U9" s="60"/>
      <c r="V9" s="60"/>
      <c r="W9" s="60">
        <v>1670615</v>
      </c>
      <c r="X9" s="60">
        <v>499998</v>
      </c>
      <c r="Y9" s="60">
        <v>1170617</v>
      </c>
      <c r="Z9" s="140">
        <v>234.12</v>
      </c>
      <c r="AA9" s="62">
        <v>999996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-29142069</v>
      </c>
      <c r="D12" s="155"/>
      <c r="E12" s="59">
        <v>-56868232</v>
      </c>
      <c r="F12" s="60">
        <v>-56868232</v>
      </c>
      <c r="G12" s="60">
        <v>4493361</v>
      </c>
      <c r="H12" s="60">
        <v>-4713716</v>
      </c>
      <c r="I12" s="60">
        <v>-4310420</v>
      </c>
      <c r="J12" s="60">
        <v>-4530775</v>
      </c>
      <c r="K12" s="60">
        <v>-4865573</v>
      </c>
      <c r="L12" s="60">
        <v>-2535281</v>
      </c>
      <c r="M12" s="60">
        <v>4022485</v>
      </c>
      <c r="N12" s="60">
        <v>-3378369</v>
      </c>
      <c r="O12" s="60"/>
      <c r="P12" s="60"/>
      <c r="Q12" s="60"/>
      <c r="R12" s="60"/>
      <c r="S12" s="60"/>
      <c r="T12" s="60"/>
      <c r="U12" s="60"/>
      <c r="V12" s="60"/>
      <c r="W12" s="60">
        <v>-7909144</v>
      </c>
      <c r="X12" s="60">
        <v>-27966460</v>
      </c>
      <c r="Y12" s="60">
        <v>20057316</v>
      </c>
      <c r="Z12" s="140">
        <v>-71.72</v>
      </c>
      <c r="AA12" s="62">
        <v>-56868232</v>
      </c>
    </row>
    <row r="13" spans="1:27" ht="13.5">
      <c r="A13" s="249" t="s">
        <v>40</v>
      </c>
      <c r="B13" s="182"/>
      <c r="C13" s="155">
        <v>-254850</v>
      </c>
      <c r="D13" s="155"/>
      <c r="E13" s="59">
        <v>-275004</v>
      </c>
      <c r="F13" s="60">
        <v>-275004</v>
      </c>
      <c r="G13" s="60"/>
      <c r="H13" s="60"/>
      <c r="I13" s="60"/>
      <c r="J13" s="60"/>
      <c r="K13" s="60"/>
      <c r="L13" s="60"/>
      <c r="M13" s="60">
        <v>-2324</v>
      </c>
      <c r="N13" s="60">
        <v>-2324</v>
      </c>
      <c r="O13" s="60"/>
      <c r="P13" s="60"/>
      <c r="Q13" s="60"/>
      <c r="R13" s="60"/>
      <c r="S13" s="60"/>
      <c r="T13" s="60"/>
      <c r="U13" s="60"/>
      <c r="V13" s="60"/>
      <c r="W13" s="60">
        <v>-2324</v>
      </c>
      <c r="X13" s="60">
        <v>-137502</v>
      </c>
      <c r="Y13" s="60">
        <v>135178</v>
      </c>
      <c r="Z13" s="140">
        <v>-98.31</v>
      </c>
      <c r="AA13" s="62">
        <v>-275004</v>
      </c>
    </row>
    <row r="14" spans="1:27" ht="13.5">
      <c r="A14" s="249" t="s">
        <v>42</v>
      </c>
      <c r="B14" s="182"/>
      <c r="C14" s="155">
        <v>-502457</v>
      </c>
      <c r="D14" s="155"/>
      <c r="E14" s="59">
        <v>-999996</v>
      </c>
      <c r="F14" s="60">
        <v>-999996</v>
      </c>
      <c r="G14" s="60">
        <v>-43553</v>
      </c>
      <c r="H14" s="60">
        <v>-51957</v>
      </c>
      <c r="I14" s="60">
        <v>-50703</v>
      </c>
      <c r="J14" s="60">
        <v>-146213</v>
      </c>
      <c r="K14" s="60">
        <v>-46690</v>
      </c>
      <c r="L14" s="60">
        <v>-46883</v>
      </c>
      <c r="M14" s="60">
        <v>-45684</v>
      </c>
      <c r="N14" s="60">
        <v>-139257</v>
      </c>
      <c r="O14" s="60"/>
      <c r="P14" s="60"/>
      <c r="Q14" s="60"/>
      <c r="R14" s="60"/>
      <c r="S14" s="60"/>
      <c r="T14" s="60"/>
      <c r="U14" s="60"/>
      <c r="V14" s="60"/>
      <c r="W14" s="60">
        <v>-285470</v>
      </c>
      <c r="X14" s="60">
        <v>-499998</v>
      </c>
      <c r="Y14" s="60">
        <v>214528</v>
      </c>
      <c r="Z14" s="140">
        <v>-42.91</v>
      </c>
      <c r="AA14" s="62">
        <v>-999996</v>
      </c>
    </row>
    <row r="15" spans="1:27" ht="13.5">
      <c r="A15" s="250" t="s">
        <v>184</v>
      </c>
      <c r="B15" s="251"/>
      <c r="C15" s="168">
        <f aca="true" t="shared" si="0" ref="C15:Y15">SUM(C6:C14)</f>
        <v>57769168</v>
      </c>
      <c r="D15" s="168">
        <f>SUM(D6:D14)</f>
        <v>0</v>
      </c>
      <c r="E15" s="72">
        <f t="shared" si="0"/>
        <v>49847578</v>
      </c>
      <c r="F15" s="73">
        <f t="shared" si="0"/>
        <v>49847578</v>
      </c>
      <c r="G15" s="73">
        <f t="shared" si="0"/>
        <v>31404132</v>
      </c>
      <c r="H15" s="73">
        <f t="shared" si="0"/>
        <v>-3729114</v>
      </c>
      <c r="I15" s="73">
        <f t="shared" si="0"/>
        <v>-3665309</v>
      </c>
      <c r="J15" s="73">
        <f t="shared" si="0"/>
        <v>24009709</v>
      </c>
      <c r="K15" s="73">
        <f t="shared" si="0"/>
        <v>-4053639</v>
      </c>
      <c r="L15" s="73">
        <f t="shared" si="0"/>
        <v>-1888188</v>
      </c>
      <c r="M15" s="73">
        <f t="shared" si="0"/>
        <v>25518529</v>
      </c>
      <c r="N15" s="73">
        <f t="shared" si="0"/>
        <v>19576702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43586411</v>
      </c>
      <c r="X15" s="73">
        <f t="shared" si="0"/>
        <v>51169209</v>
      </c>
      <c r="Y15" s="73">
        <f t="shared" si="0"/>
        <v>-7582798</v>
      </c>
      <c r="Z15" s="170">
        <f>+IF(X15&lt;&gt;0,+(Y15/X15)*100,0)</f>
        <v>-14.8190643322237</v>
      </c>
      <c r="AA15" s="74">
        <f>SUM(AA6:AA14)</f>
        <v>49847578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-22560168</v>
      </c>
      <c r="D19" s="155"/>
      <c r="E19" s="59"/>
      <c r="F19" s="60"/>
      <c r="G19" s="159">
        <v>58696</v>
      </c>
      <c r="H19" s="159"/>
      <c r="I19" s="159"/>
      <c r="J19" s="60">
        <v>58696</v>
      </c>
      <c r="K19" s="159"/>
      <c r="L19" s="159"/>
      <c r="M19" s="60">
        <v>7369251</v>
      </c>
      <c r="N19" s="159">
        <v>7369251</v>
      </c>
      <c r="O19" s="159"/>
      <c r="P19" s="159"/>
      <c r="Q19" s="60"/>
      <c r="R19" s="159"/>
      <c r="S19" s="159"/>
      <c r="T19" s="60"/>
      <c r="U19" s="159"/>
      <c r="V19" s="159"/>
      <c r="W19" s="159">
        <v>7427947</v>
      </c>
      <c r="X19" s="60"/>
      <c r="Y19" s="159">
        <v>7427947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101000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-275054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-51436000</v>
      </c>
      <c r="F24" s="60">
        <v>-51436000</v>
      </c>
      <c r="G24" s="60">
        <v>-478000</v>
      </c>
      <c r="H24" s="60">
        <v>-368178</v>
      </c>
      <c r="I24" s="60">
        <v>-1473041</v>
      </c>
      <c r="J24" s="60">
        <v>-2319219</v>
      </c>
      <c r="K24" s="60">
        <v>-1277000</v>
      </c>
      <c r="L24" s="60">
        <v>-1952000</v>
      </c>
      <c r="M24" s="60">
        <v>-2451781</v>
      </c>
      <c r="N24" s="60">
        <v>-5680781</v>
      </c>
      <c r="O24" s="60"/>
      <c r="P24" s="60"/>
      <c r="Q24" s="60"/>
      <c r="R24" s="60"/>
      <c r="S24" s="60"/>
      <c r="T24" s="60"/>
      <c r="U24" s="60"/>
      <c r="V24" s="60"/>
      <c r="W24" s="60">
        <v>-8000000</v>
      </c>
      <c r="X24" s="60"/>
      <c r="Y24" s="60">
        <v>-8000000</v>
      </c>
      <c r="Z24" s="140"/>
      <c r="AA24" s="62">
        <v>-51436000</v>
      </c>
    </row>
    <row r="25" spans="1:27" ht="13.5">
      <c r="A25" s="250" t="s">
        <v>191</v>
      </c>
      <c r="B25" s="251"/>
      <c r="C25" s="168">
        <f aca="true" t="shared" si="1" ref="C25:Y25">SUM(C19:C24)</f>
        <v>-22734222</v>
      </c>
      <c r="D25" s="168">
        <f>SUM(D19:D24)</f>
        <v>0</v>
      </c>
      <c r="E25" s="72">
        <f t="shared" si="1"/>
        <v>-51436000</v>
      </c>
      <c r="F25" s="73">
        <f t="shared" si="1"/>
        <v>-51436000</v>
      </c>
      <c r="G25" s="73">
        <f t="shared" si="1"/>
        <v>-419304</v>
      </c>
      <c r="H25" s="73">
        <f t="shared" si="1"/>
        <v>-368178</v>
      </c>
      <c r="I25" s="73">
        <f t="shared" si="1"/>
        <v>-1473041</v>
      </c>
      <c r="J25" s="73">
        <f t="shared" si="1"/>
        <v>-2260523</v>
      </c>
      <c r="K25" s="73">
        <f t="shared" si="1"/>
        <v>-1277000</v>
      </c>
      <c r="L25" s="73">
        <f t="shared" si="1"/>
        <v>-1952000</v>
      </c>
      <c r="M25" s="73">
        <f t="shared" si="1"/>
        <v>4917470</v>
      </c>
      <c r="N25" s="73">
        <f t="shared" si="1"/>
        <v>1688470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-572053</v>
      </c>
      <c r="X25" s="73">
        <f t="shared" si="1"/>
        <v>0</v>
      </c>
      <c r="Y25" s="73">
        <f t="shared" si="1"/>
        <v>-572053</v>
      </c>
      <c r="Z25" s="170">
        <f>+IF(X25&lt;&gt;0,+(Y25/X25)*100,0)</f>
        <v>0</v>
      </c>
      <c r="AA25" s="74">
        <f>SUM(AA19:AA24)</f>
        <v>-51436000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-160796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-396000</v>
      </c>
      <c r="F33" s="60">
        <v>-396000</v>
      </c>
      <c r="G33" s="60"/>
      <c r="H33" s="60">
        <v>-74470</v>
      </c>
      <c r="I33" s="60">
        <v>-120404</v>
      </c>
      <c r="J33" s="60">
        <v>-194874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-194874</v>
      </c>
      <c r="X33" s="60"/>
      <c r="Y33" s="60">
        <v>-194874</v>
      </c>
      <c r="Z33" s="140"/>
      <c r="AA33" s="62">
        <v>-396000</v>
      </c>
    </row>
    <row r="34" spans="1:27" ht="13.5">
      <c r="A34" s="250" t="s">
        <v>197</v>
      </c>
      <c r="B34" s="251"/>
      <c r="C34" s="168">
        <f aca="true" t="shared" si="2" ref="C34:Y34">SUM(C29:C33)</f>
        <v>-160796</v>
      </c>
      <c r="D34" s="168">
        <f>SUM(D29:D33)</f>
        <v>0</v>
      </c>
      <c r="E34" s="72">
        <f t="shared" si="2"/>
        <v>-396000</v>
      </c>
      <c r="F34" s="73">
        <f t="shared" si="2"/>
        <v>-396000</v>
      </c>
      <c r="G34" s="73">
        <f t="shared" si="2"/>
        <v>0</v>
      </c>
      <c r="H34" s="73">
        <f t="shared" si="2"/>
        <v>-74470</v>
      </c>
      <c r="I34" s="73">
        <f t="shared" si="2"/>
        <v>-120404</v>
      </c>
      <c r="J34" s="73">
        <f t="shared" si="2"/>
        <v>-194874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-194874</v>
      </c>
      <c r="X34" s="73">
        <f t="shared" si="2"/>
        <v>0</v>
      </c>
      <c r="Y34" s="73">
        <f t="shared" si="2"/>
        <v>-194874</v>
      </c>
      <c r="Z34" s="170">
        <f>+IF(X34&lt;&gt;0,+(Y34/X34)*100,0)</f>
        <v>0</v>
      </c>
      <c r="AA34" s="74">
        <f>SUM(AA29:AA33)</f>
        <v>-396000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34874150</v>
      </c>
      <c r="D36" s="153">
        <f>+D15+D25+D34</f>
        <v>0</v>
      </c>
      <c r="E36" s="99">
        <f t="shared" si="3"/>
        <v>-1984422</v>
      </c>
      <c r="F36" s="100">
        <f t="shared" si="3"/>
        <v>-1984422</v>
      </c>
      <c r="G36" s="100">
        <f t="shared" si="3"/>
        <v>30984828</v>
      </c>
      <c r="H36" s="100">
        <f t="shared" si="3"/>
        <v>-4171762</v>
      </c>
      <c r="I36" s="100">
        <f t="shared" si="3"/>
        <v>-5258754</v>
      </c>
      <c r="J36" s="100">
        <f t="shared" si="3"/>
        <v>21554312</v>
      </c>
      <c r="K36" s="100">
        <f t="shared" si="3"/>
        <v>-5330639</v>
      </c>
      <c r="L36" s="100">
        <f t="shared" si="3"/>
        <v>-3840188</v>
      </c>
      <c r="M36" s="100">
        <f t="shared" si="3"/>
        <v>30435999</v>
      </c>
      <c r="N36" s="100">
        <f t="shared" si="3"/>
        <v>21265172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42819484</v>
      </c>
      <c r="X36" s="100">
        <f t="shared" si="3"/>
        <v>51169209</v>
      </c>
      <c r="Y36" s="100">
        <f t="shared" si="3"/>
        <v>-8349725</v>
      </c>
      <c r="Z36" s="137">
        <f>+IF(X36&lt;&gt;0,+(Y36/X36)*100,0)</f>
        <v>-16.317869990915828</v>
      </c>
      <c r="AA36" s="102">
        <f>+AA15+AA25+AA34</f>
        <v>-1984422</v>
      </c>
    </row>
    <row r="37" spans="1:27" ht="13.5">
      <c r="A37" s="249" t="s">
        <v>199</v>
      </c>
      <c r="B37" s="182"/>
      <c r="C37" s="153">
        <v>27883365</v>
      </c>
      <c r="D37" s="153"/>
      <c r="E37" s="99">
        <v>50285415</v>
      </c>
      <c r="F37" s="100">
        <v>50285415</v>
      </c>
      <c r="G37" s="100">
        <v>62757515</v>
      </c>
      <c r="H37" s="100">
        <v>93742343</v>
      </c>
      <c r="I37" s="100">
        <v>89570581</v>
      </c>
      <c r="J37" s="100">
        <v>62757515</v>
      </c>
      <c r="K37" s="100">
        <v>84311827</v>
      </c>
      <c r="L37" s="100">
        <v>78981188</v>
      </c>
      <c r="M37" s="100">
        <v>75141000</v>
      </c>
      <c r="N37" s="100">
        <v>84311827</v>
      </c>
      <c r="O37" s="100"/>
      <c r="P37" s="100"/>
      <c r="Q37" s="100"/>
      <c r="R37" s="100"/>
      <c r="S37" s="100"/>
      <c r="T37" s="100"/>
      <c r="U37" s="100"/>
      <c r="V37" s="100"/>
      <c r="W37" s="100">
        <v>62757515</v>
      </c>
      <c r="X37" s="100">
        <v>50285415</v>
      </c>
      <c r="Y37" s="100">
        <v>12472100</v>
      </c>
      <c r="Z37" s="137">
        <v>24.8</v>
      </c>
      <c r="AA37" s="102">
        <v>50285415</v>
      </c>
    </row>
    <row r="38" spans="1:27" ht="13.5">
      <c r="A38" s="269" t="s">
        <v>200</v>
      </c>
      <c r="B38" s="256"/>
      <c r="C38" s="257">
        <v>62757515</v>
      </c>
      <c r="D38" s="257"/>
      <c r="E38" s="258">
        <v>48300994</v>
      </c>
      <c r="F38" s="259">
        <v>48300994</v>
      </c>
      <c r="G38" s="259">
        <v>93742343</v>
      </c>
      <c r="H38" s="259">
        <v>89570581</v>
      </c>
      <c r="I38" s="259">
        <v>84311827</v>
      </c>
      <c r="J38" s="259">
        <v>84311827</v>
      </c>
      <c r="K38" s="259">
        <v>78981188</v>
      </c>
      <c r="L38" s="259">
        <v>75141000</v>
      </c>
      <c r="M38" s="259">
        <v>105576999</v>
      </c>
      <c r="N38" s="259">
        <v>105576999</v>
      </c>
      <c r="O38" s="259"/>
      <c r="P38" s="259"/>
      <c r="Q38" s="259"/>
      <c r="R38" s="259"/>
      <c r="S38" s="259"/>
      <c r="T38" s="259"/>
      <c r="U38" s="259"/>
      <c r="V38" s="259"/>
      <c r="W38" s="259">
        <v>105576999</v>
      </c>
      <c r="X38" s="259">
        <v>101454625</v>
      </c>
      <c r="Y38" s="259">
        <v>4122374</v>
      </c>
      <c r="Z38" s="260">
        <v>4.06</v>
      </c>
      <c r="AA38" s="261">
        <v>48300994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7768215</v>
      </c>
      <c r="D5" s="200">
        <f t="shared" si="0"/>
        <v>0</v>
      </c>
      <c r="E5" s="106">
        <f t="shared" si="0"/>
        <v>16114000</v>
      </c>
      <c r="F5" s="106">
        <f t="shared" si="0"/>
        <v>16114000</v>
      </c>
      <c r="G5" s="106">
        <f t="shared" si="0"/>
        <v>477737</v>
      </c>
      <c r="H5" s="106">
        <f t="shared" si="0"/>
        <v>368441</v>
      </c>
      <c r="I5" s="106">
        <f t="shared" si="0"/>
        <v>3782741</v>
      </c>
      <c r="J5" s="106">
        <f t="shared" si="0"/>
        <v>4628919</v>
      </c>
      <c r="K5" s="106">
        <f t="shared" si="0"/>
        <v>1277000</v>
      </c>
      <c r="L5" s="106">
        <f t="shared" si="0"/>
        <v>970000</v>
      </c>
      <c r="M5" s="106">
        <f t="shared" si="0"/>
        <v>2337000</v>
      </c>
      <c r="N5" s="106">
        <f t="shared" si="0"/>
        <v>4584000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9212919</v>
      </c>
      <c r="X5" s="106">
        <f t="shared" si="0"/>
        <v>8057000</v>
      </c>
      <c r="Y5" s="106">
        <f t="shared" si="0"/>
        <v>1155919</v>
      </c>
      <c r="Z5" s="201">
        <f>+IF(X5&lt;&gt;0,+(Y5/X5)*100,0)</f>
        <v>14.346766786645155</v>
      </c>
      <c r="AA5" s="199">
        <f>SUM(AA11:AA18)</f>
        <v>16114000</v>
      </c>
    </row>
    <row r="6" spans="1:27" ht="13.5">
      <c r="A6" s="291" t="s">
        <v>204</v>
      </c>
      <c r="B6" s="142"/>
      <c r="C6" s="62">
        <v>1251693</v>
      </c>
      <c r="D6" s="156"/>
      <c r="E6" s="60"/>
      <c r="F6" s="60"/>
      <c r="G6" s="60">
        <v>477737</v>
      </c>
      <c r="H6" s="60">
        <v>368441</v>
      </c>
      <c r="I6" s="60">
        <v>3688065</v>
      </c>
      <c r="J6" s="60">
        <v>4534243</v>
      </c>
      <c r="K6" s="60">
        <v>353000</v>
      </c>
      <c r="L6" s="60">
        <v>355000</v>
      </c>
      <c r="M6" s="60">
        <v>2337000</v>
      </c>
      <c r="N6" s="60">
        <v>3045000</v>
      </c>
      <c r="O6" s="60"/>
      <c r="P6" s="60"/>
      <c r="Q6" s="60"/>
      <c r="R6" s="60"/>
      <c r="S6" s="60"/>
      <c r="T6" s="60"/>
      <c r="U6" s="60"/>
      <c r="V6" s="60"/>
      <c r="W6" s="60">
        <v>7579243</v>
      </c>
      <c r="X6" s="60"/>
      <c r="Y6" s="60">
        <v>7579243</v>
      </c>
      <c r="Z6" s="140"/>
      <c r="AA6" s="155"/>
    </row>
    <row r="7" spans="1:27" ht="13.5">
      <c r="A7" s="291" t="s">
        <v>205</v>
      </c>
      <c r="B7" s="142"/>
      <c r="C7" s="62">
        <v>4721628</v>
      </c>
      <c r="D7" s="156"/>
      <c r="E7" s="60">
        <v>11200000</v>
      </c>
      <c r="F7" s="60">
        <v>11200000</v>
      </c>
      <c r="G7" s="60"/>
      <c r="H7" s="60"/>
      <c r="I7" s="60"/>
      <c r="J7" s="60"/>
      <c r="K7" s="60">
        <v>924000</v>
      </c>
      <c r="L7" s="60"/>
      <c r="M7" s="60"/>
      <c r="N7" s="60">
        <v>924000</v>
      </c>
      <c r="O7" s="60"/>
      <c r="P7" s="60"/>
      <c r="Q7" s="60"/>
      <c r="R7" s="60"/>
      <c r="S7" s="60"/>
      <c r="T7" s="60"/>
      <c r="U7" s="60"/>
      <c r="V7" s="60"/>
      <c r="W7" s="60">
        <v>924000</v>
      </c>
      <c r="X7" s="60">
        <v>5600000</v>
      </c>
      <c r="Y7" s="60">
        <v>-4676000</v>
      </c>
      <c r="Z7" s="140">
        <v>-83.5</v>
      </c>
      <c r="AA7" s="155">
        <v>11200000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5973321</v>
      </c>
      <c r="D11" s="294">
        <f t="shared" si="1"/>
        <v>0</v>
      </c>
      <c r="E11" s="295">
        <f t="shared" si="1"/>
        <v>11200000</v>
      </c>
      <c r="F11" s="295">
        <f t="shared" si="1"/>
        <v>11200000</v>
      </c>
      <c r="G11" s="295">
        <f t="shared" si="1"/>
        <v>477737</v>
      </c>
      <c r="H11" s="295">
        <f t="shared" si="1"/>
        <v>368441</v>
      </c>
      <c r="I11" s="295">
        <f t="shared" si="1"/>
        <v>3688065</v>
      </c>
      <c r="J11" s="295">
        <f t="shared" si="1"/>
        <v>4534243</v>
      </c>
      <c r="K11" s="295">
        <f t="shared" si="1"/>
        <v>1277000</v>
      </c>
      <c r="L11" s="295">
        <f t="shared" si="1"/>
        <v>355000</v>
      </c>
      <c r="M11" s="295">
        <f t="shared" si="1"/>
        <v>2337000</v>
      </c>
      <c r="N11" s="295">
        <f t="shared" si="1"/>
        <v>3969000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8503243</v>
      </c>
      <c r="X11" s="295">
        <f t="shared" si="1"/>
        <v>5600000</v>
      </c>
      <c r="Y11" s="295">
        <f t="shared" si="1"/>
        <v>2903243</v>
      </c>
      <c r="Z11" s="296">
        <f>+IF(X11&lt;&gt;0,+(Y11/X11)*100,0)</f>
        <v>51.843625</v>
      </c>
      <c r="AA11" s="297">
        <f>SUM(AA6:AA10)</f>
        <v>11200000</v>
      </c>
    </row>
    <row r="12" spans="1:27" ht="13.5">
      <c r="A12" s="298" t="s">
        <v>210</v>
      </c>
      <c r="B12" s="136"/>
      <c r="C12" s="62">
        <v>1188549</v>
      </c>
      <c r="D12" s="156"/>
      <c r="E12" s="60">
        <v>3000000</v>
      </c>
      <c r="F12" s="60">
        <v>3000000</v>
      </c>
      <c r="G12" s="60"/>
      <c r="H12" s="60"/>
      <c r="I12" s="60">
        <v>89914</v>
      </c>
      <c r="J12" s="60">
        <v>89914</v>
      </c>
      <c r="K12" s="60"/>
      <c r="L12" s="60">
        <v>309000</v>
      </c>
      <c r="M12" s="60"/>
      <c r="N12" s="60">
        <v>309000</v>
      </c>
      <c r="O12" s="60"/>
      <c r="P12" s="60"/>
      <c r="Q12" s="60"/>
      <c r="R12" s="60"/>
      <c r="S12" s="60"/>
      <c r="T12" s="60"/>
      <c r="U12" s="60"/>
      <c r="V12" s="60"/>
      <c r="W12" s="60">
        <v>398914</v>
      </c>
      <c r="X12" s="60">
        <v>1500000</v>
      </c>
      <c r="Y12" s="60">
        <v>-1101086</v>
      </c>
      <c r="Z12" s="140">
        <v>-73.41</v>
      </c>
      <c r="AA12" s="155">
        <v>3000000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606345</v>
      </c>
      <c r="D15" s="156"/>
      <c r="E15" s="60">
        <v>1914000</v>
      </c>
      <c r="F15" s="60">
        <v>1914000</v>
      </c>
      <c r="G15" s="60"/>
      <c r="H15" s="60"/>
      <c r="I15" s="60">
        <v>4762</v>
      </c>
      <c r="J15" s="60">
        <v>4762</v>
      </c>
      <c r="K15" s="60"/>
      <c r="L15" s="60">
        <v>306000</v>
      </c>
      <c r="M15" s="60"/>
      <c r="N15" s="60">
        <v>306000</v>
      </c>
      <c r="O15" s="60"/>
      <c r="P15" s="60"/>
      <c r="Q15" s="60"/>
      <c r="R15" s="60"/>
      <c r="S15" s="60"/>
      <c r="T15" s="60"/>
      <c r="U15" s="60"/>
      <c r="V15" s="60"/>
      <c r="W15" s="60">
        <v>310762</v>
      </c>
      <c r="X15" s="60">
        <v>957000</v>
      </c>
      <c r="Y15" s="60">
        <v>-646238</v>
      </c>
      <c r="Z15" s="140">
        <v>-67.53</v>
      </c>
      <c r="AA15" s="155">
        <v>1914000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15053351</v>
      </c>
      <c r="D20" s="154">
        <f t="shared" si="2"/>
        <v>0</v>
      </c>
      <c r="E20" s="100">
        <f t="shared" si="2"/>
        <v>35322027</v>
      </c>
      <c r="F20" s="100">
        <f t="shared" si="2"/>
        <v>35322027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17661014</v>
      </c>
      <c r="Y20" s="100">
        <f t="shared" si="2"/>
        <v>-17661014</v>
      </c>
      <c r="Z20" s="137">
        <f>+IF(X20&lt;&gt;0,+(Y20/X20)*100,0)</f>
        <v>-100</v>
      </c>
      <c r="AA20" s="153">
        <f>SUM(AA26:AA33)</f>
        <v>35322027</v>
      </c>
    </row>
    <row r="21" spans="1:27" ht="13.5">
      <c r="A21" s="291" t="s">
        <v>204</v>
      </c>
      <c r="B21" s="142"/>
      <c r="C21" s="62">
        <v>14884763</v>
      </c>
      <c r="D21" s="156"/>
      <c r="E21" s="60">
        <v>32972027</v>
      </c>
      <c r="F21" s="60">
        <v>32972027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16486014</v>
      </c>
      <c r="Y21" s="60">
        <v>-16486014</v>
      </c>
      <c r="Z21" s="140">
        <v>-100</v>
      </c>
      <c r="AA21" s="155">
        <v>32972027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14884763</v>
      </c>
      <c r="D26" s="294">
        <f t="shared" si="3"/>
        <v>0</v>
      </c>
      <c r="E26" s="295">
        <f t="shared" si="3"/>
        <v>32972027</v>
      </c>
      <c r="F26" s="295">
        <f t="shared" si="3"/>
        <v>32972027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16486014</v>
      </c>
      <c r="Y26" s="295">
        <f t="shared" si="3"/>
        <v>-16486014</v>
      </c>
      <c r="Z26" s="296">
        <f>+IF(X26&lt;&gt;0,+(Y26/X26)*100,0)</f>
        <v>-100</v>
      </c>
      <c r="AA26" s="297">
        <f>SUM(AA21:AA25)</f>
        <v>32972027</v>
      </c>
    </row>
    <row r="27" spans="1:27" ht="13.5">
      <c r="A27" s="298" t="s">
        <v>210</v>
      </c>
      <c r="B27" s="147"/>
      <c r="C27" s="62"/>
      <c r="D27" s="156"/>
      <c r="E27" s="60">
        <v>1350000</v>
      </c>
      <c r="F27" s="60">
        <v>1350000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675000</v>
      </c>
      <c r="Y27" s="60">
        <v>-675000</v>
      </c>
      <c r="Z27" s="140">
        <v>-100</v>
      </c>
      <c r="AA27" s="155">
        <v>1350000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168588</v>
      </c>
      <c r="D30" s="156"/>
      <c r="E30" s="60">
        <v>1000000</v>
      </c>
      <c r="F30" s="60">
        <v>1000000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500000</v>
      </c>
      <c r="Y30" s="60">
        <v>-500000</v>
      </c>
      <c r="Z30" s="140">
        <v>-100</v>
      </c>
      <c r="AA30" s="155">
        <v>1000000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16136456</v>
      </c>
      <c r="D36" s="156">
        <f t="shared" si="4"/>
        <v>0</v>
      </c>
      <c r="E36" s="60">
        <f t="shared" si="4"/>
        <v>32972027</v>
      </c>
      <c r="F36" s="60">
        <f t="shared" si="4"/>
        <v>32972027</v>
      </c>
      <c r="G36" s="60">
        <f t="shared" si="4"/>
        <v>477737</v>
      </c>
      <c r="H36" s="60">
        <f t="shared" si="4"/>
        <v>368441</v>
      </c>
      <c r="I36" s="60">
        <f t="shared" si="4"/>
        <v>3688065</v>
      </c>
      <c r="J36" s="60">
        <f t="shared" si="4"/>
        <v>4534243</v>
      </c>
      <c r="K36" s="60">
        <f t="shared" si="4"/>
        <v>353000</v>
      </c>
      <c r="L36" s="60">
        <f t="shared" si="4"/>
        <v>355000</v>
      </c>
      <c r="M36" s="60">
        <f t="shared" si="4"/>
        <v>2337000</v>
      </c>
      <c r="N36" s="60">
        <f t="shared" si="4"/>
        <v>3045000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7579243</v>
      </c>
      <c r="X36" s="60">
        <f t="shared" si="4"/>
        <v>16486014</v>
      </c>
      <c r="Y36" s="60">
        <f t="shared" si="4"/>
        <v>-8906771</v>
      </c>
      <c r="Z36" s="140">
        <f aca="true" t="shared" si="5" ref="Z36:Z49">+IF(X36&lt;&gt;0,+(Y36/X36)*100,0)</f>
        <v>-54.02622489584201</v>
      </c>
      <c r="AA36" s="155">
        <f>AA6+AA21</f>
        <v>32972027</v>
      </c>
    </row>
    <row r="37" spans="1:27" ht="13.5">
      <c r="A37" s="291" t="s">
        <v>205</v>
      </c>
      <c r="B37" s="142"/>
      <c r="C37" s="62">
        <f t="shared" si="4"/>
        <v>4721628</v>
      </c>
      <c r="D37" s="156">
        <f t="shared" si="4"/>
        <v>0</v>
      </c>
      <c r="E37" s="60">
        <f t="shared" si="4"/>
        <v>11200000</v>
      </c>
      <c r="F37" s="60">
        <f t="shared" si="4"/>
        <v>11200000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924000</v>
      </c>
      <c r="L37" s="60">
        <f t="shared" si="4"/>
        <v>0</v>
      </c>
      <c r="M37" s="60">
        <f t="shared" si="4"/>
        <v>0</v>
      </c>
      <c r="N37" s="60">
        <f t="shared" si="4"/>
        <v>924000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924000</v>
      </c>
      <c r="X37" s="60">
        <f t="shared" si="4"/>
        <v>5600000</v>
      </c>
      <c r="Y37" s="60">
        <f t="shared" si="4"/>
        <v>-4676000</v>
      </c>
      <c r="Z37" s="140">
        <f t="shared" si="5"/>
        <v>-83.5</v>
      </c>
      <c r="AA37" s="155">
        <f>AA7+AA22</f>
        <v>11200000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20858084</v>
      </c>
      <c r="D41" s="294">
        <f t="shared" si="6"/>
        <v>0</v>
      </c>
      <c r="E41" s="295">
        <f t="shared" si="6"/>
        <v>44172027</v>
      </c>
      <c r="F41" s="295">
        <f t="shared" si="6"/>
        <v>44172027</v>
      </c>
      <c r="G41" s="295">
        <f t="shared" si="6"/>
        <v>477737</v>
      </c>
      <c r="H41" s="295">
        <f t="shared" si="6"/>
        <v>368441</v>
      </c>
      <c r="I41" s="295">
        <f t="shared" si="6"/>
        <v>3688065</v>
      </c>
      <c r="J41" s="295">
        <f t="shared" si="6"/>
        <v>4534243</v>
      </c>
      <c r="K41" s="295">
        <f t="shared" si="6"/>
        <v>1277000</v>
      </c>
      <c r="L41" s="295">
        <f t="shared" si="6"/>
        <v>355000</v>
      </c>
      <c r="M41" s="295">
        <f t="shared" si="6"/>
        <v>2337000</v>
      </c>
      <c r="N41" s="295">
        <f t="shared" si="6"/>
        <v>3969000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8503243</v>
      </c>
      <c r="X41" s="295">
        <f t="shared" si="6"/>
        <v>22086014</v>
      </c>
      <c r="Y41" s="295">
        <f t="shared" si="6"/>
        <v>-13582771</v>
      </c>
      <c r="Z41" s="296">
        <f t="shared" si="5"/>
        <v>-61.49942221353296</v>
      </c>
      <c r="AA41" s="297">
        <f>SUM(AA36:AA40)</f>
        <v>44172027</v>
      </c>
    </row>
    <row r="42" spans="1:27" ht="13.5">
      <c r="A42" s="298" t="s">
        <v>210</v>
      </c>
      <c r="B42" s="136"/>
      <c r="C42" s="95">
        <f aca="true" t="shared" si="7" ref="C42:Y48">C12+C27</f>
        <v>1188549</v>
      </c>
      <c r="D42" s="129">
        <f t="shared" si="7"/>
        <v>0</v>
      </c>
      <c r="E42" s="54">
        <f t="shared" si="7"/>
        <v>4350000</v>
      </c>
      <c r="F42" s="54">
        <f t="shared" si="7"/>
        <v>4350000</v>
      </c>
      <c r="G42" s="54">
        <f t="shared" si="7"/>
        <v>0</v>
      </c>
      <c r="H42" s="54">
        <f t="shared" si="7"/>
        <v>0</v>
      </c>
      <c r="I42" s="54">
        <f t="shared" si="7"/>
        <v>89914</v>
      </c>
      <c r="J42" s="54">
        <f t="shared" si="7"/>
        <v>89914</v>
      </c>
      <c r="K42" s="54">
        <f t="shared" si="7"/>
        <v>0</v>
      </c>
      <c r="L42" s="54">
        <f t="shared" si="7"/>
        <v>309000</v>
      </c>
      <c r="M42" s="54">
        <f t="shared" si="7"/>
        <v>0</v>
      </c>
      <c r="N42" s="54">
        <f t="shared" si="7"/>
        <v>309000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398914</v>
      </c>
      <c r="X42" s="54">
        <f t="shared" si="7"/>
        <v>2175000</v>
      </c>
      <c r="Y42" s="54">
        <f t="shared" si="7"/>
        <v>-1776086</v>
      </c>
      <c r="Z42" s="184">
        <f t="shared" si="5"/>
        <v>-81.6591264367816</v>
      </c>
      <c r="AA42" s="130">
        <f aca="true" t="shared" si="8" ref="AA42:AA48">AA12+AA27</f>
        <v>4350000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774933</v>
      </c>
      <c r="D45" s="129">
        <f t="shared" si="7"/>
        <v>0</v>
      </c>
      <c r="E45" s="54">
        <f t="shared" si="7"/>
        <v>2914000</v>
      </c>
      <c r="F45" s="54">
        <f t="shared" si="7"/>
        <v>2914000</v>
      </c>
      <c r="G45" s="54">
        <f t="shared" si="7"/>
        <v>0</v>
      </c>
      <c r="H45" s="54">
        <f t="shared" si="7"/>
        <v>0</v>
      </c>
      <c r="I45" s="54">
        <f t="shared" si="7"/>
        <v>4762</v>
      </c>
      <c r="J45" s="54">
        <f t="shared" si="7"/>
        <v>4762</v>
      </c>
      <c r="K45" s="54">
        <f t="shared" si="7"/>
        <v>0</v>
      </c>
      <c r="L45" s="54">
        <f t="shared" si="7"/>
        <v>306000</v>
      </c>
      <c r="M45" s="54">
        <f t="shared" si="7"/>
        <v>0</v>
      </c>
      <c r="N45" s="54">
        <f t="shared" si="7"/>
        <v>306000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310762</v>
      </c>
      <c r="X45" s="54">
        <f t="shared" si="7"/>
        <v>1457000</v>
      </c>
      <c r="Y45" s="54">
        <f t="shared" si="7"/>
        <v>-1146238</v>
      </c>
      <c r="Z45" s="184">
        <f t="shared" si="5"/>
        <v>-78.67110501029512</v>
      </c>
      <c r="AA45" s="130">
        <f t="shared" si="8"/>
        <v>2914000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22821566</v>
      </c>
      <c r="D49" s="218">
        <f t="shared" si="9"/>
        <v>0</v>
      </c>
      <c r="E49" s="220">
        <f t="shared" si="9"/>
        <v>51436027</v>
      </c>
      <c r="F49" s="220">
        <f t="shared" si="9"/>
        <v>51436027</v>
      </c>
      <c r="G49" s="220">
        <f t="shared" si="9"/>
        <v>477737</v>
      </c>
      <c r="H49" s="220">
        <f t="shared" si="9"/>
        <v>368441</v>
      </c>
      <c r="I49" s="220">
        <f t="shared" si="9"/>
        <v>3782741</v>
      </c>
      <c r="J49" s="220">
        <f t="shared" si="9"/>
        <v>4628919</v>
      </c>
      <c r="K49" s="220">
        <f t="shared" si="9"/>
        <v>1277000</v>
      </c>
      <c r="L49" s="220">
        <f t="shared" si="9"/>
        <v>970000</v>
      </c>
      <c r="M49" s="220">
        <f t="shared" si="9"/>
        <v>2337000</v>
      </c>
      <c r="N49" s="220">
        <f t="shared" si="9"/>
        <v>4584000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9212919</v>
      </c>
      <c r="X49" s="220">
        <f t="shared" si="9"/>
        <v>25718014</v>
      </c>
      <c r="Y49" s="220">
        <f t="shared" si="9"/>
        <v>-16505095</v>
      </c>
      <c r="Z49" s="221">
        <f t="shared" si="5"/>
        <v>-64.17717557817645</v>
      </c>
      <c r="AA49" s="222">
        <f>SUM(AA41:AA48)</f>
        <v>51436027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386128</v>
      </c>
      <c r="D51" s="129">
        <f t="shared" si="10"/>
        <v>0</v>
      </c>
      <c r="E51" s="54">
        <f t="shared" si="10"/>
        <v>2611000</v>
      </c>
      <c r="F51" s="54">
        <f t="shared" si="10"/>
        <v>2611000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1305500</v>
      </c>
      <c r="Y51" s="54">
        <f t="shared" si="10"/>
        <v>-1305500</v>
      </c>
      <c r="Z51" s="184">
        <f>+IF(X51&lt;&gt;0,+(Y51/X51)*100,0)</f>
        <v>-100</v>
      </c>
      <c r="AA51" s="130">
        <f>SUM(AA57:AA61)</f>
        <v>2611000</v>
      </c>
    </row>
    <row r="52" spans="1:27" ht="13.5">
      <c r="A52" s="310" t="s">
        <v>204</v>
      </c>
      <c r="B52" s="142"/>
      <c r="C52" s="62">
        <v>112557</v>
      </c>
      <c r="D52" s="156"/>
      <c r="E52" s="60">
        <v>1250000</v>
      </c>
      <c r="F52" s="60">
        <v>1250000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625000</v>
      </c>
      <c r="Y52" s="60">
        <v>-625000</v>
      </c>
      <c r="Z52" s="140">
        <v>-100</v>
      </c>
      <c r="AA52" s="155">
        <v>1250000</v>
      </c>
    </row>
    <row r="53" spans="1:27" ht="13.5">
      <c r="A53" s="310" t="s">
        <v>205</v>
      </c>
      <c r="B53" s="142"/>
      <c r="C53" s="62"/>
      <c r="D53" s="156"/>
      <c r="E53" s="60">
        <v>100000</v>
      </c>
      <c r="F53" s="60">
        <v>100000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50000</v>
      </c>
      <c r="Y53" s="60">
        <v>-50000</v>
      </c>
      <c r="Z53" s="140">
        <v>-100</v>
      </c>
      <c r="AA53" s="155">
        <v>100000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112557</v>
      </c>
      <c r="D57" s="294">
        <f t="shared" si="11"/>
        <v>0</v>
      </c>
      <c r="E57" s="295">
        <f t="shared" si="11"/>
        <v>1350000</v>
      </c>
      <c r="F57" s="295">
        <f t="shared" si="11"/>
        <v>1350000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675000</v>
      </c>
      <c r="Y57" s="295">
        <f t="shared" si="11"/>
        <v>-675000</v>
      </c>
      <c r="Z57" s="296">
        <f>+IF(X57&lt;&gt;0,+(Y57/X57)*100,0)</f>
        <v>-100</v>
      </c>
      <c r="AA57" s="297">
        <f>SUM(AA52:AA56)</f>
        <v>1350000</v>
      </c>
    </row>
    <row r="58" spans="1:27" ht="13.5">
      <c r="A58" s="311" t="s">
        <v>210</v>
      </c>
      <c r="B58" s="136"/>
      <c r="C58" s="62"/>
      <c r="D58" s="156"/>
      <c r="E58" s="60">
        <v>300000</v>
      </c>
      <c r="F58" s="60">
        <v>300000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150000</v>
      </c>
      <c r="Y58" s="60">
        <v>-150000</v>
      </c>
      <c r="Z58" s="140">
        <v>-100</v>
      </c>
      <c r="AA58" s="155">
        <v>300000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273571</v>
      </c>
      <c r="D61" s="156"/>
      <c r="E61" s="60">
        <v>961000</v>
      </c>
      <c r="F61" s="60">
        <v>961000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480500</v>
      </c>
      <c r="Y61" s="60">
        <v>-480500</v>
      </c>
      <c r="Z61" s="140">
        <v>-100</v>
      </c>
      <c r="AA61" s="155">
        <v>961000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2611350</v>
      </c>
      <c r="F68" s="60"/>
      <c r="G68" s="60"/>
      <c r="H68" s="60"/>
      <c r="I68" s="60">
        <v>270839</v>
      </c>
      <c r="J68" s="60">
        <v>270839</v>
      </c>
      <c r="K68" s="60">
        <v>861</v>
      </c>
      <c r="L68" s="60">
        <v>164765</v>
      </c>
      <c r="M68" s="60">
        <v>164765</v>
      </c>
      <c r="N68" s="60">
        <v>330391</v>
      </c>
      <c r="O68" s="60"/>
      <c r="P68" s="60"/>
      <c r="Q68" s="60"/>
      <c r="R68" s="60"/>
      <c r="S68" s="60"/>
      <c r="T68" s="60"/>
      <c r="U68" s="60"/>
      <c r="V68" s="60"/>
      <c r="W68" s="60">
        <v>601230</v>
      </c>
      <c r="X68" s="60"/>
      <c r="Y68" s="60">
        <v>601230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2611350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270839</v>
      </c>
      <c r="J69" s="220">
        <f t="shared" si="12"/>
        <v>270839</v>
      </c>
      <c r="K69" s="220">
        <f t="shared" si="12"/>
        <v>861</v>
      </c>
      <c r="L69" s="220">
        <f t="shared" si="12"/>
        <v>164765</v>
      </c>
      <c r="M69" s="220">
        <f t="shared" si="12"/>
        <v>164765</v>
      </c>
      <c r="N69" s="220">
        <f t="shared" si="12"/>
        <v>330391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601230</v>
      </c>
      <c r="X69" s="220">
        <f t="shared" si="12"/>
        <v>0</v>
      </c>
      <c r="Y69" s="220">
        <f t="shared" si="12"/>
        <v>601230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5973321</v>
      </c>
      <c r="D5" s="357">
        <f t="shared" si="0"/>
        <v>0</v>
      </c>
      <c r="E5" s="356">
        <f t="shared" si="0"/>
        <v>11200000</v>
      </c>
      <c r="F5" s="358">
        <f t="shared" si="0"/>
        <v>11200000</v>
      </c>
      <c r="G5" s="358">
        <f t="shared" si="0"/>
        <v>477737</v>
      </c>
      <c r="H5" s="356">
        <f t="shared" si="0"/>
        <v>368441</v>
      </c>
      <c r="I5" s="356">
        <f t="shared" si="0"/>
        <v>3688065</v>
      </c>
      <c r="J5" s="358">
        <f t="shared" si="0"/>
        <v>4534243</v>
      </c>
      <c r="K5" s="358">
        <f t="shared" si="0"/>
        <v>1277000</v>
      </c>
      <c r="L5" s="356">
        <f t="shared" si="0"/>
        <v>355000</v>
      </c>
      <c r="M5" s="356">
        <f t="shared" si="0"/>
        <v>2337000</v>
      </c>
      <c r="N5" s="358">
        <f t="shared" si="0"/>
        <v>3969000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8503243</v>
      </c>
      <c r="X5" s="356">
        <f t="shared" si="0"/>
        <v>5600000</v>
      </c>
      <c r="Y5" s="358">
        <f t="shared" si="0"/>
        <v>2903243</v>
      </c>
      <c r="Z5" s="359">
        <f>+IF(X5&lt;&gt;0,+(Y5/X5)*100,0)</f>
        <v>51.843625</v>
      </c>
      <c r="AA5" s="360">
        <f>+AA6+AA8+AA11+AA13+AA15</f>
        <v>11200000</v>
      </c>
    </row>
    <row r="6" spans="1:27" ht="13.5">
      <c r="A6" s="361" t="s">
        <v>204</v>
      </c>
      <c r="B6" s="142"/>
      <c r="C6" s="60">
        <f>+C7</f>
        <v>1251693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477737</v>
      </c>
      <c r="H6" s="60">
        <f t="shared" si="1"/>
        <v>368441</v>
      </c>
      <c r="I6" s="60">
        <f t="shared" si="1"/>
        <v>3688065</v>
      </c>
      <c r="J6" s="59">
        <f t="shared" si="1"/>
        <v>4534243</v>
      </c>
      <c r="K6" s="59">
        <f t="shared" si="1"/>
        <v>353000</v>
      </c>
      <c r="L6" s="60">
        <f t="shared" si="1"/>
        <v>355000</v>
      </c>
      <c r="M6" s="60">
        <f t="shared" si="1"/>
        <v>2337000</v>
      </c>
      <c r="N6" s="59">
        <f t="shared" si="1"/>
        <v>3045000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7579243</v>
      </c>
      <c r="X6" s="60">
        <f t="shared" si="1"/>
        <v>0</v>
      </c>
      <c r="Y6" s="59">
        <f t="shared" si="1"/>
        <v>7579243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1251693</v>
      </c>
      <c r="D7" s="340"/>
      <c r="E7" s="60"/>
      <c r="F7" s="59"/>
      <c r="G7" s="59">
        <v>477737</v>
      </c>
      <c r="H7" s="60">
        <v>368441</v>
      </c>
      <c r="I7" s="60">
        <v>3688065</v>
      </c>
      <c r="J7" s="59">
        <v>4534243</v>
      </c>
      <c r="K7" s="59">
        <v>353000</v>
      </c>
      <c r="L7" s="60">
        <v>355000</v>
      </c>
      <c r="M7" s="60">
        <v>2337000</v>
      </c>
      <c r="N7" s="59">
        <v>3045000</v>
      </c>
      <c r="O7" s="59"/>
      <c r="P7" s="60"/>
      <c r="Q7" s="60"/>
      <c r="R7" s="59"/>
      <c r="S7" s="59"/>
      <c r="T7" s="60"/>
      <c r="U7" s="60"/>
      <c r="V7" s="59"/>
      <c r="W7" s="59">
        <v>7579243</v>
      </c>
      <c r="X7" s="60"/>
      <c r="Y7" s="59">
        <v>7579243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4721628</v>
      </c>
      <c r="D8" s="340">
        <f t="shared" si="2"/>
        <v>0</v>
      </c>
      <c r="E8" s="60">
        <f t="shared" si="2"/>
        <v>11200000</v>
      </c>
      <c r="F8" s="59">
        <f t="shared" si="2"/>
        <v>11200000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924000</v>
      </c>
      <c r="L8" s="60">
        <f t="shared" si="2"/>
        <v>0</v>
      </c>
      <c r="M8" s="60">
        <f t="shared" si="2"/>
        <v>0</v>
      </c>
      <c r="N8" s="59">
        <f t="shared" si="2"/>
        <v>924000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924000</v>
      </c>
      <c r="X8" s="60">
        <f t="shared" si="2"/>
        <v>5600000</v>
      </c>
      <c r="Y8" s="59">
        <f t="shared" si="2"/>
        <v>-4676000</v>
      </c>
      <c r="Z8" s="61">
        <f>+IF(X8&lt;&gt;0,+(Y8/X8)*100,0)</f>
        <v>-83.5</v>
      </c>
      <c r="AA8" s="62">
        <f>SUM(AA9:AA10)</f>
        <v>11200000</v>
      </c>
    </row>
    <row r="9" spans="1:27" ht="13.5">
      <c r="A9" s="291" t="s">
        <v>229</v>
      </c>
      <c r="B9" s="142"/>
      <c r="C9" s="60">
        <v>4143599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>
        <v>578029</v>
      </c>
      <c r="D10" s="340"/>
      <c r="E10" s="60">
        <v>11200000</v>
      </c>
      <c r="F10" s="59">
        <v>11200000</v>
      </c>
      <c r="G10" s="59"/>
      <c r="H10" s="60"/>
      <c r="I10" s="60"/>
      <c r="J10" s="59"/>
      <c r="K10" s="59">
        <v>924000</v>
      </c>
      <c r="L10" s="60"/>
      <c r="M10" s="60"/>
      <c r="N10" s="59">
        <v>924000</v>
      </c>
      <c r="O10" s="59"/>
      <c r="P10" s="60"/>
      <c r="Q10" s="60"/>
      <c r="R10" s="59"/>
      <c r="S10" s="59"/>
      <c r="T10" s="60"/>
      <c r="U10" s="60"/>
      <c r="V10" s="59"/>
      <c r="W10" s="59">
        <v>924000</v>
      </c>
      <c r="X10" s="60">
        <v>5600000</v>
      </c>
      <c r="Y10" s="59">
        <v>-4676000</v>
      </c>
      <c r="Z10" s="61">
        <v>-83.5</v>
      </c>
      <c r="AA10" s="62">
        <v>11200000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1188549</v>
      </c>
      <c r="D22" s="344">
        <f t="shared" si="6"/>
        <v>0</v>
      </c>
      <c r="E22" s="343">
        <f t="shared" si="6"/>
        <v>3000000</v>
      </c>
      <c r="F22" s="345">
        <f t="shared" si="6"/>
        <v>3000000</v>
      </c>
      <c r="G22" s="345">
        <f t="shared" si="6"/>
        <v>0</v>
      </c>
      <c r="H22" s="343">
        <f t="shared" si="6"/>
        <v>0</v>
      </c>
      <c r="I22" s="343">
        <f t="shared" si="6"/>
        <v>89914</v>
      </c>
      <c r="J22" s="345">
        <f t="shared" si="6"/>
        <v>89914</v>
      </c>
      <c r="K22" s="345">
        <f t="shared" si="6"/>
        <v>0</v>
      </c>
      <c r="L22" s="343">
        <f t="shared" si="6"/>
        <v>309000</v>
      </c>
      <c r="M22" s="343">
        <f t="shared" si="6"/>
        <v>0</v>
      </c>
      <c r="N22" s="345">
        <f t="shared" si="6"/>
        <v>309000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398914</v>
      </c>
      <c r="X22" s="343">
        <f t="shared" si="6"/>
        <v>1500000</v>
      </c>
      <c r="Y22" s="345">
        <f t="shared" si="6"/>
        <v>-1101086</v>
      </c>
      <c r="Z22" s="336">
        <f>+IF(X22&lt;&gt;0,+(Y22/X22)*100,0)</f>
        <v>-73.40573333333333</v>
      </c>
      <c r="AA22" s="350">
        <f>SUM(AA23:AA32)</f>
        <v>3000000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1500000</v>
      </c>
      <c r="F24" s="59">
        <v>1500000</v>
      </c>
      <c r="G24" s="59"/>
      <c r="H24" s="60"/>
      <c r="I24" s="60"/>
      <c r="J24" s="59"/>
      <c r="K24" s="59"/>
      <c r="L24" s="60">
        <v>92000</v>
      </c>
      <c r="M24" s="60"/>
      <c r="N24" s="59">
        <v>92000</v>
      </c>
      <c r="O24" s="59"/>
      <c r="P24" s="60"/>
      <c r="Q24" s="60"/>
      <c r="R24" s="59"/>
      <c r="S24" s="59"/>
      <c r="T24" s="60"/>
      <c r="U24" s="60"/>
      <c r="V24" s="59"/>
      <c r="W24" s="59">
        <v>92000</v>
      </c>
      <c r="X24" s="60">
        <v>750000</v>
      </c>
      <c r="Y24" s="59">
        <v>-658000</v>
      </c>
      <c r="Z24" s="61">
        <v>-87.73</v>
      </c>
      <c r="AA24" s="62">
        <v>1500000</v>
      </c>
    </row>
    <row r="25" spans="1:27" ht="13.5">
      <c r="A25" s="361" t="s">
        <v>238</v>
      </c>
      <c r="B25" s="142"/>
      <c r="C25" s="60"/>
      <c r="D25" s="340"/>
      <c r="E25" s="60">
        <v>1500000</v>
      </c>
      <c r="F25" s="59">
        <v>1500000</v>
      </c>
      <c r="G25" s="59"/>
      <c r="H25" s="60"/>
      <c r="I25" s="60"/>
      <c r="J25" s="59"/>
      <c r="K25" s="59"/>
      <c r="L25" s="60">
        <v>128000</v>
      </c>
      <c r="M25" s="60"/>
      <c r="N25" s="59">
        <v>128000</v>
      </c>
      <c r="O25" s="59"/>
      <c r="P25" s="60"/>
      <c r="Q25" s="60"/>
      <c r="R25" s="59"/>
      <c r="S25" s="59"/>
      <c r="T25" s="60"/>
      <c r="U25" s="60"/>
      <c r="V25" s="59"/>
      <c r="W25" s="59">
        <v>128000</v>
      </c>
      <c r="X25" s="60">
        <v>750000</v>
      </c>
      <c r="Y25" s="59">
        <v>-622000</v>
      </c>
      <c r="Z25" s="61">
        <v>-82.93</v>
      </c>
      <c r="AA25" s="62">
        <v>1500000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1188549</v>
      </c>
      <c r="D32" s="340"/>
      <c r="E32" s="60"/>
      <c r="F32" s="59"/>
      <c r="G32" s="59"/>
      <c r="H32" s="60"/>
      <c r="I32" s="60">
        <v>89914</v>
      </c>
      <c r="J32" s="59">
        <v>89914</v>
      </c>
      <c r="K32" s="59"/>
      <c r="L32" s="60">
        <v>89000</v>
      </c>
      <c r="M32" s="60"/>
      <c r="N32" s="59">
        <v>89000</v>
      </c>
      <c r="O32" s="59"/>
      <c r="P32" s="60"/>
      <c r="Q32" s="60"/>
      <c r="R32" s="59"/>
      <c r="S32" s="59"/>
      <c r="T32" s="60"/>
      <c r="U32" s="60"/>
      <c r="V32" s="59"/>
      <c r="W32" s="59">
        <v>178914</v>
      </c>
      <c r="X32" s="60"/>
      <c r="Y32" s="59">
        <v>178914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606345</v>
      </c>
      <c r="D40" s="344">
        <f t="shared" si="9"/>
        <v>0</v>
      </c>
      <c r="E40" s="343">
        <f t="shared" si="9"/>
        <v>1914000</v>
      </c>
      <c r="F40" s="345">
        <f t="shared" si="9"/>
        <v>1914000</v>
      </c>
      <c r="G40" s="345">
        <f t="shared" si="9"/>
        <v>0</v>
      </c>
      <c r="H40" s="343">
        <f t="shared" si="9"/>
        <v>0</v>
      </c>
      <c r="I40" s="343">
        <f t="shared" si="9"/>
        <v>4762</v>
      </c>
      <c r="J40" s="345">
        <f t="shared" si="9"/>
        <v>4762</v>
      </c>
      <c r="K40" s="345">
        <f t="shared" si="9"/>
        <v>0</v>
      </c>
      <c r="L40" s="343">
        <f t="shared" si="9"/>
        <v>306000</v>
      </c>
      <c r="M40" s="343">
        <f t="shared" si="9"/>
        <v>0</v>
      </c>
      <c r="N40" s="345">
        <f t="shared" si="9"/>
        <v>306000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310762</v>
      </c>
      <c r="X40" s="343">
        <f t="shared" si="9"/>
        <v>957000</v>
      </c>
      <c r="Y40" s="345">
        <f t="shared" si="9"/>
        <v>-646238</v>
      </c>
      <c r="Z40" s="336">
        <f>+IF(X40&lt;&gt;0,+(Y40/X40)*100,0)</f>
        <v>-67.52748171368862</v>
      </c>
      <c r="AA40" s="350">
        <f>SUM(AA41:AA49)</f>
        <v>1914000</v>
      </c>
    </row>
    <row r="41" spans="1:27" ht="13.5">
      <c r="A41" s="361" t="s">
        <v>247</v>
      </c>
      <c r="B41" s="142"/>
      <c r="C41" s="362"/>
      <c r="D41" s="363"/>
      <c r="E41" s="362">
        <v>1075000</v>
      </c>
      <c r="F41" s="364">
        <v>1075000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537500</v>
      </c>
      <c r="Y41" s="364">
        <v>-537500</v>
      </c>
      <c r="Z41" s="365">
        <v>-100</v>
      </c>
      <c r="AA41" s="366">
        <v>1075000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110001</v>
      </c>
      <c r="D44" s="368"/>
      <c r="E44" s="54">
        <v>139000</v>
      </c>
      <c r="F44" s="53">
        <v>139000</v>
      </c>
      <c r="G44" s="53"/>
      <c r="H44" s="54"/>
      <c r="I44" s="54">
        <v>4762</v>
      </c>
      <c r="J44" s="53">
        <v>4762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4762</v>
      </c>
      <c r="X44" s="54">
        <v>69500</v>
      </c>
      <c r="Y44" s="53">
        <v>-64738</v>
      </c>
      <c r="Z44" s="94">
        <v>-93.15</v>
      </c>
      <c r="AA44" s="95">
        <v>139000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496344</v>
      </c>
      <c r="D48" s="368"/>
      <c r="E48" s="54"/>
      <c r="F48" s="53"/>
      <c r="G48" s="53"/>
      <c r="H48" s="54"/>
      <c r="I48" s="54"/>
      <c r="J48" s="53"/>
      <c r="K48" s="53"/>
      <c r="L48" s="54">
        <v>306000</v>
      </c>
      <c r="M48" s="54"/>
      <c r="N48" s="53">
        <v>306000</v>
      </c>
      <c r="O48" s="53"/>
      <c r="P48" s="54"/>
      <c r="Q48" s="54"/>
      <c r="R48" s="53"/>
      <c r="S48" s="53"/>
      <c r="T48" s="54"/>
      <c r="U48" s="54"/>
      <c r="V48" s="53"/>
      <c r="W48" s="53">
        <v>306000</v>
      </c>
      <c r="X48" s="54"/>
      <c r="Y48" s="53">
        <v>306000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700000</v>
      </c>
      <c r="F49" s="53">
        <v>700000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350000</v>
      </c>
      <c r="Y49" s="53">
        <v>-350000</v>
      </c>
      <c r="Z49" s="94">
        <v>-100</v>
      </c>
      <c r="AA49" s="95">
        <v>700000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7768215</v>
      </c>
      <c r="D60" s="346">
        <f t="shared" si="14"/>
        <v>0</v>
      </c>
      <c r="E60" s="219">
        <f t="shared" si="14"/>
        <v>16114000</v>
      </c>
      <c r="F60" s="264">
        <f t="shared" si="14"/>
        <v>16114000</v>
      </c>
      <c r="G60" s="264">
        <f t="shared" si="14"/>
        <v>477737</v>
      </c>
      <c r="H60" s="219">
        <f t="shared" si="14"/>
        <v>368441</v>
      </c>
      <c r="I60" s="219">
        <f t="shared" si="14"/>
        <v>3782741</v>
      </c>
      <c r="J60" s="264">
        <f t="shared" si="14"/>
        <v>4628919</v>
      </c>
      <c r="K60" s="264">
        <f t="shared" si="14"/>
        <v>1277000</v>
      </c>
      <c r="L60" s="219">
        <f t="shared" si="14"/>
        <v>970000</v>
      </c>
      <c r="M60" s="219">
        <f t="shared" si="14"/>
        <v>2337000</v>
      </c>
      <c r="N60" s="264">
        <f t="shared" si="14"/>
        <v>4584000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9212919</v>
      </c>
      <c r="X60" s="219">
        <f t="shared" si="14"/>
        <v>8057000</v>
      </c>
      <c r="Y60" s="264">
        <f t="shared" si="14"/>
        <v>1155919</v>
      </c>
      <c r="Z60" s="337">
        <f>+IF(X60&lt;&gt;0,+(Y60/X60)*100,0)</f>
        <v>14.346766786645155</v>
      </c>
      <c r="AA60" s="232">
        <f>+AA57+AA54+AA51+AA40+AA37+AA34+AA22+AA5</f>
        <v>16114000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14884763</v>
      </c>
      <c r="D5" s="357">
        <f t="shared" si="0"/>
        <v>0</v>
      </c>
      <c r="E5" s="356">
        <f t="shared" si="0"/>
        <v>32972027</v>
      </c>
      <c r="F5" s="358">
        <f t="shared" si="0"/>
        <v>32972027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16486014</v>
      </c>
      <c r="Y5" s="358">
        <f t="shared" si="0"/>
        <v>-16486014</v>
      </c>
      <c r="Z5" s="359">
        <f>+IF(X5&lt;&gt;0,+(Y5/X5)*100,0)</f>
        <v>-100</v>
      </c>
      <c r="AA5" s="360">
        <f>+AA6+AA8+AA11+AA13+AA15</f>
        <v>32972027</v>
      </c>
    </row>
    <row r="6" spans="1:27" ht="13.5">
      <c r="A6" s="361" t="s">
        <v>204</v>
      </c>
      <c r="B6" s="142"/>
      <c r="C6" s="60">
        <f>+C7</f>
        <v>14884763</v>
      </c>
      <c r="D6" s="340">
        <f aca="true" t="shared" si="1" ref="D6:AA6">+D7</f>
        <v>0</v>
      </c>
      <c r="E6" s="60">
        <f t="shared" si="1"/>
        <v>32972027</v>
      </c>
      <c r="F6" s="59">
        <f t="shared" si="1"/>
        <v>32972027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16486014</v>
      </c>
      <c r="Y6" s="59">
        <f t="shared" si="1"/>
        <v>-16486014</v>
      </c>
      <c r="Z6" s="61">
        <f>+IF(X6&lt;&gt;0,+(Y6/X6)*100,0)</f>
        <v>-100</v>
      </c>
      <c r="AA6" s="62">
        <f t="shared" si="1"/>
        <v>32972027</v>
      </c>
    </row>
    <row r="7" spans="1:27" ht="13.5">
      <c r="A7" s="291" t="s">
        <v>228</v>
      </c>
      <c r="B7" s="142"/>
      <c r="C7" s="60">
        <v>14884763</v>
      </c>
      <c r="D7" s="340"/>
      <c r="E7" s="60">
        <v>32972027</v>
      </c>
      <c r="F7" s="59">
        <v>32972027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16486014</v>
      </c>
      <c r="Y7" s="59">
        <v>-16486014</v>
      </c>
      <c r="Z7" s="61">
        <v>-100</v>
      </c>
      <c r="AA7" s="62">
        <v>32972027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1350000</v>
      </c>
      <c r="F22" s="345">
        <f t="shared" si="6"/>
        <v>1350000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675000</v>
      </c>
      <c r="Y22" s="345">
        <f t="shared" si="6"/>
        <v>-675000</v>
      </c>
      <c r="Z22" s="336">
        <f>+IF(X22&lt;&gt;0,+(Y22/X22)*100,0)</f>
        <v>-100</v>
      </c>
      <c r="AA22" s="350">
        <f>SUM(AA23:AA32)</f>
        <v>1350000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1350000</v>
      </c>
      <c r="F25" s="59">
        <v>1350000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675000</v>
      </c>
      <c r="Y25" s="59">
        <v>-675000</v>
      </c>
      <c r="Z25" s="61">
        <v>-100</v>
      </c>
      <c r="AA25" s="62">
        <v>1350000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168588</v>
      </c>
      <c r="D40" s="344">
        <f t="shared" si="9"/>
        <v>0</v>
      </c>
      <c r="E40" s="343">
        <f t="shared" si="9"/>
        <v>1000000</v>
      </c>
      <c r="F40" s="345">
        <f t="shared" si="9"/>
        <v>1000000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500000</v>
      </c>
      <c r="Y40" s="345">
        <f t="shared" si="9"/>
        <v>-500000</v>
      </c>
      <c r="Z40" s="336">
        <f>+IF(X40&lt;&gt;0,+(Y40/X40)*100,0)</f>
        <v>-100</v>
      </c>
      <c r="AA40" s="350">
        <f>SUM(AA41:AA49)</f>
        <v>1000000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168588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1000000</v>
      </c>
      <c r="F49" s="53">
        <v>1000000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500000</v>
      </c>
      <c r="Y49" s="53">
        <v>-500000</v>
      </c>
      <c r="Z49" s="94">
        <v>-100</v>
      </c>
      <c r="AA49" s="95">
        <v>1000000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15053351</v>
      </c>
      <c r="D60" s="346">
        <f t="shared" si="14"/>
        <v>0</v>
      </c>
      <c r="E60" s="219">
        <f t="shared" si="14"/>
        <v>35322027</v>
      </c>
      <c r="F60" s="264">
        <f t="shared" si="14"/>
        <v>35322027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17661014</v>
      </c>
      <c r="Y60" s="264">
        <f t="shared" si="14"/>
        <v>-17661014</v>
      </c>
      <c r="Z60" s="337">
        <f>+IF(X60&lt;&gt;0,+(Y60/X60)*100,0)</f>
        <v>-100</v>
      </c>
      <c r="AA60" s="232">
        <f>+AA57+AA54+AA51+AA40+AA37+AA34+AA22+AA5</f>
        <v>35322027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2014-02-05T07:14:00Z</dcterms:created>
  <dcterms:modified xsi:type="dcterms:W3CDTF">2014-02-05T07:14:05Z</dcterms:modified>
  <cp:category/>
  <cp:version/>
  <cp:contentType/>
  <cp:contentStatus/>
</cp:coreProperties>
</file>