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<sst xmlns="http://schemas.openxmlformats.org/spreadsheetml/2006/main" count="855" uniqueCount="302">
  <si>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Umtshezi(KZN234)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</si>
  <si>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</si>
  <si>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</si>
  <si>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</si>
  <si>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</si>
  <si>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</si>
  <si>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</si>
  <si>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</si>
  <si>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</si>
  <si>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</si>
  <si>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</si>
  <si>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</si>
  <si>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</si>
  <si>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</si>
  <si>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</si>
  <si>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</si>
  <si>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</si>
  <si>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</si>
  <si>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</si>
  <si>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</si>
  <si>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</si>
  <si>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</si>
  <si>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</si>
  <si>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</si>
  <si>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</si>
  <si>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</si>
  <si>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</si>
  <si>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</si>
  <si>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</si>
  <si>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</si>
  <si>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</si>
  <si>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</si>
  <si>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</si>
  <si>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</si>
  <si>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</si>
  <si>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</si>
  <si>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</si>
  <si>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</si>
  <si>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</si>
  <si>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</si>
  <si>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</si>
  <si>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</si>
  <si>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</si>
  <si>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</si>
  <si>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</si>
  <si>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</si>
  <si>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</si>
  <si>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</si>
  <si>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</si>
  <si>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</si>
  <si>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</si>
  <si>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</si>
  <si>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</si>
  <si>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</si>
  <si>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</si>
  <si>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</si>
  <si>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</si>
  <si>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</si>
  <si>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</si>
  <si>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</si>
  <si>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</si>
  <si>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</si>
  <si>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</si>
  <si>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</si>
  <si>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</si>
  <si>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</si>
  <si>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</si>
  <si>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</si>
  <si>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</si>
  <si>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</si>
  <si>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Umtshezi(KZN234)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</si>
  <si>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</si>
  <si>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</si>
  <si>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</si>
  <si>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</si>
  <si>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</si>
  <si>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</si>
  <si>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</si>
  <si>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</si>
  <si>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</si>
  <si>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</si>
  <si>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</si>
  <si>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</si>
  <si>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</si>
  <si>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</si>
  <si>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</si>
  <si>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</si>
  <si>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</si>
  <si>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</si>
  <si>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</si>
  <si>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</si>
  <si>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</si>
  <si>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</si>
  <si>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</si>
  <si>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</si>
  <si>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</si>
  <si>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</si>
  <si>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</si>
  <si>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</si>
  <si>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</si>
  <si>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Umtshezi(KZN234)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</si>
  <si>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</si>
  <si>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</si>
  <si>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</si>
  <si>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</si>
  <si>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</si>
  <si>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</si>
  <si>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</si>
  <si>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</si>
  <si>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</si>
  <si>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</si>
  <si>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</si>
  <si>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</si>
  <si>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</si>
  <si>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</si>
  <si>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</si>
  <si>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</si>
  <si>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</si>
  <si>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</si>
  <si>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</si>
  <si>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</si>
  <si>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</si>
  <si>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</si>
  <si>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</si>
  <si>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</si>
  <si>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</si>
  <si>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</si>
  <si>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</si>
  <si>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</si>
  <si>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Umtshezi(KZN234)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</si>
  <si>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</si>
  <si>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</si>
  <si>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</si>
  <si>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</si>
  <si>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</si>
  <si>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</si>
  <si>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</si>
  <si>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</si>
  <si>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</si>
  <si>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</si>
  <si>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Umtshezi(KZN234)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</si>
  <si>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</si>
  <si>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</si>
  <si>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</si>
  <si>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</si>
  <si>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</si>
  <si>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</si>
  <si>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</si>
  <si>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</si>
  <si>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</si>
  <si>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</si>
  <si>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</si>
  <si>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</si>
  <si>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</si>
  <si>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</si>
  <si>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</si>
  <si>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</si>
  <si>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</si>
  <si>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</si>
  <si>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</si>
  <si>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</si>
  <si>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</si>
  <si>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</si>
  <si>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</si>
  <si>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</si>
  <si>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</si>
  <si>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</si>
  <si>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</si>
  <si>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</si>
  <si>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</si>
  <si>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</si>
  <si>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</si>
  <si>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</si>
  <si>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</si>
  <si>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Umtshezi(KZN234)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</si>
  <si>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</si>
  <si>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</si>
  <si>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</si>
  <si>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</si>
  <si>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</si>
  <si>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</si>
  <si>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</si>
  <si>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</si>
  <si>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</si>
  <si>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</si>
  <si>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</si>
  <si>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</si>
  <si>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</si>
  <si>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</si>
  <si>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</si>
  <si>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</si>
  <si>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</si>
  <si>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</si>
  <si>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</si>
  <si>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</si>
  <si>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</si>
  <si>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</si>
  <si>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</si>
  <si>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</si>
  <si>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</si>
  <si>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</si>
  <si>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Umtshezi(KZN234)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</si>
  <si>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</si>
  <si>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</si>
  <si>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</si>
  <si>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</si>
  <si>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</si>
  <si>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</si>
  <si>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</si>
  <si>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</si>
  <si>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</si>
  <si>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</si>
  <si>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</si>
  <si>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</si>
  <si>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</si>
  <si>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</si>
  <si>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</si>
  <si>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</si>
  <si>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</si>
  <si>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</si>
  <si>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</si>
  <si>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</si>
  <si>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</si>
  <si>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</si>
  <si>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</si>
  <si>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</si>
  <si>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Umtshezi(KZN234)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</si>
  <si>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</si>
  <si>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</si>
  <si>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</si>
  <si>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</si>
  <si>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</si>
  <si>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</si>
  <si>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</si>
  <si>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</si>
  <si>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</si>
  <si>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</si>
  <si>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</si>
  <si>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</si>
  <si>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</si>
  <si>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</si>
  <si>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</si>
  <si>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</si>
  <si>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</si>
  <si>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</si>
  <si>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</si>
  <si>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</si>
  <si>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</si>
  <si>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</si>
  <si>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</si>
  <si>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</si>
  <si>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</si>
  <si>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</si>
  <si>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</si>
  <si>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</si>
  <si>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</si>
  <si>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</si>
  <si>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</si>
  <si>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</si>
  <si>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</si>
  <si>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</si>
  <si>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</si>
  <si>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Umtshezi(KZN234)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</si>
  <si>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</si>
  <si>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</si>
  <si>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Umtshezi(KZN234)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</si>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</sst>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43703881</v>
      </c>
      <c r="C5" s="19">
        <v>0</v>
      </c>
      <c r="D5" s="59">
        <v>48949324</v>
      </c>
      <c r="E5" s="60">
        <v>48949324</v>
      </c>
      <c r="F5" s="60">
        <v>5100989</v>
      </c>
      <c r="G5" s="60">
        <v>4944149</v>
      </c>
      <c r="H5" s="60">
        <v>4988356</v>
      </c>
      <c r="I5" s="60">
        <v>15033494</v>
      </c>
      <c r="J5" s="60">
        <v>5174218</v>
      </c>
      <c r="K5" s="60">
        <v>5143882</v>
      </c>
      <c r="L5" s="60">
        <v>5050032</v>
      </c>
      <c r="M5" s="60">
        <v>15368132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30401626</v>
      </c>
      <c r="W5" s="60">
        <v>24474662</v>
      </c>
      <c r="X5" s="60">
        <v>5926964</v>
      </c>
      <c r="Y5" s="61">
        <v>24.22</v>
      </c>
      <c r="Z5" s="62">
        <v>48949324</v>
      </c>
    </row>
    <row r="6" spans="1:26" ht="13.5">
      <c r="A6" s="58" t="s">
        <v>32</v>
      </c>
      <c r="B6" s="19">
        <v>163354770</v>
      </c>
      <c r="C6" s="19">
        <v>0</v>
      </c>
      <c r="D6" s="59">
        <v>186137431</v>
      </c>
      <c r="E6" s="60">
        <v>186137431</v>
      </c>
      <c r="F6" s="60">
        <v>16476621</v>
      </c>
      <c r="G6" s="60">
        <v>28706720</v>
      </c>
      <c r="H6" s="60">
        <v>14034789</v>
      </c>
      <c r="I6" s="60">
        <v>59218130</v>
      </c>
      <c r="J6" s="60">
        <v>13865412</v>
      </c>
      <c r="K6" s="60">
        <v>14063238</v>
      </c>
      <c r="L6" s="60">
        <v>16204652</v>
      </c>
      <c r="M6" s="60">
        <v>44133302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103351432</v>
      </c>
      <c r="W6" s="60">
        <v>93068716</v>
      </c>
      <c r="X6" s="60">
        <v>10282716</v>
      </c>
      <c r="Y6" s="61">
        <v>11.05</v>
      </c>
      <c r="Z6" s="62">
        <v>186137431</v>
      </c>
    </row>
    <row r="7" spans="1:26" ht="13.5">
      <c r="A7" s="58" t="s">
        <v>33</v>
      </c>
      <c r="B7" s="19">
        <v>2261109</v>
      </c>
      <c r="C7" s="19">
        <v>0</v>
      </c>
      <c r="D7" s="59">
        <v>500000</v>
      </c>
      <c r="E7" s="60">
        <v>500000</v>
      </c>
      <c r="F7" s="60">
        <v>26438</v>
      </c>
      <c r="G7" s="60">
        <v>45665</v>
      </c>
      <c r="H7" s="60">
        <v>55563</v>
      </c>
      <c r="I7" s="60">
        <v>127666</v>
      </c>
      <c r="J7" s="60">
        <v>0</v>
      </c>
      <c r="K7" s="60">
        <v>50056</v>
      </c>
      <c r="L7" s="60">
        <v>53377</v>
      </c>
      <c r="M7" s="60">
        <v>103433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231099</v>
      </c>
      <c r="W7" s="60">
        <v>250000</v>
      </c>
      <c r="X7" s="60">
        <v>-18901</v>
      </c>
      <c r="Y7" s="61">
        <v>-7.56</v>
      </c>
      <c r="Z7" s="62">
        <v>500000</v>
      </c>
    </row>
    <row r="8" spans="1:26" ht="13.5">
      <c r="A8" s="58" t="s">
        <v>34</v>
      </c>
      <c r="B8" s="19">
        <v>36202000</v>
      </c>
      <c r="C8" s="19">
        <v>0</v>
      </c>
      <c r="D8" s="59">
        <v>39040000</v>
      </c>
      <c r="E8" s="60">
        <v>39040000</v>
      </c>
      <c r="F8" s="60">
        <v>14977000</v>
      </c>
      <c r="G8" s="60">
        <v>686000</v>
      </c>
      <c r="H8" s="60">
        <v>150000</v>
      </c>
      <c r="I8" s="60">
        <v>15813000</v>
      </c>
      <c r="J8" s="60">
        <v>0</v>
      </c>
      <c r="K8" s="60">
        <v>825000</v>
      </c>
      <c r="L8" s="60">
        <v>3530000</v>
      </c>
      <c r="M8" s="60">
        <v>4355000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20168000</v>
      </c>
      <c r="W8" s="60">
        <v>19520000</v>
      </c>
      <c r="X8" s="60">
        <v>648000</v>
      </c>
      <c r="Y8" s="61">
        <v>3.32</v>
      </c>
      <c r="Z8" s="62">
        <v>39040000</v>
      </c>
    </row>
    <row r="9" spans="1:26" ht="13.5">
      <c r="A9" s="58" t="s">
        <v>35</v>
      </c>
      <c r="B9" s="19">
        <v>7971757</v>
      </c>
      <c r="C9" s="19">
        <v>0</v>
      </c>
      <c r="D9" s="59">
        <v>8886341</v>
      </c>
      <c r="E9" s="60">
        <v>8886341</v>
      </c>
      <c r="F9" s="60">
        <v>512368</v>
      </c>
      <c r="G9" s="60">
        <v>1282720</v>
      </c>
      <c r="H9" s="60">
        <v>651886</v>
      </c>
      <c r="I9" s="60">
        <v>2446974</v>
      </c>
      <c r="J9" s="60">
        <v>574994</v>
      </c>
      <c r="K9" s="60">
        <v>790164</v>
      </c>
      <c r="L9" s="60">
        <v>468424</v>
      </c>
      <c r="M9" s="60">
        <v>1833582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4280556</v>
      </c>
      <c r="W9" s="60">
        <v>4443171</v>
      </c>
      <c r="X9" s="60">
        <v>-162615</v>
      </c>
      <c r="Y9" s="61">
        <v>-3.66</v>
      </c>
      <c r="Z9" s="62">
        <v>8886341</v>
      </c>
    </row>
    <row r="10" spans="1:26" ht="25.5">
      <c r="A10" s="63" t="s">
        <v>277</v>
      </c>
      <c r="B10" s="64">
        <f>SUM(B5:B9)</f>
        <v>253493517</v>
      </c>
      <c r="C10" s="64">
        <f>SUM(C5:C9)</f>
        <v>0</v>
      </c>
      <c r="D10" s="65">
        <f aca="true" t="shared" si="0" ref="D10:Z10">SUM(D5:D9)</f>
        <v>283513096</v>
      </c>
      <c r="E10" s="66">
        <f t="shared" si="0"/>
        <v>283513096</v>
      </c>
      <c r="F10" s="66">
        <f t="shared" si="0"/>
        <v>37093416</v>
      </c>
      <c r="G10" s="66">
        <f t="shared" si="0"/>
        <v>35665254</v>
      </c>
      <c r="H10" s="66">
        <f t="shared" si="0"/>
        <v>19880594</v>
      </c>
      <c r="I10" s="66">
        <f t="shared" si="0"/>
        <v>92639264</v>
      </c>
      <c r="J10" s="66">
        <f t="shared" si="0"/>
        <v>19614624</v>
      </c>
      <c r="K10" s="66">
        <f t="shared" si="0"/>
        <v>20872340</v>
      </c>
      <c r="L10" s="66">
        <f t="shared" si="0"/>
        <v>25306485</v>
      </c>
      <c r="M10" s="66">
        <f t="shared" si="0"/>
        <v>65793449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158432713</v>
      </c>
      <c r="W10" s="66">
        <f t="shared" si="0"/>
        <v>141756549</v>
      </c>
      <c r="X10" s="66">
        <f t="shared" si="0"/>
        <v>16676164</v>
      </c>
      <c r="Y10" s="67">
        <f>+IF(W10&lt;&gt;0,(X10/W10)*100,0)</f>
        <v>11.763946087598393</v>
      </c>
      <c r="Z10" s="68">
        <f t="shared" si="0"/>
        <v>283513096</v>
      </c>
    </row>
    <row r="11" spans="1:26" ht="13.5">
      <c r="A11" s="58" t="s">
        <v>37</v>
      </c>
      <c r="B11" s="19">
        <v>62101321</v>
      </c>
      <c r="C11" s="19">
        <v>0</v>
      </c>
      <c r="D11" s="59">
        <v>64013716</v>
      </c>
      <c r="E11" s="60">
        <v>64013716</v>
      </c>
      <c r="F11" s="60">
        <v>5876968</v>
      </c>
      <c r="G11" s="60">
        <v>6001768</v>
      </c>
      <c r="H11" s="60">
        <v>5537636</v>
      </c>
      <c r="I11" s="60">
        <v>17416372</v>
      </c>
      <c r="J11" s="60">
        <v>4806256</v>
      </c>
      <c r="K11" s="60">
        <v>5216999</v>
      </c>
      <c r="L11" s="60">
        <v>5896949</v>
      </c>
      <c r="M11" s="60">
        <v>15920204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33336576</v>
      </c>
      <c r="W11" s="60">
        <v>32006858</v>
      </c>
      <c r="X11" s="60">
        <v>1329718</v>
      </c>
      <c r="Y11" s="61">
        <v>4.15</v>
      </c>
      <c r="Z11" s="62">
        <v>64013716</v>
      </c>
    </row>
    <row r="12" spans="1:26" ht="13.5">
      <c r="A12" s="58" t="s">
        <v>38</v>
      </c>
      <c r="B12" s="19">
        <v>4601212</v>
      </c>
      <c r="C12" s="19">
        <v>0</v>
      </c>
      <c r="D12" s="59">
        <v>5268393</v>
      </c>
      <c r="E12" s="60">
        <v>5268393</v>
      </c>
      <c r="F12" s="60">
        <v>394756</v>
      </c>
      <c r="G12" s="60">
        <v>394756</v>
      </c>
      <c r="H12" s="60">
        <v>398383</v>
      </c>
      <c r="I12" s="60">
        <v>1187895</v>
      </c>
      <c r="J12" s="60">
        <v>0</v>
      </c>
      <c r="K12" s="60">
        <v>394756</v>
      </c>
      <c r="L12" s="60">
        <v>368675</v>
      </c>
      <c r="M12" s="60">
        <v>763431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1951326</v>
      </c>
      <c r="W12" s="60">
        <v>2634197</v>
      </c>
      <c r="X12" s="60">
        <v>-682871</v>
      </c>
      <c r="Y12" s="61">
        <v>-25.92</v>
      </c>
      <c r="Z12" s="62">
        <v>5268393</v>
      </c>
    </row>
    <row r="13" spans="1:26" ht="13.5">
      <c r="A13" s="58" t="s">
        <v>278</v>
      </c>
      <c r="B13" s="19">
        <v>31518169</v>
      </c>
      <c r="C13" s="19">
        <v>0</v>
      </c>
      <c r="D13" s="59">
        <v>35000000</v>
      </c>
      <c r="E13" s="60">
        <v>35000000</v>
      </c>
      <c r="F13" s="60">
        <v>2916666</v>
      </c>
      <c r="G13" s="60">
        <v>2916667</v>
      </c>
      <c r="H13" s="60">
        <v>-2916667</v>
      </c>
      <c r="I13" s="60">
        <v>2916666</v>
      </c>
      <c r="J13" s="60">
        <v>2916667</v>
      </c>
      <c r="K13" s="60">
        <v>2916667</v>
      </c>
      <c r="L13" s="60">
        <v>2558560</v>
      </c>
      <c r="M13" s="60">
        <v>8391894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11308560</v>
      </c>
      <c r="W13" s="60">
        <v>17500000</v>
      </c>
      <c r="X13" s="60">
        <v>-6191440</v>
      </c>
      <c r="Y13" s="61">
        <v>-35.38</v>
      </c>
      <c r="Z13" s="62">
        <v>35000000</v>
      </c>
    </row>
    <row r="14" spans="1:26" ht="13.5">
      <c r="A14" s="58" t="s">
        <v>40</v>
      </c>
      <c r="B14" s="19">
        <v>813858</v>
      </c>
      <c r="C14" s="19">
        <v>0</v>
      </c>
      <c r="D14" s="59">
        <v>3493500</v>
      </c>
      <c r="E14" s="60">
        <v>3493500</v>
      </c>
      <c r="F14" s="60">
        <v>175877</v>
      </c>
      <c r="G14" s="60">
        <v>175877</v>
      </c>
      <c r="H14" s="60">
        <v>175877</v>
      </c>
      <c r="I14" s="60">
        <v>527631</v>
      </c>
      <c r="J14" s="60">
        <v>0</v>
      </c>
      <c r="K14" s="60">
        <v>175877</v>
      </c>
      <c r="L14" s="60">
        <v>186731</v>
      </c>
      <c r="M14" s="60">
        <v>362608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890239</v>
      </c>
      <c r="W14" s="60">
        <v>1746750</v>
      </c>
      <c r="X14" s="60">
        <v>-856511</v>
      </c>
      <c r="Y14" s="61">
        <v>-49.03</v>
      </c>
      <c r="Z14" s="62">
        <v>3493500</v>
      </c>
    </row>
    <row r="15" spans="1:26" ht="13.5">
      <c r="A15" s="58" t="s">
        <v>41</v>
      </c>
      <c r="B15" s="19">
        <v>138187771</v>
      </c>
      <c r="C15" s="19">
        <v>0</v>
      </c>
      <c r="D15" s="59">
        <v>151303123</v>
      </c>
      <c r="E15" s="60">
        <v>151303123</v>
      </c>
      <c r="F15" s="60">
        <v>17293655</v>
      </c>
      <c r="G15" s="60">
        <v>16484021</v>
      </c>
      <c r="H15" s="60">
        <v>10363016</v>
      </c>
      <c r="I15" s="60">
        <v>44140692</v>
      </c>
      <c r="J15" s="60">
        <v>10858551</v>
      </c>
      <c r="K15" s="60">
        <v>10572299</v>
      </c>
      <c r="L15" s="60">
        <v>10826048</v>
      </c>
      <c r="M15" s="60">
        <v>32256898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76397590</v>
      </c>
      <c r="W15" s="60">
        <v>75651562</v>
      </c>
      <c r="X15" s="60">
        <v>746028</v>
      </c>
      <c r="Y15" s="61">
        <v>0.99</v>
      </c>
      <c r="Z15" s="62">
        <v>151303123</v>
      </c>
    </row>
    <row r="16" spans="1:26" ht="13.5">
      <c r="A16" s="69" t="s">
        <v>42</v>
      </c>
      <c r="B16" s="19">
        <v>1165000</v>
      </c>
      <c r="C16" s="19">
        <v>0</v>
      </c>
      <c r="D16" s="59">
        <v>7069000</v>
      </c>
      <c r="E16" s="60">
        <v>7069000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3534500</v>
      </c>
      <c r="X16" s="60">
        <v>-3534500</v>
      </c>
      <c r="Y16" s="61">
        <v>-100</v>
      </c>
      <c r="Z16" s="62">
        <v>7069000</v>
      </c>
    </row>
    <row r="17" spans="1:26" ht="13.5">
      <c r="A17" s="58" t="s">
        <v>43</v>
      </c>
      <c r="B17" s="19">
        <v>44865912</v>
      </c>
      <c r="C17" s="19">
        <v>0</v>
      </c>
      <c r="D17" s="59">
        <v>47777340</v>
      </c>
      <c r="E17" s="60">
        <v>47777340</v>
      </c>
      <c r="F17" s="60">
        <v>1647183</v>
      </c>
      <c r="G17" s="60">
        <v>3394972</v>
      </c>
      <c r="H17" s="60">
        <v>3603584</v>
      </c>
      <c r="I17" s="60">
        <v>8645739</v>
      </c>
      <c r="J17" s="60">
        <v>11279137</v>
      </c>
      <c r="K17" s="60">
        <v>2555795</v>
      </c>
      <c r="L17" s="60">
        <v>4564799</v>
      </c>
      <c r="M17" s="60">
        <v>18399731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27045470</v>
      </c>
      <c r="W17" s="60">
        <v>23888670</v>
      </c>
      <c r="X17" s="60">
        <v>3156800</v>
      </c>
      <c r="Y17" s="61">
        <v>13.21</v>
      </c>
      <c r="Z17" s="62">
        <v>47777340</v>
      </c>
    </row>
    <row r="18" spans="1:26" ht="13.5">
      <c r="A18" s="70" t="s">
        <v>44</v>
      </c>
      <c r="B18" s="71">
        <f>SUM(B11:B17)</f>
        <v>283253243</v>
      </c>
      <c r="C18" s="71">
        <f>SUM(C11:C17)</f>
        <v>0</v>
      </c>
      <c r="D18" s="72">
        <f aca="true" t="shared" si="1" ref="D18:Z18">SUM(D11:D17)</f>
        <v>313925072</v>
      </c>
      <c r="E18" s="73">
        <f t="shared" si="1"/>
        <v>313925072</v>
      </c>
      <c r="F18" s="73">
        <f t="shared" si="1"/>
        <v>28305105</v>
      </c>
      <c r="G18" s="73">
        <f t="shared" si="1"/>
        <v>29368061</v>
      </c>
      <c r="H18" s="73">
        <f t="shared" si="1"/>
        <v>17161829</v>
      </c>
      <c r="I18" s="73">
        <f t="shared" si="1"/>
        <v>74834995</v>
      </c>
      <c r="J18" s="73">
        <f t="shared" si="1"/>
        <v>29860611</v>
      </c>
      <c r="K18" s="73">
        <f t="shared" si="1"/>
        <v>21832393</v>
      </c>
      <c r="L18" s="73">
        <f t="shared" si="1"/>
        <v>24401762</v>
      </c>
      <c r="M18" s="73">
        <f t="shared" si="1"/>
        <v>76094766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150929761</v>
      </c>
      <c r="W18" s="73">
        <f t="shared" si="1"/>
        <v>156962537</v>
      </c>
      <c r="X18" s="73">
        <f t="shared" si="1"/>
        <v>-6032776</v>
      </c>
      <c r="Y18" s="67">
        <f>+IF(W18&lt;&gt;0,(X18/W18)*100,0)</f>
        <v>-3.843449599696519</v>
      </c>
      <c r="Z18" s="74">
        <f t="shared" si="1"/>
        <v>313925072</v>
      </c>
    </row>
    <row r="19" spans="1:26" ht="13.5">
      <c r="A19" s="70" t="s">
        <v>45</v>
      </c>
      <c r="B19" s="75">
        <f>+B10-B18</f>
        <v>-29759726</v>
      </c>
      <c r="C19" s="75">
        <f>+C10-C18</f>
        <v>0</v>
      </c>
      <c r="D19" s="76">
        <f aca="true" t="shared" si="2" ref="D19:Z19">+D10-D18</f>
        <v>-30411976</v>
      </c>
      <c r="E19" s="77">
        <f t="shared" si="2"/>
        <v>-30411976</v>
      </c>
      <c r="F19" s="77">
        <f t="shared" si="2"/>
        <v>8788311</v>
      </c>
      <c r="G19" s="77">
        <f t="shared" si="2"/>
        <v>6297193</v>
      </c>
      <c r="H19" s="77">
        <f t="shared" si="2"/>
        <v>2718765</v>
      </c>
      <c r="I19" s="77">
        <f t="shared" si="2"/>
        <v>17804269</v>
      </c>
      <c r="J19" s="77">
        <f t="shared" si="2"/>
        <v>-10245987</v>
      </c>
      <c r="K19" s="77">
        <f t="shared" si="2"/>
        <v>-960053</v>
      </c>
      <c r="L19" s="77">
        <f t="shared" si="2"/>
        <v>904723</v>
      </c>
      <c r="M19" s="77">
        <f t="shared" si="2"/>
        <v>-10301317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7502952</v>
      </c>
      <c r="W19" s="77">
        <f>IF(E10=E18,0,W10-W18)</f>
        <v>-15205988</v>
      </c>
      <c r="X19" s="77">
        <f t="shared" si="2"/>
        <v>22708940</v>
      </c>
      <c r="Y19" s="78">
        <f>+IF(W19&lt;&gt;0,(X19/W19)*100,0)</f>
        <v>-149.34208813001825</v>
      </c>
      <c r="Z19" s="79">
        <f t="shared" si="2"/>
        <v>-30411976</v>
      </c>
    </row>
    <row r="20" spans="1:26" ht="13.5">
      <c r="A20" s="58" t="s">
        <v>46</v>
      </c>
      <c r="B20" s="19">
        <v>29206235</v>
      </c>
      <c r="C20" s="19">
        <v>0</v>
      </c>
      <c r="D20" s="59">
        <v>23161000</v>
      </c>
      <c r="E20" s="60">
        <v>23161000</v>
      </c>
      <c r="F20" s="60">
        <v>0</v>
      </c>
      <c r="G20" s="60">
        <v>9237000</v>
      </c>
      <c r="H20" s="60">
        <v>0</v>
      </c>
      <c r="I20" s="60">
        <v>9237000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9237000</v>
      </c>
      <c r="W20" s="60">
        <v>11580500</v>
      </c>
      <c r="X20" s="60">
        <v>-2343500</v>
      </c>
      <c r="Y20" s="61">
        <v>-20.24</v>
      </c>
      <c r="Z20" s="62">
        <v>23161000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-553491</v>
      </c>
      <c r="C22" s="86">
        <f>SUM(C19:C21)</f>
        <v>0</v>
      </c>
      <c r="D22" s="87">
        <f aca="true" t="shared" si="3" ref="D22:Z22">SUM(D19:D21)</f>
        <v>-7250976</v>
      </c>
      <c r="E22" s="88">
        <f t="shared" si="3"/>
        <v>-7250976</v>
      </c>
      <c r="F22" s="88">
        <f t="shared" si="3"/>
        <v>8788311</v>
      </c>
      <c r="G22" s="88">
        <f t="shared" si="3"/>
        <v>15534193</v>
      </c>
      <c r="H22" s="88">
        <f t="shared" si="3"/>
        <v>2718765</v>
      </c>
      <c r="I22" s="88">
        <f t="shared" si="3"/>
        <v>27041269</v>
      </c>
      <c r="J22" s="88">
        <f t="shared" si="3"/>
        <v>-10245987</v>
      </c>
      <c r="K22" s="88">
        <f t="shared" si="3"/>
        <v>-960053</v>
      </c>
      <c r="L22" s="88">
        <f t="shared" si="3"/>
        <v>904723</v>
      </c>
      <c r="M22" s="88">
        <f t="shared" si="3"/>
        <v>-10301317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16739952</v>
      </c>
      <c r="W22" s="88">
        <f t="shared" si="3"/>
        <v>-3625488</v>
      </c>
      <c r="X22" s="88">
        <f t="shared" si="3"/>
        <v>20365440</v>
      </c>
      <c r="Y22" s="89">
        <f>+IF(W22&lt;&gt;0,(X22/W22)*100,0)</f>
        <v>-561.7296209503384</v>
      </c>
      <c r="Z22" s="90">
        <f t="shared" si="3"/>
        <v>-7250976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-553491</v>
      </c>
      <c r="C24" s="75">
        <f>SUM(C22:C23)</f>
        <v>0</v>
      </c>
      <c r="D24" s="76">
        <f aca="true" t="shared" si="4" ref="D24:Z24">SUM(D22:D23)</f>
        <v>-7250976</v>
      </c>
      <c r="E24" s="77">
        <f t="shared" si="4"/>
        <v>-7250976</v>
      </c>
      <c r="F24" s="77">
        <f t="shared" si="4"/>
        <v>8788311</v>
      </c>
      <c r="G24" s="77">
        <f t="shared" si="4"/>
        <v>15534193</v>
      </c>
      <c r="H24" s="77">
        <f t="shared" si="4"/>
        <v>2718765</v>
      </c>
      <c r="I24" s="77">
        <f t="shared" si="4"/>
        <v>27041269</v>
      </c>
      <c r="J24" s="77">
        <f t="shared" si="4"/>
        <v>-10245987</v>
      </c>
      <c r="K24" s="77">
        <f t="shared" si="4"/>
        <v>-960053</v>
      </c>
      <c r="L24" s="77">
        <f t="shared" si="4"/>
        <v>904723</v>
      </c>
      <c r="M24" s="77">
        <f t="shared" si="4"/>
        <v>-10301317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16739952</v>
      </c>
      <c r="W24" s="77">
        <f t="shared" si="4"/>
        <v>-3625488</v>
      </c>
      <c r="X24" s="77">
        <f t="shared" si="4"/>
        <v>20365440</v>
      </c>
      <c r="Y24" s="78">
        <f>+IF(W24&lt;&gt;0,(X24/W24)*100,0)</f>
        <v>-561.7296209503384</v>
      </c>
      <c r="Z24" s="79">
        <f t="shared" si="4"/>
        <v>-7250976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28343283</v>
      </c>
      <c r="C27" s="22">
        <v>0</v>
      </c>
      <c r="D27" s="99">
        <v>39671000</v>
      </c>
      <c r="E27" s="100">
        <v>39671000</v>
      </c>
      <c r="F27" s="100">
        <v>0</v>
      </c>
      <c r="G27" s="100">
        <v>1606960</v>
      </c>
      <c r="H27" s="100">
        <v>1298869</v>
      </c>
      <c r="I27" s="100">
        <v>2905829</v>
      </c>
      <c r="J27" s="100">
        <v>3667538</v>
      </c>
      <c r="K27" s="100">
        <v>0</v>
      </c>
      <c r="L27" s="100">
        <v>4607834</v>
      </c>
      <c r="M27" s="100">
        <v>8275372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11181201</v>
      </c>
      <c r="W27" s="100">
        <v>19835500</v>
      </c>
      <c r="X27" s="100">
        <v>-8654299</v>
      </c>
      <c r="Y27" s="101">
        <v>-43.63</v>
      </c>
      <c r="Z27" s="102">
        <v>39671000</v>
      </c>
    </row>
    <row r="28" spans="1:26" ht="13.5">
      <c r="A28" s="103" t="s">
        <v>46</v>
      </c>
      <c r="B28" s="19">
        <v>13042277</v>
      </c>
      <c r="C28" s="19">
        <v>0</v>
      </c>
      <c r="D28" s="59">
        <v>23161000</v>
      </c>
      <c r="E28" s="60">
        <v>23161000</v>
      </c>
      <c r="F28" s="60">
        <v>0</v>
      </c>
      <c r="G28" s="60">
        <v>1263984</v>
      </c>
      <c r="H28" s="60">
        <v>1151642</v>
      </c>
      <c r="I28" s="60">
        <v>2415626</v>
      </c>
      <c r="J28" s="60">
        <v>3482527</v>
      </c>
      <c r="K28" s="60">
        <v>0</v>
      </c>
      <c r="L28" s="60">
        <v>4458079</v>
      </c>
      <c r="M28" s="60">
        <v>7940606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10356232</v>
      </c>
      <c r="W28" s="60">
        <v>11580500</v>
      </c>
      <c r="X28" s="60">
        <v>-1224268</v>
      </c>
      <c r="Y28" s="61">
        <v>-10.57</v>
      </c>
      <c r="Z28" s="62">
        <v>23161000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2600</v>
      </c>
      <c r="I29" s="60">
        <v>2600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2600</v>
      </c>
      <c r="W29" s="60">
        <v>0</v>
      </c>
      <c r="X29" s="60">
        <v>2600</v>
      </c>
      <c r="Y29" s="61">
        <v>0</v>
      </c>
      <c r="Z29" s="62">
        <v>0</v>
      </c>
    </row>
    <row r="30" spans="1:26" ht="13.5">
      <c r="A30" s="58" t="s">
        <v>52</v>
      </c>
      <c r="B30" s="19">
        <v>649040</v>
      </c>
      <c r="C30" s="19">
        <v>0</v>
      </c>
      <c r="D30" s="59">
        <v>12460000</v>
      </c>
      <c r="E30" s="60">
        <v>12460000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6230000</v>
      </c>
      <c r="X30" s="60">
        <v>-6230000</v>
      </c>
      <c r="Y30" s="61">
        <v>-100</v>
      </c>
      <c r="Z30" s="62">
        <v>12460000</v>
      </c>
    </row>
    <row r="31" spans="1:26" ht="13.5">
      <c r="A31" s="58" t="s">
        <v>53</v>
      </c>
      <c r="B31" s="19">
        <v>14651966</v>
      </c>
      <c r="C31" s="19">
        <v>0</v>
      </c>
      <c r="D31" s="59">
        <v>4050000</v>
      </c>
      <c r="E31" s="60">
        <v>4050000</v>
      </c>
      <c r="F31" s="60">
        <v>0</v>
      </c>
      <c r="G31" s="60">
        <v>342976</v>
      </c>
      <c r="H31" s="60">
        <v>144627</v>
      </c>
      <c r="I31" s="60">
        <v>487603</v>
      </c>
      <c r="J31" s="60">
        <v>185011</v>
      </c>
      <c r="K31" s="60">
        <v>0</v>
      </c>
      <c r="L31" s="60">
        <v>149755</v>
      </c>
      <c r="M31" s="60">
        <v>334766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822369</v>
      </c>
      <c r="W31" s="60">
        <v>2025000</v>
      </c>
      <c r="X31" s="60">
        <v>-1202631</v>
      </c>
      <c r="Y31" s="61">
        <v>-59.39</v>
      </c>
      <c r="Z31" s="62">
        <v>4050000</v>
      </c>
    </row>
    <row r="32" spans="1:26" ht="13.5">
      <c r="A32" s="70" t="s">
        <v>54</v>
      </c>
      <c r="B32" s="22">
        <f>SUM(B28:B31)</f>
        <v>28343283</v>
      </c>
      <c r="C32" s="22">
        <f>SUM(C28:C31)</f>
        <v>0</v>
      </c>
      <c r="D32" s="99">
        <f aca="true" t="shared" si="5" ref="D32:Z32">SUM(D28:D31)</f>
        <v>39671000</v>
      </c>
      <c r="E32" s="100">
        <f t="shared" si="5"/>
        <v>39671000</v>
      </c>
      <c r="F32" s="100">
        <f t="shared" si="5"/>
        <v>0</v>
      </c>
      <c r="G32" s="100">
        <f t="shared" si="5"/>
        <v>1606960</v>
      </c>
      <c r="H32" s="100">
        <f t="shared" si="5"/>
        <v>1298869</v>
      </c>
      <c r="I32" s="100">
        <f t="shared" si="5"/>
        <v>2905829</v>
      </c>
      <c r="J32" s="100">
        <f t="shared" si="5"/>
        <v>3667538</v>
      </c>
      <c r="K32" s="100">
        <f t="shared" si="5"/>
        <v>0</v>
      </c>
      <c r="L32" s="100">
        <f t="shared" si="5"/>
        <v>4607834</v>
      </c>
      <c r="M32" s="100">
        <f t="shared" si="5"/>
        <v>8275372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11181201</v>
      </c>
      <c r="W32" s="100">
        <f t="shared" si="5"/>
        <v>19835500</v>
      </c>
      <c r="X32" s="100">
        <f t="shared" si="5"/>
        <v>-8654299</v>
      </c>
      <c r="Y32" s="101">
        <f>+IF(W32&lt;&gt;0,(X32/W32)*100,0)</f>
        <v>-43.630354667137205</v>
      </c>
      <c r="Z32" s="102">
        <f t="shared" si="5"/>
        <v>39671000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99349195</v>
      </c>
      <c r="C35" s="19">
        <v>0</v>
      </c>
      <c r="D35" s="59">
        <v>65287000</v>
      </c>
      <c r="E35" s="60">
        <v>65287000</v>
      </c>
      <c r="F35" s="60">
        <v>-3675584</v>
      </c>
      <c r="G35" s="60">
        <v>14402471</v>
      </c>
      <c r="H35" s="60">
        <v>12504411</v>
      </c>
      <c r="I35" s="60">
        <v>12504411</v>
      </c>
      <c r="J35" s="60">
        <v>-2478421</v>
      </c>
      <c r="K35" s="60">
        <v>-12459435</v>
      </c>
      <c r="L35" s="60">
        <v>-4532976</v>
      </c>
      <c r="M35" s="60">
        <v>-4532976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-4532976</v>
      </c>
      <c r="W35" s="60">
        <v>32643500</v>
      </c>
      <c r="X35" s="60">
        <v>-37176476</v>
      </c>
      <c r="Y35" s="61">
        <v>-113.89</v>
      </c>
      <c r="Z35" s="62">
        <v>65287000</v>
      </c>
    </row>
    <row r="36" spans="1:26" ht="13.5">
      <c r="A36" s="58" t="s">
        <v>57</v>
      </c>
      <c r="B36" s="19">
        <v>628653212</v>
      </c>
      <c r="C36" s="19">
        <v>0</v>
      </c>
      <c r="D36" s="59">
        <v>659686000</v>
      </c>
      <c r="E36" s="60">
        <v>659686000</v>
      </c>
      <c r="F36" s="60">
        <v>-1743799</v>
      </c>
      <c r="G36" s="60">
        <v>-1417776</v>
      </c>
      <c r="H36" s="60">
        <v>-165517</v>
      </c>
      <c r="I36" s="60">
        <v>-165517</v>
      </c>
      <c r="J36" s="60">
        <v>53442110</v>
      </c>
      <c r="K36" s="60">
        <v>11109881</v>
      </c>
      <c r="L36" s="60">
        <v>21519589</v>
      </c>
      <c r="M36" s="60">
        <v>21519589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21519589</v>
      </c>
      <c r="W36" s="60">
        <v>329843000</v>
      </c>
      <c r="X36" s="60">
        <v>-308323411</v>
      </c>
      <c r="Y36" s="61">
        <v>-93.48</v>
      </c>
      <c r="Z36" s="62">
        <v>659686000</v>
      </c>
    </row>
    <row r="37" spans="1:26" ht="13.5">
      <c r="A37" s="58" t="s">
        <v>58</v>
      </c>
      <c r="B37" s="19">
        <v>57996758</v>
      </c>
      <c r="C37" s="19">
        <v>0</v>
      </c>
      <c r="D37" s="59">
        <v>49466000</v>
      </c>
      <c r="E37" s="60">
        <v>49466000</v>
      </c>
      <c r="F37" s="60">
        <v>-22438353</v>
      </c>
      <c r="G37" s="60">
        <v>-21424263</v>
      </c>
      <c r="H37" s="60">
        <v>-19158567</v>
      </c>
      <c r="I37" s="60">
        <v>-19158567</v>
      </c>
      <c r="J37" s="60">
        <v>35489395</v>
      </c>
      <c r="K37" s="60">
        <v>-18770467</v>
      </c>
      <c r="L37" s="60">
        <v>-1357118</v>
      </c>
      <c r="M37" s="60">
        <v>-1357118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-1357118</v>
      </c>
      <c r="W37" s="60">
        <v>24733000</v>
      </c>
      <c r="X37" s="60">
        <v>-26090118</v>
      </c>
      <c r="Y37" s="61">
        <v>-105.49</v>
      </c>
      <c r="Z37" s="62">
        <v>49466000</v>
      </c>
    </row>
    <row r="38" spans="1:26" ht="13.5">
      <c r="A38" s="58" t="s">
        <v>59</v>
      </c>
      <c r="B38" s="19">
        <v>24115213</v>
      </c>
      <c r="C38" s="19">
        <v>0</v>
      </c>
      <c r="D38" s="59">
        <v>30797000</v>
      </c>
      <c r="E38" s="60">
        <v>30797000</v>
      </c>
      <c r="F38" s="60">
        <v>0</v>
      </c>
      <c r="G38" s="60">
        <v>0</v>
      </c>
      <c r="H38" s="60">
        <v>-598747</v>
      </c>
      <c r="I38" s="60">
        <v>-598747</v>
      </c>
      <c r="J38" s="60">
        <v>-598747</v>
      </c>
      <c r="K38" s="60">
        <v>-598747</v>
      </c>
      <c r="L38" s="60">
        <v>-598747</v>
      </c>
      <c r="M38" s="60">
        <v>-598747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-598747</v>
      </c>
      <c r="W38" s="60">
        <v>15398500</v>
      </c>
      <c r="X38" s="60">
        <v>-15997247</v>
      </c>
      <c r="Y38" s="61">
        <v>-103.89</v>
      </c>
      <c r="Z38" s="62">
        <v>30797000</v>
      </c>
    </row>
    <row r="39" spans="1:26" ht="13.5">
      <c r="A39" s="58" t="s">
        <v>60</v>
      </c>
      <c r="B39" s="19">
        <v>645890436</v>
      </c>
      <c r="C39" s="19">
        <v>0</v>
      </c>
      <c r="D39" s="59">
        <v>644710000</v>
      </c>
      <c r="E39" s="60">
        <v>644710000</v>
      </c>
      <c r="F39" s="60">
        <v>17018970</v>
      </c>
      <c r="G39" s="60">
        <v>34408958</v>
      </c>
      <c r="H39" s="60">
        <v>32096208</v>
      </c>
      <c r="I39" s="60">
        <v>32096208</v>
      </c>
      <c r="J39" s="60">
        <v>16073041</v>
      </c>
      <c r="K39" s="60">
        <v>18019660</v>
      </c>
      <c r="L39" s="60">
        <v>18942478</v>
      </c>
      <c r="M39" s="60">
        <v>18942478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18942478</v>
      </c>
      <c r="W39" s="60">
        <v>322355000</v>
      </c>
      <c r="X39" s="60">
        <v>-303412522</v>
      </c>
      <c r="Y39" s="61">
        <v>-94.12</v>
      </c>
      <c r="Z39" s="62">
        <v>644710000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34665864</v>
      </c>
      <c r="C42" s="19">
        <v>0</v>
      </c>
      <c r="D42" s="59">
        <v>37015004</v>
      </c>
      <c r="E42" s="60">
        <v>37015004</v>
      </c>
      <c r="F42" s="60">
        <v>703873</v>
      </c>
      <c r="G42" s="60">
        <v>4095925</v>
      </c>
      <c r="H42" s="60">
        <v>1945269</v>
      </c>
      <c r="I42" s="60">
        <v>6745067</v>
      </c>
      <c r="J42" s="60">
        <v>-82151</v>
      </c>
      <c r="K42" s="60">
        <v>12146748</v>
      </c>
      <c r="L42" s="60">
        <v>-13018893</v>
      </c>
      <c r="M42" s="60">
        <v>-954296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5790771</v>
      </c>
      <c r="W42" s="60">
        <v>14612570</v>
      </c>
      <c r="X42" s="60">
        <v>-8821799</v>
      </c>
      <c r="Y42" s="61">
        <v>-60.37</v>
      </c>
      <c r="Z42" s="62">
        <v>37015004</v>
      </c>
    </row>
    <row r="43" spans="1:26" ht="13.5">
      <c r="A43" s="58" t="s">
        <v>63</v>
      </c>
      <c r="B43" s="19">
        <v>-32123643</v>
      </c>
      <c r="C43" s="19">
        <v>0</v>
      </c>
      <c r="D43" s="59">
        <v>-39657000</v>
      </c>
      <c r="E43" s="60">
        <v>-39657000</v>
      </c>
      <c r="F43" s="60">
        <v>0</v>
      </c>
      <c r="G43" s="60">
        <v>-1606565</v>
      </c>
      <c r="H43" s="60">
        <v>-1298868</v>
      </c>
      <c r="I43" s="60">
        <v>-2905433</v>
      </c>
      <c r="J43" s="60">
        <v>-3667536</v>
      </c>
      <c r="K43" s="60">
        <v>-285806</v>
      </c>
      <c r="L43" s="60">
        <v>-4681633</v>
      </c>
      <c r="M43" s="60">
        <v>-8634975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-11540408</v>
      </c>
      <c r="W43" s="60">
        <v>-19825000</v>
      </c>
      <c r="X43" s="60">
        <v>8284592</v>
      </c>
      <c r="Y43" s="61">
        <v>-41.79</v>
      </c>
      <c r="Z43" s="62">
        <v>-39657000</v>
      </c>
    </row>
    <row r="44" spans="1:26" ht="13.5">
      <c r="A44" s="58" t="s">
        <v>64</v>
      </c>
      <c r="B44" s="19">
        <v>-2385157</v>
      </c>
      <c r="C44" s="19">
        <v>0</v>
      </c>
      <c r="D44" s="59">
        <v>5646000</v>
      </c>
      <c r="E44" s="60">
        <v>5646000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2823000</v>
      </c>
      <c r="X44" s="60">
        <v>-2823000</v>
      </c>
      <c r="Y44" s="61">
        <v>-100</v>
      </c>
      <c r="Z44" s="62">
        <v>5646000</v>
      </c>
    </row>
    <row r="45" spans="1:26" ht="13.5">
      <c r="A45" s="70" t="s">
        <v>65</v>
      </c>
      <c r="B45" s="22">
        <v>13523473</v>
      </c>
      <c r="C45" s="22">
        <v>0</v>
      </c>
      <c r="D45" s="99">
        <v>15482004</v>
      </c>
      <c r="E45" s="100">
        <v>15482004</v>
      </c>
      <c r="F45" s="100">
        <v>14220608</v>
      </c>
      <c r="G45" s="100">
        <v>16709968</v>
      </c>
      <c r="H45" s="100">
        <v>17356369</v>
      </c>
      <c r="I45" s="100">
        <v>17356369</v>
      </c>
      <c r="J45" s="100">
        <v>13606682</v>
      </c>
      <c r="K45" s="100">
        <v>25467624</v>
      </c>
      <c r="L45" s="100">
        <v>7767098</v>
      </c>
      <c r="M45" s="100">
        <v>7767098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7767098</v>
      </c>
      <c r="W45" s="100">
        <v>10088570</v>
      </c>
      <c r="X45" s="100">
        <v>-2321472</v>
      </c>
      <c r="Y45" s="101">
        <v>-23.01</v>
      </c>
      <c r="Z45" s="102">
        <v>15482004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13421997</v>
      </c>
      <c r="C49" s="52">
        <v>0</v>
      </c>
      <c r="D49" s="129">
        <v>2958498</v>
      </c>
      <c r="E49" s="54">
        <v>2506316</v>
      </c>
      <c r="F49" s="54">
        <v>0</v>
      </c>
      <c r="G49" s="54">
        <v>0</v>
      </c>
      <c r="H49" s="54">
        <v>0</v>
      </c>
      <c r="I49" s="54">
        <v>60086357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78973168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14676218</v>
      </c>
      <c r="C51" s="52">
        <v>0</v>
      </c>
      <c r="D51" s="129">
        <v>579488</v>
      </c>
      <c r="E51" s="54">
        <v>381147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15636853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100.00148912444024</v>
      </c>
      <c r="C58" s="5">
        <f>IF(C67=0,0,+(C76/C67)*100)</f>
        <v>0</v>
      </c>
      <c r="D58" s="6">
        <f aca="true" t="shared" si="6" ref="D58:Z58">IF(D67=0,0,+(D76/D67)*100)</f>
        <v>94.87920392792333</v>
      </c>
      <c r="E58" s="7">
        <f t="shared" si="6"/>
        <v>94.87920392792333</v>
      </c>
      <c r="F58" s="7">
        <f t="shared" si="6"/>
        <v>68.37138249739245</v>
      </c>
      <c r="G58" s="7">
        <f t="shared" si="6"/>
        <v>84.34003328639099</v>
      </c>
      <c r="H58" s="7">
        <f t="shared" si="6"/>
        <v>152.87044407874856</v>
      </c>
      <c r="I58" s="7">
        <f t="shared" si="6"/>
        <v>97.15698452306492</v>
      </c>
      <c r="J58" s="7">
        <f t="shared" si="6"/>
        <v>112.36363446231057</v>
      </c>
      <c r="K58" s="7">
        <f t="shared" si="6"/>
        <v>97.23566688583783</v>
      </c>
      <c r="L58" s="7">
        <f t="shared" si="6"/>
        <v>92.54356665632058</v>
      </c>
      <c r="M58" s="7">
        <f t="shared" si="6"/>
        <v>100.35931474426016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98.57302253633252</v>
      </c>
      <c r="W58" s="7">
        <f t="shared" si="6"/>
        <v>87.11943163731394</v>
      </c>
      <c r="X58" s="7">
        <f t="shared" si="6"/>
        <v>0</v>
      </c>
      <c r="Y58" s="7">
        <f t="shared" si="6"/>
        <v>0</v>
      </c>
      <c r="Z58" s="8">
        <f t="shared" si="6"/>
        <v>94.87920392792333</v>
      </c>
    </row>
    <row r="59" spans="1:26" ht="13.5">
      <c r="A59" s="37" t="s">
        <v>31</v>
      </c>
      <c r="B59" s="9">
        <f aca="true" t="shared" si="7" ref="B59:Z66">IF(B68=0,0,+(B77/B68)*100)</f>
        <v>100.00787279763405</v>
      </c>
      <c r="C59" s="9">
        <f t="shared" si="7"/>
        <v>0</v>
      </c>
      <c r="D59" s="2">
        <f t="shared" si="7"/>
        <v>72.73372079173069</v>
      </c>
      <c r="E59" s="10">
        <f t="shared" si="7"/>
        <v>72.73372079173069</v>
      </c>
      <c r="F59" s="10">
        <f t="shared" si="7"/>
        <v>34.23229242415523</v>
      </c>
      <c r="G59" s="10">
        <f t="shared" si="7"/>
        <v>187.01435375234328</v>
      </c>
      <c r="H59" s="10">
        <f t="shared" si="7"/>
        <v>221.45589667161647</v>
      </c>
      <c r="I59" s="10">
        <f t="shared" si="7"/>
        <v>146.3265834821017</v>
      </c>
      <c r="J59" s="10">
        <f t="shared" si="7"/>
        <v>82.10802982113773</v>
      </c>
      <c r="K59" s="10">
        <f t="shared" si="7"/>
        <v>95.91159733693704</v>
      </c>
      <c r="L59" s="10">
        <f t="shared" si="7"/>
        <v>65.9453933031284</v>
      </c>
      <c r="M59" s="10">
        <f t="shared" si="7"/>
        <v>81.33540811493177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113.78845898086276</v>
      </c>
      <c r="W59" s="10">
        <f t="shared" si="7"/>
        <v>72.73371151151233</v>
      </c>
      <c r="X59" s="10">
        <f t="shared" si="7"/>
        <v>0</v>
      </c>
      <c r="Y59" s="10">
        <f t="shared" si="7"/>
        <v>0</v>
      </c>
      <c r="Z59" s="11">
        <f t="shared" si="7"/>
        <v>72.73372079173069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99.99976845065622</v>
      </c>
      <c r="E60" s="13">
        <f t="shared" si="7"/>
        <v>99.99976845065622</v>
      </c>
      <c r="F60" s="13">
        <f t="shared" si="7"/>
        <v>77.89497616046397</v>
      </c>
      <c r="G60" s="13">
        <f t="shared" si="7"/>
        <v>68.718948037254</v>
      </c>
      <c r="H60" s="13">
        <f t="shared" si="7"/>
        <v>131.79208465478177</v>
      </c>
      <c r="I60" s="13">
        <f t="shared" si="7"/>
        <v>86.22048180177254</v>
      </c>
      <c r="J60" s="13">
        <f t="shared" si="7"/>
        <v>122.19304410139418</v>
      </c>
      <c r="K60" s="13">
        <f t="shared" si="7"/>
        <v>97.96829862368823</v>
      </c>
      <c r="L60" s="13">
        <f t="shared" si="7"/>
        <v>100.23890670407485</v>
      </c>
      <c r="M60" s="13">
        <f t="shared" si="7"/>
        <v>106.41272660722281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94.84300807752717</v>
      </c>
      <c r="W60" s="13">
        <f t="shared" si="7"/>
        <v>90.4310316261374</v>
      </c>
      <c r="X60" s="13">
        <f t="shared" si="7"/>
        <v>0</v>
      </c>
      <c r="Y60" s="13">
        <f t="shared" si="7"/>
        <v>0</v>
      </c>
      <c r="Z60" s="14">
        <f t="shared" si="7"/>
        <v>99.99976845065622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99.99996091199465</v>
      </c>
      <c r="E61" s="13">
        <f t="shared" si="7"/>
        <v>99.99996091199465</v>
      </c>
      <c r="F61" s="13">
        <f t="shared" si="7"/>
        <v>78.45757483768885</v>
      </c>
      <c r="G61" s="13">
        <f t="shared" si="7"/>
        <v>68.2564516591261</v>
      </c>
      <c r="H61" s="13">
        <f t="shared" si="7"/>
        <v>133.31022099651213</v>
      </c>
      <c r="I61" s="13">
        <f t="shared" si="7"/>
        <v>86.35816038594969</v>
      </c>
      <c r="J61" s="13">
        <f t="shared" si="7"/>
        <v>122.4796821696416</v>
      </c>
      <c r="K61" s="13">
        <f t="shared" si="7"/>
        <v>98.87579773924095</v>
      </c>
      <c r="L61" s="13">
        <f t="shared" si="7"/>
        <v>101.23420757906516</v>
      </c>
      <c r="M61" s="13">
        <f t="shared" si="7"/>
        <v>107.1510766958119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95.19694657498539</v>
      </c>
      <c r="W61" s="13">
        <f t="shared" si="7"/>
        <v>90.05429714824523</v>
      </c>
      <c r="X61" s="13">
        <f t="shared" si="7"/>
        <v>0</v>
      </c>
      <c r="Y61" s="13">
        <f t="shared" si="7"/>
        <v>0</v>
      </c>
      <c r="Z61" s="14">
        <f t="shared" si="7"/>
        <v>99.99996091199465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99.99488259815453</v>
      </c>
      <c r="E64" s="13">
        <f t="shared" si="7"/>
        <v>99.99488259815453</v>
      </c>
      <c r="F64" s="13">
        <f t="shared" si="7"/>
        <v>41.887493775343245</v>
      </c>
      <c r="G64" s="13">
        <f t="shared" si="7"/>
        <v>61.54480961646814</v>
      </c>
      <c r="H64" s="13">
        <f t="shared" si="7"/>
        <v>57.75952556447985</v>
      </c>
      <c r="I64" s="13">
        <f t="shared" si="7"/>
        <v>53.05604017975152</v>
      </c>
      <c r="J64" s="13">
        <f t="shared" si="7"/>
        <v>66.89425214353764</v>
      </c>
      <c r="K64" s="13">
        <f t="shared" si="7"/>
        <v>53.78402113950006</v>
      </c>
      <c r="L64" s="13">
        <f t="shared" si="7"/>
        <v>49.02404126778757</v>
      </c>
      <c r="M64" s="13">
        <f t="shared" si="7"/>
        <v>56.52225194784653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54.76213007743759</v>
      </c>
      <c r="W64" s="13">
        <f t="shared" si="7"/>
        <v>99.99486842325358</v>
      </c>
      <c r="X64" s="13">
        <f t="shared" si="7"/>
        <v>0</v>
      </c>
      <c r="Y64" s="13">
        <f t="shared" si="7"/>
        <v>0</v>
      </c>
      <c r="Z64" s="14">
        <f t="shared" si="7"/>
        <v>99.99488259815453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99.91271163820777</v>
      </c>
      <c r="E66" s="16">
        <f t="shared" si="7"/>
        <v>99.91271163820777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100.273407348093</v>
      </c>
      <c r="X66" s="16">
        <f t="shared" si="7"/>
        <v>0</v>
      </c>
      <c r="Y66" s="16">
        <f t="shared" si="7"/>
        <v>0</v>
      </c>
      <c r="Z66" s="17">
        <f t="shared" si="7"/>
        <v>99.91271163820777</v>
      </c>
    </row>
    <row r="67" spans="1:26" ht="13.5" hidden="1">
      <c r="A67" s="41" t="s">
        <v>285</v>
      </c>
      <c r="B67" s="24">
        <v>201460665</v>
      </c>
      <c r="C67" s="24"/>
      <c r="D67" s="25">
        <v>229517107</v>
      </c>
      <c r="E67" s="26">
        <v>229517107</v>
      </c>
      <c r="F67" s="26">
        <v>21068575</v>
      </c>
      <c r="G67" s="26">
        <v>33235805</v>
      </c>
      <c r="H67" s="26">
        <v>18531488</v>
      </c>
      <c r="I67" s="26">
        <v>72835868</v>
      </c>
      <c r="J67" s="26">
        <v>18360394</v>
      </c>
      <c r="K67" s="26">
        <v>18620151</v>
      </c>
      <c r="L67" s="26">
        <v>20758249</v>
      </c>
      <c r="M67" s="26">
        <v>57738794</v>
      </c>
      <c r="N67" s="26"/>
      <c r="O67" s="26"/>
      <c r="P67" s="26"/>
      <c r="Q67" s="26"/>
      <c r="R67" s="26"/>
      <c r="S67" s="26"/>
      <c r="T67" s="26"/>
      <c r="U67" s="26"/>
      <c r="V67" s="26">
        <v>130574662</v>
      </c>
      <c r="W67" s="26">
        <v>114758554</v>
      </c>
      <c r="X67" s="26"/>
      <c r="Y67" s="25"/>
      <c r="Z67" s="27">
        <v>229517107</v>
      </c>
    </row>
    <row r="68" spans="1:26" ht="13.5" hidden="1">
      <c r="A68" s="37" t="s">
        <v>31</v>
      </c>
      <c r="B68" s="19">
        <v>38105895</v>
      </c>
      <c r="C68" s="19"/>
      <c r="D68" s="20">
        <v>43102434</v>
      </c>
      <c r="E68" s="21">
        <v>43102434</v>
      </c>
      <c r="F68" s="21">
        <v>4587528</v>
      </c>
      <c r="G68" s="21">
        <v>4440372</v>
      </c>
      <c r="H68" s="21">
        <v>4439903</v>
      </c>
      <c r="I68" s="21">
        <v>13467803</v>
      </c>
      <c r="J68" s="21">
        <v>4491445</v>
      </c>
      <c r="K68" s="21">
        <v>4512398</v>
      </c>
      <c r="L68" s="21">
        <v>4499265</v>
      </c>
      <c r="M68" s="21">
        <v>13503108</v>
      </c>
      <c r="N68" s="21"/>
      <c r="O68" s="21"/>
      <c r="P68" s="21"/>
      <c r="Q68" s="21"/>
      <c r="R68" s="21"/>
      <c r="S68" s="21"/>
      <c r="T68" s="21"/>
      <c r="U68" s="21"/>
      <c r="V68" s="21">
        <v>26970911</v>
      </c>
      <c r="W68" s="21">
        <v>21551217</v>
      </c>
      <c r="X68" s="21"/>
      <c r="Y68" s="20"/>
      <c r="Z68" s="23">
        <v>43102434</v>
      </c>
    </row>
    <row r="69" spans="1:26" ht="13.5" hidden="1">
      <c r="A69" s="38" t="s">
        <v>32</v>
      </c>
      <c r="B69" s="19">
        <v>163354770</v>
      </c>
      <c r="C69" s="19"/>
      <c r="D69" s="20">
        <v>186137431</v>
      </c>
      <c r="E69" s="21">
        <v>186137431</v>
      </c>
      <c r="F69" s="21">
        <v>16476621</v>
      </c>
      <c r="G69" s="21">
        <v>28706720</v>
      </c>
      <c r="H69" s="21">
        <v>14034789</v>
      </c>
      <c r="I69" s="21">
        <v>59218130</v>
      </c>
      <c r="J69" s="21">
        <v>13865412</v>
      </c>
      <c r="K69" s="21">
        <v>14063238</v>
      </c>
      <c r="L69" s="21">
        <v>16204652</v>
      </c>
      <c r="M69" s="21">
        <v>44133302</v>
      </c>
      <c r="N69" s="21"/>
      <c r="O69" s="21"/>
      <c r="P69" s="21"/>
      <c r="Q69" s="21"/>
      <c r="R69" s="21"/>
      <c r="S69" s="21"/>
      <c r="T69" s="21"/>
      <c r="U69" s="21"/>
      <c r="V69" s="21">
        <v>103351432</v>
      </c>
      <c r="W69" s="21">
        <v>93068716</v>
      </c>
      <c r="X69" s="21"/>
      <c r="Y69" s="20"/>
      <c r="Z69" s="23">
        <v>186137431</v>
      </c>
    </row>
    <row r="70" spans="1:26" ht="13.5" hidden="1">
      <c r="A70" s="39" t="s">
        <v>103</v>
      </c>
      <c r="B70" s="19">
        <v>158001338</v>
      </c>
      <c r="C70" s="19"/>
      <c r="D70" s="20">
        <v>179083070</v>
      </c>
      <c r="E70" s="21">
        <v>179083070</v>
      </c>
      <c r="F70" s="21">
        <v>15914341</v>
      </c>
      <c r="G70" s="21">
        <v>28229289</v>
      </c>
      <c r="H70" s="21">
        <v>13561300</v>
      </c>
      <c r="I70" s="21">
        <v>57704930</v>
      </c>
      <c r="J70" s="21">
        <v>13386764</v>
      </c>
      <c r="K70" s="21">
        <v>13549697</v>
      </c>
      <c r="L70" s="21">
        <v>15730093</v>
      </c>
      <c r="M70" s="21">
        <v>42666554</v>
      </c>
      <c r="N70" s="21"/>
      <c r="O70" s="21"/>
      <c r="P70" s="21"/>
      <c r="Q70" s="21"/>
      <c r="R70" s="21"/>
      <c r="S70" s="21"/>
      <c r="T70" s="21"/>
      <c r="U70" s="21"/>
      <c r="V70" s="21">
        <v>100371484</v>
      </c>
      <c r="W70" s="21">
        <v>89541535</v>
      </c>
      <c r="X70" s="21"/>
      <c r="Y70" s="20"/>
      <c r="Z70" s="23">
        <v>179083070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5353432</v>
      </c>
      <c r="C73" s="19"/>
      <c r="D73" s="20">
        <v>7054361</v>
      </c>
      <c r="E73" s="21">
        <v>7054361</v>
      </c>
      <c r="F73" s="21">
        <v>562280</v>
      </c>
      <c r="G73" s="21">
        <v>477431</v>
      </c>
      <c r="H73" s="21">
        <v>473489</v>
      </c>
      <c r="I73" s="21">
        <v>1513200</v>
      </c>
      <c r="J73" s="21">
        <v>478648</v>
      </c>
      <c r="K73" s="21">
        <v>513541</v>
      </c>
      <c r="L73" s="21">
        <v>474559</v>
      </c>
      <c r="M73" s="21">
        <v>1466748</v>
      </c>
      <c r="N73" s="21"/>
      <c r="O73" s="21"/>
      <c r="P73" s="21"/>
      <c r="Q73" s="21"/>
      <c r="R73" s="21"/>
      <c r="S73" s="21"/>
      <c r="T73" s="21"/>
      <c r="U73" s="21"/>
      <c r="V73" s="21">
        <v>2979948</v>
      </c>
      <c r="W73" s="21">
        <v>3527181</v>
      </c>
      <c r="X73" s="21"/>
      <c r="Y73" s="20"/>
      <c r="Z73" s="23">
        <v>7054361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277242</v>
      </c>
      <c r="E75" s="30">
        <v>277242</v>
      </c>
      <c r="F75" s="30">
        <v>4426</v>
      </c>
      <c r="G75" s="30">
        <v>88713</v>
      </c>
      <c r="H75" s="30">
        <v>56796</v>
      </c>
      <c r="I75" s="30">
        <v>149935</v>
      </c>
      <c r="J75" s="30">
        <v>3537</v>
      </c>
      <c r="K75" s="30">
        <v>44515</v>
      </c>
      <c r="L75" s="30">
        <v>54332</v>
      </c>
      <c r="M75" s="30">
        <v>102384</v>
      </c>
      <c r="N75" s="30"/>
      <c r="O75" s="30"/>
      <c r="P75" s="30"/>
      <c r="Q75" s="30"/>
      <c r="R75" s="30"/>
      <c r="S75" s="30"/>
      <c r="T75" s="30"/>
      <c r="U75" s="30"/>
      <c r="V75" s="30">
        <v>252319</v>
      </c>
      <c r="W75" s="30">
        <v>138621</v>
      </c>
      <c r="X75" s="30"/>
      <c r="Y75" s="29"/>
      <c r="Z75" s="31">
        <v>277242</v>
      </c>
    </row>
    <row r="76" spans="1:26" ht="13.5" hidden="1">
      <c r="A76" s="42" t="s">
        <v>286</v>
      </c>
      <c r="B76" s="32">
        <v>201463665</v>
      </c>
      <c r="C76" s="32"/>
      <c r="D76" s="33">
        <v>217764004</v>
      </c>
      <c r="E76" s="34">
        <v>217764004</v>
      </c>
      <c r="F76" s="34">
        <v>14404876</v>
      </c>
      <c r="G76" s="34">
        <v>28031089</v>
      </c>
      <c r="H76" s="34">
        <v>28329168</v>
      </c>
      <c r="I76" s="34">
        <v>70765133</v>
      </c>
      <c r="J76" s="34">
        <v>20630406</v>
      </c>
      <c r="K76" s="34">
        <v>18105428</v>
      </c>
      <c r="L76" s="34">
        <v>19210424</v>
      </c>
      <c r="M76" s="34">
        <v>57946258</v>
      </c>
      <c r="N76" s="34"/>
      <c r="O76" s="34"/>
      <c r="P76" s="34"/>
      <c r="Q76" s="34"/>
      <c r="R76" s="34"/>
      <c r="S76" s="34"/>
      <c r="T76" s="34"/>
      <c r="U76" s="34"/>
      <c r="V76" s="34">
        <v>128711391</v>
      </c>
      <c r="W76" s="34">
        <v>99977000</v>
      </c>
      <c r="X76" s="34"/>
      <c r="Y76" s="33"/>
      <c r="Z76" s="35">
        <v>217764004</v>
      </c>
    </row>
    <row r="77" spans="1:26" ht="13.5" hidden="1">
      <c r="A77" s="37" t="s">
        <v>31</v>
      </c>
      <c r="B77" s="19">
        <v>38108895</v>
      </c>
      <c r="C77" s="19"/>
      <c r="D77" s="20">
        <v>31350004</v>
      </c>
      <c r="E77" s="21">
        <v>31350004</v>
      </c>
      <c r="F77" s="21">
        <v>1570416</v>
      </c>
      <c r="G77" s="21">
        <v>8304133</v>
      </c>
      <c r="H77" s="21">
        <v>9832427</v>
      </c>
      <c r="I77" s="21">
        <v>19706976</v>
      </c>
      <c r="J77" s="21">
        <v>3687837</v>
      </c>
      <c r="K77" s="21">
        <v>4327913</v>
      </c>
      <c r="L77" s="21">
        <v>2967058</v>
      </c>
      <c r="M77" s="21">
        <v>10982808</v>
      </c>
      <c r="N77" s="21"/>
      <c r="O77" s="21"/>
      <c r="P77" s="21"/>
      <c r="Q77" s="21"/>
      <c r="R77" s="21"/>
      <c r="S77" s="21"/>
      <c r="T77" s="21"/>
      <c r="U77" s="21"/>
      <c r="V77" s="21">
        <v>30689784</v>
      </c>
      <c r="W77" s="21">
        <v>15675000</v>
      </c>
      <c r="X77" s="21"/>
      <c r="Y77" s="20"/>
      <c r="Z77" s="23">
        <v>31350004</v>
      </c>
    </row>
    <row r="78" spans="1:26" ht="13.5" hidden="1">
      <c r="A78" s="38" t="s">
        <v>32</v>
      </c>
      <c r="B78" s="19">
        <v>163354770</v>
      </c>
      <c r="C78" s="19"/>
      <c r="D78" s="20">
        <v>186137000</v>
      </c>
      <c r="E78" s="21">
        <v>186137000</v>
      </c>
      <c r="F78" s="21">
        <v>12834460</v>
      </c>
      <c r="G78" s="21">
        <v>19726956</v>
      </c>
      <c r="H78" s="21">
        <v>18496741</v>
      </c>
      <c r="I78" s="21">
        <v>51058157</v>
      </c>
      <c r="J78" s="21">
        <v>16942569</v>
      </c>
      <c r="K78" s="21">
        <v>13777515</v>
      </c>
      <c r="L78" s="21">
        <v>16243366</v>
      </c>
      <c r="M78" s="21">
        <v>46963450</v>
      </c>
      <c r="N78" s="21"/>
      <c r="O78" s="21"/>
      <c r="P78" s="21"/>
      <c r="Q78" s="21"/>
      <c r="R78" s="21"/>
      <c r="S78" s="21"/>
      <c r="T78" s="21"/>
      <c r="U78" s="21"/>
      <c r="V78" s="21">
        <v>98021607</v>
      </c>
      <c r="W78" s="21">
        <v>84163000</v>
      </c>
      <c r="X78" s="21"/>
      <c r="Y78" s="20"/>
      <c r="Z78" s="23">
        <v>186137000</v>
      </c>
    </row>
    <row r="79" spans="1:26" ht="13.5" hidden="1">
      <c r="A79" s="39" t="s">
        <v>103</v>
      </c>
      <c r="B79" s="19">
        <v>158001338</v>
      </c>
      <c r="C79" s="19"/>
      <c r="D79" s="20">
        <v>179083000</v>
      </c>
      <c r="E79" s="21">
        <v>179083000</v>
      </c>
      <c r="F79" s="21">
        <v>12486006</v>
      </c>
      <c r="G79" s="21">
        <v>19268311</v>
      </c>
      <c r="H79" s="21">
        <v>18078599</v>
      </c>
      <c r="I79" s="21">
        <v>49832916</v>
      </c>
      <c r="J79" s="21">
        <v>16396066</v>
      </c>
      <c r="K79" s="21">
        <v>13397371</v>
      </c>
      <c r="L79" s="21">
        <v>15924235</v>
      </c>
      <c r="M79" s="21">
        <v>45717672</v>
      </c>
      <c r="N79" s="21"/>
      <c r="O79" s="21"/>
      <c r="P79" s="21"/>
      <c r="Q79" s="21"/>
      <c r="R79" s="21"/>
      <c r="S79" s="21"/>
      <c r="T79" s="21"/>
      <c r="U79" s="21"/>
      <c r="V79" s="21">
        <v>95550588</v>
      </c>
      <c r="W79" s="21">
        <v>80636000</v>
      </c>
      <c r="X79" s="21"/>
      <c r="Y79" s="20"/>
      <c r="Z79" s="23">
        <v>179083000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5353432</v>
      </c>
      <c r="C82" s="19"/>
      <c r="D82" s="20">
        <v>7054000</v>
      </c>
      <c r="E82" s="21">
        <v>7054000</v>
      </c>
      <c r="F82" s="21">
        <v>235525</v>
      </c>
      <c r="G82" s="21">
        <v>293834</v>
      </c>
      <c r="H82" s="21">
        <v>273485</v>
      </c>
      <c r="I82" s="21">
        <v>802844</v>
      </c>
      <c r="J82" s="21">
        <v>320188</v>
      </c>
      <c r="K82" s="21">
        <v>276203</v>
      </c>
      <c r="L82" s="21">
        <v>232648</v>
      </c>
      <c r="M82" s="21">
        <v>829039</v>
      </c>
      <c r="N82" s="21"/>
      <c r="O82" s="21"/>
      <c r="P82" s="21"/>
      <c r="Q82" s="21"/>
      <c r="R82" s="21"/>
      <c r="S82" s="21"/>
      <c r="T82" s="21"/>
      <c r="U82" s="21"/>
      <c r="V82" s="21">
        <v>1631883</v>
      </c>
      <c r="W82" s="21">
        <v>3527000</v>
      </c>
      <c r="X82" s="21"/>
      <c r="Y82" s="20"/>
      <c r="Z82" s="23">
        <v>7054000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112929</v>
      </c>
      <c r="G83" s="21">
        <v>164811</v>
      </c>
      <c r="H83" s="21">
        <v>144657</v>
      </c>
      <c r="I83" s="21">
        <v>422397</v>
      </c>
      <c r="J83" s="21">
        <v>226315</v>
      </c>
      <c r="K83" s="21">
        <v>103941</v>
      </c>
      <c r="L83" s="21">
        <v>86483</v>
      </c>
      <c r="M83" s="21">
        <v>416739</v>
      </c>
      <c r="N83" s="21"/>
      <c r="O83" s="21"/>
      <c r="P83" s="21"/>
      <c r="Q83" s="21"/>
      <c r="R83" s="21"/>
      <c r="S83" s="21"/>
      <c r="T83" s="21"/>
      <c r="U83" s="21"/>
      <c r="V83" s="21">
        <v>839136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277000</v>
      </c>
      <c r="E84" s="30">
        <v>277000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139000</v>
      </c>
      <c r="X84" s="30"/>
      <c r="Y84" s="29"/>
      <c r="Z84" s="31">
        <v>277000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12797000</v>
      </c>
      <c r="F5" s="358">
        <f t="shared" si="0"/>
        <v>12797000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6398500</v>
      </c>
      <c r="Y5" s="358">
        <f t="shared" si="0"/>
        <v>-6398500</v>
      </c>
      <c r="Z5" s="359">
        <f>+IF(X5&lt;&gt;0,+(Y5/X5)*100,0)</f>
        <v>-100</v>
      </c>
      <c r="AA5" s="360">
        <f>+AA6+AA8+AA11+AA13+AA15</f>
        <v>12797000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7499000</v>
      </c>
      <c r="F6" s="59">
        <f t="shared" si="1"/>
        <v>7499000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3749500</v>
      </c>
      <c r="Y6" s="59">
        <f t="shared" si="1"/>
        <v>-3749500</v>
      </c>
      <c r="Z6" s="61">
        <f>+IF(X6&lt;&gt;0,+(Y6/X6)*100,0)</f>
        <v>-100</v>
      </c>
      <c r="AA6" s="62">
        <f t="shared" si="1"/>
        <v>7499000</v>
      </c>
    </row>
    <row r="7" spans="1:27" ht="13.5">
      <c r="A7" s="291" t="s">
        <v>228</v>
      </c>
      <c r="B7" s="142"/>
      <c r="C7" s="60"/>
      <c r="D7" s="340"/>
      <c r="E7" s="60">
        <v>7499000</v>
      </c>
      <c r="F7" s="59">
        <v>7499000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3749500</v>
      </c>
      <c r="Y7" s="59">
        <v>-3749500</v>
      </c>
      <c r="Z7" s="61">
        <v>-100</v>
      </c>
      <c r="AA7" s="62">
        <v>7499000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5298000</v>
      </c>
      <c r="F8" s="59">
        <f t="shared" si="2"/>
        <v>5298000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2649000</v>
      </c>
      <c r="Y8" s="59">
        <f t="shared" si="2"/>
        <v>-2649000</v>
      </c>
      <c r="Z8" s="61">
        <f>+IF(X8&lt;&gt;0,+(Y8/X8)*100,0)</f>
        <v>-100</v>
      </c>
      <c r="AA8" s="62">
        <f>SUM(AA9:AA10)</f>
        <v>5298000</v>
      </c>
    </row>
    <row r="9" spans="1:27" ht="13.5">
      <c r="A9" s="291" t="s">
        <v>229</v>
      </c>
      <c r="B9" s="142"/>
      <c r="C9" s="60"/>
      <c r="D9" s="340"/>
      <c r="E9" s="60">
        <v>5298000</v>
      </c>
      <c r="F9" s="59">
        <v>5298000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2649000</v>
      </c>
      <c r="Y9" s="59">
        <v>-2649000</v>
      </c>
      <c r="Z9" s="61">
        <v>-100</v>
      </c>
      <c r="AA9" s="62">
        <v>5298000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1034000</v>
      </c>
      <c r="F22" s="345">
        <f t="shared" si="6"/>
        <v>1034000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73800</v>
      </c>
      <c r="N22" s="345">
        <f t="shared" si="6"/>
        <v>73800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73800</v>
      </c>
      <c r="X22" s="343">
        <f t="shared" si="6"/>
        <v>517000</v>
      </c>
      <c r="Y22" s="345">
        <f t="shared" si="6"/>
        <v>-443200</v>
      </c>
      <c r="Z22" s="336">
        <f>+IF(X22&lt;&gt;0,+(Y22/X22)*100,0)</f>
        <v>-85.72533849129593</v>
      </c>
      <c r="AA22" s="350">
        <f>SUM(AA23:AA32)</f>
        <v>1034000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>
        <v>73800</v>
      </c>
      <c r="N27" s="59">
        <v>73800</v>
      </c>
      <c r="O27" s="59"/>
      <c r="P27" s="60"/>
      <c r="Q27" s="60"/>
      <c r="R27" s="59"/>
      <c r="S27" s="59"/>
      <c r="T27" s="60"/>
      <c r="U27" s="60"/>
      <c r="V27" s="59"/>
      <c r="W27" s="59">
        <v>73800</v>
      </c>
      <c r="X27" s="60"/>
      <c r="Y27" s="59">
        <v>73800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1034000</v>
      </c>
      <c r="F32" s="59">
        <v>1034000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517000</v>
      </c>
      <c r="Y32" s="59">
        <v>-517000</v>
      </c>
      <c r="Z32" s="61">
        <v>-100</v>
      </c>
      <c r="AA32" s="62">
        <v>1034000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50152000</v>
      </c>
      <c r="F40" s="345">
        <f t="shared" si="9"/>
        <v>50152000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25076000</v>
      </c>
      <c r="Y40" s="345">
        <f t="shared" si="9"/>
        <v>-25076000</v>
      </c>
      <c r="Z40" s="336">
        <f>+IF(X40&lt;&gt;0,+(Y40/X40)*100,0)</f>
        <v>-100</v>
      </c>
      <c r="AA40" s="350">
        <f>SUM(AA41:AA49)</f>
        <v>50152000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50152000</v>
      </c>
      <c r="F49" s="53">
        <v>50152000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25076000</v>
      </c>
      <c r="Y49" s="53">
        <v>-25076000</v>
      </c>
      <c r="Z49" s="94">
        <v>-100</v>
      </c>
      <c r="AA49" s="95">
        <v>50152000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63983000</v>
      </c>
      <c r="F60" s="264">
        <f t="shared" si="14"/>
        <v>63983000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73800</v>
      </c>
      <c r="N60" s="264">
        <f t="shared" si="14"/>
        <v>73800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73800</v>
      </c>
      <c r="X60" s="219">
        <f t="shared" si="14"/>
        <v>31991500</v>
      </c>
      <c r="Y60" s="264">
        <f t="shared" si="14"/>
        <v>-31917700</v>
      </c>
      <c r="Z60" s="337">
        <f>+IF(X60&lt;&gt;0,+(Y60/X60)*100,0)</f>
        <v>-99.76931372395794</v>
      </c>
      <c r="AA60" s="232">
        <f>+AA57+AA54+AA51+AA40+AA37+AA34+AA22+AA5</f>
        <v>63983000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80428076</v>
      </c>
      <c r="D5" s="153">
        <f>SUM(D6:D8)</f>
        <v>0</v>
      </c>
      <c r="E5" s="154">
        <f t="shared" si="0"/>
        <v>89207712</v>
      </c>
      <c r="F5" s="100">
        <f t="shared" si="0"/>
        <v>89207712</v>
      </c>
      <c r="G5" s="100">
        <f t="shared" si="0"/>
        <v>18053217</v>
      </c>
      <c r="H5" s="100">
        <f t="shared" si="0"/>
        <v>11123172</v>
      </c>
      <c r="I5" s="100">
        <f t="shared" si="0"/>
        <v>5483293</v>
      </c>
      <c r="J5" s="100">
        <f t="shared" si="0"/>
        <v>34659682</v>
      </c>
      <c r="K5" s="100">
        <f t="shared" si="0"/>
        <v>5679545</v>
      </c>
      <c r="L5" s="100">
        <f t="shared" si="0"/>
        <v>6707375</v>
      </c>
      <c r="M5" s="100">
        <f t="shared" si="0"/>
        <v>8992979</v>
      </c>
      <c r="N5" s="100">
        <f t="shared" si="0"/>
        <v>21379899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56039581</v>
      </c>
      <c r="X5" s="100">
        <f t="shared" si="0"/>
        <v>44603856</v>
      </c>
      <c r="Y5" s="100">
        <f t="shared" si="0"/>
        <v>11435725</v>
      </c>
      <c r="Z5" s="137">
        <f>+IF(X5&lt;&gt;0,+(Y5/X5)*100,0)</f>
        <v>25.63842238213665</v>
      </c>
      <c r="AA5" s="153">
        <f>SUM(AA6:AA8)</f>
        <v>89207712</v>
      </c>
    </row>
    <row r="6" spans="1:27" ht="13.5">
      <c r="A6" s="138" t="s">
        <v>75</v>
      </c>
      <c r="B6" s="136"/>
      <c r="C6" s="155"/>
      <c r="D6" s="155"/>
      <c r="E6" s="156">
        <v>2351000</v>
      </c>
      <c r="F6" s="60">
        <v>2351000</v>
      </c>
      <c r="G6" s="60">
        <v>22833</v>
      </c>
      <c r="H6" s="60">
        <v>35259</v>
      </c>
      <c r="I6" s="60">
        <v>25259</v>
      </c>
      <c r="J6" s="60">
        <v>83351</v>
      </c>
      <c r="K6" s="60">
        <v>24259</v>
      </c>
      <c r="L6" s="60">
        <v>24259</v>
      </c>
      <c r="M6" s="60">
        <v>24259</v>
      </c>
      <c r="N6" s="60">
        <v>72777</v>
      </c>
      <c r="O6" s="60"/>
      <c r="P6" s="60"/>
      <c r="Q6" s="60"/>
      <c r="R6" s="60"/>
      <c r="S6" s="60"/>
      <c r="T6" s="60"/>
      <c r="U6" s="60"/>
      <c r="V6" s="60"/>
      <c r="W6" s="60">
        <v>156128</v>
      </c>
      <c r="X6" s="60">
        <v>1175500</v>
      </c>
      <c r="Y6" s="60">
        <v>-1019372</v>
      </c>
      <c r="Z6" s="140">
        <v>-86.72</v>
      </c>
      <c r="AA6" s="155">
        <v>2351000</v>
      </c>
    </row>
    <row r="7" spans="1:27" ht="13.5">
      <c r="A7" s="138" t="s">
        <v>76</v>
      </c>
      <c r="B7" s="136"/>
      <c r="C7" s="157">
        <v>80428076</v>
      </c>
      <c r="D7" s="157"/>
      <c r="E7" s="158">
        <v>86578712</v>
      </c>
      <c r="F7" s="159">
        <v>86578712</v>
      </c>
      <c r="G7" s="159">
        <v>18006186</v>
      </c>
      <c r="H7" s="159">
        <v>5768938</v>
      </c>
      <c r="I7" s="159">
        <v>5439704</v>
      </c>
      <c r="J7" s="159">
        <v>29214828</v>
      </c>
      <c r="K7" s="159">
        <v>5317814</v>
      </c>
      <c r="L7" s="159">
        <v>6658163</v>
      </c>
      <c r="M7" s="159">
        <v>8645252</v>
      </c>
      <c r="N7" s="159">
        <v>20621229</v>
      </c>
      <c r="O7" s="159"/>
      <c r="P7" s="159"/>
      <c r="Q7" s="159"/>
      <c r="R7" s="159"/>
      <c r="S7" s="159"/>
      <c r="T7" s="159"/>
      <c r="U7" s="159"/>
      <c r="V7" s="159"/>
      <c r="W7" s="159">
        <v>49836057</v>
      </c>
      <c r="X7" s="159">
        <v>43289356</v>
      </c>
      <c r="Y7" s="159">
        <v>6546701</v>
      </c>
      <c r="Z7" s="141">
        <v>15.12</v>
      </c>
      <c r="AA7" s="157">
        <v>86578712</v>
      </c>
    </row>
    <row r="8" spans="1:27" ht="13.5">
      <c r="A8" s="138" t="s">
        <v>77</v>
      </c>
      <c r="B8" s="136"/>
      <c r="C8" s="155"/>
      <c r="D8" s="155"/>
      <c r="E8" s="156">
        <v>278000</v>
      </c>
      <c r="F8" s="60">
        <v>278000</v>
      </c>
      <c r="G8" s="60">
        <v>24198</v>
      </c>
      <c r="H8" s="60">
        <v>5318975</v>
      </c>
      <c r="I8" s="60">
        <v>18330</v>
      </c>
      <c r="J8" s="60">
        <v>5361503</v>
      </c>
      <c r="K8" s="60">
        <v>337472</v>
      </c>
      <c r="L8" s="60">
        <v>24953</v>
      </c>
      <c r="M8" s="60">
        <v>323468</v>
      </c>
      <c r="N8" s="60">
        <v>685893</v>
      </c>
      <c r="O8" s="60"/>
      <c r="P8" s="60"/>
      <c r="Q8" s="60"/>
      <c r="R8" s="60"/>
      <c r="S8" s="60"/>
      <c r="T8" s="60"/>
      <c r="U8" s="60"/>
      <c r="V8" s="60"/>
      <c r="W8" s="60">
        <v>6047396</v>
      </c>
      <c r="X8" s="60">
        <v>139000</v>
      </c>
      <c r="Y8" s="60">
        <v>5908396</v>
      </c>
      <c r="Z8" s="140">
        <v>4250.64</v>
      </c>
      <c r="AA8" s="155">
        <v>278000</v>
      </c>
    </row>
    <row r="9" spans="1:27" ht="13.5">
      <c r="A9" s="135" t="s">
        <v>78</v>
      </c>
      <c r="B9" s="136"/>
      <c r="C9" s="153">
        <f aca="true" t="shared" si="1" ref="C9:Y9">SUM(C10:C14)</f>
        <v>5455671</v>
      </c>
      <c r="D9" s="153">
        <f>SUM(D10:D14)</f>
        <v>0</v>
      </c>
      <c r="E9" s="154">
        <f t="shared" si="1"/>
        <v>3037000</v>
      </c>
      <c r="F9" s="100">
        <f t="shared" si="1"/>
        <v>3037000</v>
      </c>
      <c r="G9" s="100">
        <f t="shared" si="1"/>
        <v>2146264</v>
      </c>
      <c r="H9" s="100">
        <f t="shared" si="1"/>
        <v>326423</v>
      </c>
      <c r="I9" s="100">
        <f t="shared" si="1"/>
        <v>260211</v>
      </c>
      <c r="J9" s="100">
        <f t="shared" si="1"/>
        <v>2732898</v>
      </c>
      <c r="K9" s="100">
        <f t="shared" si="1"/>
        <v>11058</v>
      </c>
      <c r="L9" s="100">
        <f t="shared" si="1"/>
        <v>34493</v>
      </c>
      <c r="M9" s="100">
        <f t="shared" si="1"/>
        <v>29527</v>
      </c>
      <c r="N9" s="100">
        <f t="shared" si="1"/>
        <v>75078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2807976</v>
      </c>
      <c r="X9" s="100">
        <f t="shared" si="1"/>
        <v>1518500</v>
      </c>
      <c r="Y9" s="100">
        <f t="shared" si="1"/>
        <v>1289476</v>
      </c>
      <c r="Z9" s="137">
        <f>+IF(X9&lt;&gt;0,+(Y9/X9)*100,0)</f>
        <v>84.91774777741192</v>
      </c>
      <c r="AA9" s="153">
        <f>SUM(AA10:AA14)</f>
        <v>3037000</v>
      </c>
    </row>
    <row r="10" spans="1:27" ht="13.5">
      <c r="A10" s="138" t="s">
        <v>79</v>
      </c>
      <c r="B10" s="136"/>
      <c r="C10" s="155"/>
      <c r="D10" s="155"/>
      <c r="E10" s="156">
        <v>2543000</v>
      </c>
      <c r="F10" s="60">
        <v>2543000</v>
      </c>
      <c r="G10" s="60">
        <v>2139193</v>
      </c>
      <c r="H10" s="60">
        <v>308041</v>
      </c>
      <c r="I10" s="60">
        <v>25973</v>
      </c>
      <c r="J10" s="60">
        <v>2473207</v>
      </c>
      <c r="K10" s="60">
        <v>6270</v>
      </c>
      <c r="L10" s="60">
        <v>23806</v>
      </c>
      <c r="M10" s="60">
        <v>16402</v>
      </c>
      <c r="N10" s="60">
        <v>46478</v>
      </c>
      <c r="O10" s="60"/>
      <c r="P10" s="60"/>
      <c r="Q10" s="60"/>
      <c r="R10" s="60"/>
      <c r="S10" s="60"/>
      <c r="T10" s="60"/>
      <c r="U10" s="60"/>
      <c r="V10" s="60"/>
      <c r="W10" s="60">
        <v>2519685</v>
      </c>
      <c r="X10" s="60">
        <v>1271500</v>
      </c>
      <c r="Y10" s="60">
        <v>1248185</v>
      </c>
      <c r="Z10" s="140">
        <v>98.17</v>
      </c>
      <c r="AA10" s="155">
        <v>2543000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1916</v>
      </c>
      <c r="H11" s="60">
        <v>16582</v>
      </c>
      <c r="I11" s="60">
        <v>77133</v>
      </c>
      <c r="J11" s="60">
        <v>95631</v>
      </c>
      <c r="K11" s="60">
        <v>4788</v>
      </c>
      <c r="L11" s="60">
        <v>1387</v>
      </c>
      <c r="M11" s="60">
        <v>4370</v>
      </c>
      <c r="N11" s="60">
        <v>10545</v>
      </c>
      <c r="O11" s="60"/>
      <c r="P11" s="60"/>
      <c r="Q11" s="60"/>
      <c r="R11" s="60"/>
      <c r="S11" s="60"/>
      <c r="T11" s="60"/>
      <c r="U11" s="60"/>
      <c r="V11" s="60"/>
      <c r="W11" s="60">
        <v>106176</v>
      </c>
      <c r="X11" s="60"/>
      <c r="Y11" s="60">
        <v>106176</v>
      </c>
      <c r="Z11" s="140">
        <v>0</v>
      </c>
      <c r="AA11" s="155"/>
    </row>
    <row r="12" spans="1:27" ht="13.5">
      <c r="A12" s="138" t="s">
        <v>81</v>
      </c>
      <c r="B12" s="136"/>
      <c r="C12" s="155">
        <v>5455671</v>
      </c>
      <c r="D12" s="155"/>
      <c r="E12" s="156">
        <v>494000</v>
      </c>
      <c r="F12" s="60">
        <v>494000</v>
      </c>
      <c r="G12" s="60">
        <v>5155</v>
      </c>
      <c r="H12" s="60">
        <v>1800</v>
      </c>
      <c r="I12" s="60">
        <v>7105</v>
      </c>
      <c r="J12" s="60">
        <v>14060</v>
      </c>
      <c r="K12" s="60"/>
      <c r="L12" s="60">
        <v>9300</v>
      </c>
      <c r="M12" s="60">
        <v>8755</v>
      </c>
      <c r="N12" s="60">
        <v>18055</v>
      </c>
      <c r="O12" s="60"/>
      <c r="P12" s="60"/>
      <c r="Q12" s="60"/>
      <c r="R12" s="60"/>
      <c r="S12" s="60"/>
      <c r="T12" s="60"/>
      <c r="U12" s="60"/>
      <c r="V12" s="60"/>
      <c r="W12" s="60">
        <v>32115</v>
      </c>
      <c r="X12" s="60">
        <v>247000</v>
      </c>
      <c r="Y12" s="60">
        <v>-214885</v>
      </c>
      <c r="Z12" s="140">
        <v>-87</v>
      </c>
      <c r="AA12" s="155">
        <v>494000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>
        <v>150000</v>
      </c>
      <c r="J14" s="159">
        <v>150000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150000</v>
      </c>
      <c r="X14" s="159"/>
      <c r="Y14" s="159">
        <v>150000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29466660</v>
      </c>
      <c r="D15" s="153">
        <f>SUM(D16:D18)</f>
        <v>0</v>
      </c>
      <c r="E15" s="154">
        <f t="shared" si="2"/>
        <v>20292384</v>
      </c>
      <c r="F15" s="100">
        <f t="shared" si="2"/>
        <v>20292384</v>
      </c>
      <c r="G15" s="100">
        <f t="shared" si="2"/>
        <v>395218</v>
      </c>
      <c r="H15" s="100">
        <f t="shared" si="2"/>
        <v>1000</v>
      </c>
      <c r="I15" s="100">
        <f t="shared" si="2"/>
        <v>1000</v>
      </c>
      <c r="J15" s="100">
        <f t="shared" si="2"/>
        <v>397218</v>
      </c>
      <c r="K15" s="100">
        <f t="shared" si="2"/>
        <v>57330</v>
      </c>
      <c r="L15" s="100">
        <f t="shared" si="2"/>
        <v>1000</v>
      </c>
      <c r="M15" s="100">
        <f t="shared" si="2"/>
        <v>1000</v>
      </c>
      <c r="N15" s="100">
        <f t="shared" si="2"/>
        <v>59330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456548</v>
      </c>
      <c r="X15" s="100">
        <f t="shared" si="2"/>
        <v>10146192</v>
      </c>
      <c r="Y15" s="100">
        <f t="shared" si="2"/>
        <v>-9689644</v>
      </c>
      <c r="Z15" s="137">
        <f>+IF(X15&lt;&gt;0,+(Y15/X15)*100,0)</f>
        <v>-95.5003019852177</v>
      </c>
      <c r="AA15" s="153">
        <f>SUM(AA16:AA18)</f>
        <v>20292384</v>
      </c>
    </row>
    <row r="16" spans="1:27" ht="13.5">
      <c r="A16" s="138" t="s">
        <v>85</v>
      </c>
      <c r="B16" s="136"/>
      <c r="C16" s="155">
        <v>17065707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12400953</v>
      </c>
      <c r="D17" s="155"/>
      <c r="E17" s="156">
        <v>20292384</v>
      </c>
      <c r="F17" s="60">
        <v>20292384</v>
      </c>
      <c r="G17" s="60">
        <v>395218</v>
      </c>
      <c r="H17" s="60">
        <v>1000</v>
      </c>
      <c r="I17" s="60">
        <v>1000</v>
      </c>
      <c r="J17" s="60">
        <v>397218</v>
      </c>
      <c r="K17" s="60">
        <v>57330</v>
      </c>
      <c r="L17" s="60">
        <v>1000</v>
      </c>
      <c r="M17" s="60">
        <v>1000</v>
      </c>
      <c r="N17" s="60">
        <v>59330</v>
      </c>
      <c r="O17" s="60"/>
      <c r="P17" s="60"/>
      <c r="Q17" s="60"/>
      <c r="R17" s="60"/>
      <c r="S17" s="60"/>
      <c r="T17" s="60"/>
      <c r="U17" s="60"/>
      <c r="V17" s="60"/>
      <c r="W17" s="60">
        <v>456548</v>
      </c>
      <c r="X17" s="60">
        <v>10146192</v>
      </c>
      <c r="Y17" s="60">
        <v>-9689644</v>
      </c>
      <c r="Z17" s="140">
        <v>-95.5</v>
      </c>
      <c r="AA17" s="155">
        <v>20292384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167349345</v>
      </c>
      <c r="D19" s="153">
        <f>SUM(D20:D23)</f>
        <v>0</v>
      </c>
      <c r="E19" s="154">
        <f t="shared" si="3"/>
        <v>194137000</v>
      </c>
      <c r="F19" s="100">
        <f t="shared" si="3"/>
        <v>194137000</v>
      </c>
      <c r="G19" s="100">
        <f t="shared" si="3"/>
        <v>16498717</v>
      </c>
      <c r="H19" s="100">
        <f t="shared" si="3"/>
        <v>33451659</v>
      </c>
      <c r="I19" s="100">
        <f t="shared" si="3"/>
        <v>14136090</v>
      </c>
      <c r="J19" s="100">
        <f t="shared" si="3"/>
        <v>64086466</v>
      </c>
      <c r="K19" s="100">
        <f t="shared" si="3"/>
        <v>13866691</v>
      </c>
      <c r="L19" s="100">
        <f t="shared" si="3"/>
        <v>14129472</v>
      </c>
      <c r="M19" s="100">
        <f t="shared" si="3"/>
        <v>16282979</v>
      </c>
      <c r="N19" s="100">
        <f t="shared" si="3"/>
        <v>44279142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108365608</v>
      </c>
      <c r="X19" s="100">
        <f t="shared" si="3"/>
        <v>97068500</v>
      </c>
      <c r="Y19" s="100">
        <f t="shared" si="3"/>
        <v>11297108</v>
      </c>
      <c r="Z19" s="137">
        <f>+IF(X19&lt;&gt;0,+(Y19/X19)*100,0)</f>
        <v>11.638284304382987</v>
      </c>
      <c r="AA19" s="153">
        <f>SUM(AA20:AA23)</f>
        <v>194137000</v>
      </c>
    </row>
    <row r="20" spans="1:27" ht="13.5">
      <c r="A20" s="138" t="s">
        <v>89</v>
      </c>
      <c r="B20" s="136"/>
      <c r="C20" s="155">
        <v>161995913</v>
      </c>
      <c r="D20" s="155"/>
      <c r="E20" s="156">
        <v>187083000</v>
      </c>
      <c r="F20" s="60">
        <v>187083000</v>
      </c>
      <c r="G20" s="60">
        <v>15936306</v>
      </c>
      <c r="H20" s="60">
        <v>32974228</v>
      </c>
      <c r="I20" s="60">
        <v>13662601</v>
      </c>
      <c r="J20" s="60">
        <v>62573135</v>
      </c>
      <c r="K20" s="60">
        <v>13388043</v>
      </c>
      <c r="L20" s="60">
        <v>13615931</v>
      </c>
      <c r="M20" s="60">
        <v>15808420</v>
      </c>
      <c r="N20" s="60">
        <v>42812394</v>
      </c>
      <c r="O20" s="60"/>
      <c r="P20" s="60"/>
      <c r="Q20" s="60"/>
      <c r="R20" s="60"/>
      <c r="S20" s="60"/>
      <c r="T20" s="60"/>
      <c r="U20" s="60"/>
      <c r="V20" s="60"/>
      <c r="W20" s="60">
        <v>105385529</v>
      </c>
      <c r="X20" s="60">
        <v>93541500</v>
      </c>
      <c r="Y20" s="60">
        <v>11844029</v>
      </c>
      <c r="Z20" s="140">
        <v>12.66</v>
      </c>
      <c r="AA20" s="155">
        <v>187083000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5353432</v>
      </c>
      <c r="D23" s="155"/>
      <c r="E23" s="156">
        <v>7054000</v>
      </c>
      <c r="F23" s="60">
        <v>7054000</v>
      </c>
      <c r="G23" s="60">
        <v>562411</v>
      </c>
      <c r="H23" s="60">
        <v>477431</v>
      </c>
      <c r="I23" s="60">
        <v>473489</v>
      </c>
      <c r="J23" s="60">
        <v>1513331</v>
      </c>
      <c r="K23" s="60">
        <v>478648</v>
      </c>
      <c r="L23" s="60">
        <v>513541</v>
      </c>
      <c r="M23" s="60">
        <v>474559</v>
      </c>
      <c r="N23" s="60">
        <v>1466748</v>
      </c>
      <c r="O23" s="60"/>
      <c r="P23" s="60"/>
      <c r="Q23" s="60"/>
      <c r="R23" s="60"/>
      <c r="S23" s="60"/>
      <c r="T23" s="60"/>
      <c r="U23" s="60"/>
      <c r="V23" s="60"/>
      <c r="W23" s="60">
        <v>2980079</v>
      </c>
      <c r="X23" s="60">
        <v>3527000</v>
      </c>
      <c r="Y23" s="60">
        <v>-546921</v>
      </c>
      <c r="Z23" s="140">
        <v>-15.51</v>
      </c>
      <c r="AA23" s="155">
        <v>7054000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282699752</v>
      </c>
      <c r="D25" s="168">
        <f>+D5+D9+D15+D19+D24</f>
        <v>0</v>
      </c>
      <c r="E25" s="169">
        <f t="shared" si="4"/>
        <v>306674096</v>
      </c>
      <c r="F25" s="73">
        <f t="shared" si="4"/>
        <v>306674096</v>
      </c>
      <c r="G25" s="73">
        <f t="shared" si="4"/>
        <v>37093416</v>
      </c>
      <c r="H25" s="73">
        <f t="shared" si="4"/>
        <v>44902254</v>
      </c>
      <c r="I25" s="73">
        <f t="shared" si="4"/>
        <v>19880594</v>
      </c>
      <c r="J25" s="73">
        <f t="shared" si="4"/>
        <v>101876264</v>
      </c>
      <c r="K25" s="73">
        <f t="shared" si="4"/>
        <v>19614624</v>
      </c>
      <c r="L25" s="73">
        <f t="shared" si="4"/>
        <v>20872340</v>
      </c>
      <c r="M25" s="73">
        <f t="shared" si="4"/>
        <v>25306485</v>
      </c>
      <c r="N25" s="73">
        <f t="shared" si="4"/>
        <v>65793449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167669713</v>
      </c>
      <c r="X25" s="73">
        <f t="shared" si="4"/>
        <v>153337048</v>
      </c>
      <c r="Y25" s="73">
        <f t="shared" si="4"/>
        <v>14332665</v>
      </c>
      <c r="Z25" s="170">
        <f>+IF(X25&lt;&gt;0,+(Y25/X25)*100,0)</f>
        <v>9.347163772188964</v>
      </c>
      <c r="AA25" s="168">
        <f>+AA5+AA9+AA15+AA19+AA24</f>
        <v>306674096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151840340</v>
      </c>
      <c r="D28" s="153">
        <f>SUM(D29:D31)</f>
        <v>0</v>
      </c>
      <c r="E28" s="154">
        <f t="shared" si="5"/>
        <v>74706000</v>
      </c>
      <c r="F28" s="100">
        <f t="shared" si="5"/>
        <v>74706000</v>
      </c>
      <c r="G28" s="100">
        <f t="shared" si="5"/>
        <v>6514287</v>
      </c>
      <c r="H28" s="100">
        <f t="shared" si="5"/>
        <v>7864401</v>
      </c>
      <c r="I28" s="100">
        <f t="shared" si="5"/>
        <v>6268510</v>
      </c>
      <c r="J28" s="100">
        <f t="shared" si="5"/>
        <v>20647198</v>
      </c>
      <c r="K28" s="100">
        <f t="shared" si="5"/>
        <v>26207464</v>
      </c>
      <c r="L28" s="100">
        <f t="shared" si="5"/>
        <v>7044100</v>
      </c>
      <c r="M28" s="100">
        <f t="shared" si="5"/>
        <v>7883744</v>
      </c>
      <c r="N28" s="100">
        <f t="shared" si="5"/>
        <v>41135308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61782506</v>
      </c>
      <c r="X28" s="100">
        <f t="shared" si="5"/>
        <v>37353000</v>
      </c>
      <c r="Y28" s="100">
        <f t="shared" si="5"/>
        <v>24429506</v>
      </c>
      <c r="Z28" s="137">
        <f>+IF(X28&lt;&gt;0,+(Y28/X28)*100,0)</f>
        <v>65.40172409177309</v>
      </c>
      <c r="AA28" s="153">
        <f>SUM(AA29:AA31)</f>
        <v>74706000</v>
      </c>
    </row>
    <row r="29" spans="1:27" ht="13.5">
      <c r="A29" s="138" t="s">
        <v>75</v>
      </c>
      <c r="B29" s="136"/>
      <c r="C29" s="155"/>
      <c r="D29" s="155"/>
      <c r="E29" s="156">
        <v>6617000</v>
      </c>
      <c r="F29" s="60">
        <v>6617000</v>
      </c>
      <c r="G29" s="60">
        <v>1312923</v>
      </c>
      <c r="H29" s="60">
        <v>1395820</v>
      </c>
      <c r="I29" s="60">
        <v>1335232</v>
      </c>
      <c r="J29" s="60">
        <v>4043975</v>
      </c>
      <c r="K29" s="60">
        <v>495084</v>
      </c>
      <c r="L29" s="60">
        <v>1306615</v>
      </c>
      <c r="M29" s="60">
        <v>1412905</v>
      </c>
      <c r="N29" s="60">
        <v>3214604</v>
      </c>
      <c r="O29" s="60"/>
      <c r="P29" s="60"/>
      <c r="Q29" s="60"/>
      <c r="R29" s="60"/>
      <c r="S29" s="60"/>
      <c r="T29" s="60"/>
      <c r="U29" s="60"/>
      <c r="V29" s="60"/>
      <c r="W29" s="60">
        <v>7258579</v>
      </c>
      <c r="X29" s="60">
        <v>3308500</v>
      </c>
      <c r="Y29" s="60">
        <v>3950079</v>
      </c>
      <c r="Z29" s="140">
        <v>119.39</v>
      </c>
      <c r="AA29" s="155">
        <v>6617000</v>
      </c>
    </row>
    <row r="30" spans="1:27" ht="13.5">
      <c r="A30" s="138" t="s">
        <v>76</v>
      </c>
      <c r="B30" s="136"/>
      <c r="C30" s="157">
        <v>105773285</v>
      </c>
      <c r="D30" s="157"/>
      <c r="E30" s="158">
        <v>59289000</v>
      </c>
      <c r="F30" s="159">
        <v>59289000</v>
      </c>
      <c r="G30" s="159">
        <v>4553703</v>
      </c>
      <c r="H30" s="159">
        <v>5351440</v>
      </c>
      <c r="I30" s="159">
        <v>4698551</v>
      </c>
      <c r="J30" s="159">
        <v>14603694</v>
      </c>
      <c r="K30" s="159">
        <v>24752791</v>
      </c>
      <c r="L30" s="159">
        <v>4572497</v>
      </c>
      <c r="M30" s="159">
        <v>5212865</v>
      </c>
      <c r="N30" s="159">
        <v>34538153</v>
      </c>
      <c r="O30" s="159"/>
      <c r="P30" s="159"/>
      <c r="Q30" s="159"/>
      <c r="R30" s="159"/>
      <c r="S30" s="159"/>
      <c r="T30" s="159"/>
      <c r="U30" s="159"/>
      <c r="V30" s="159"/>
      <c r="W30" s="159">
        <v>49141847</v>
      </c>
      <c r="X30" s="159">
        <v>29644500</v>
      </c>
      <c r="Y30" s="159">
        <v>19497347</v>
      </c>
      <c r="Z30" s="141">
        <v>65.77</v>
      </c>
      <c r="AA30" s="157">
        <v>59289000</v>
      </c>
    </row>
    <row r="31" spans="1:27" ht="13.5">
      <c r="A31" s="138" t="s">
        <v>77</v>
      </c>
      <c r="B31" s="136"/>
      <c r="C31" s="155">
        <v>46067055</v>
      </c>
      <c r="D31" s="155"/>
      <c r="E31" s="156">
        <v>8800000</v>
      </c>
      <c r="F31" s="60">
        <v>8800000</v>
      </c>
      <c r="G31" s="60">
        <v>647661</v>
      </c>
      <c r="H31" s="60">
        <v>1117141</v>
      </c>
      <c r="I31" s="60">
        <v>234727</v>
      </c>
      <c r="J31" s="60">
        <v>1999529</v>
      </c>
      <c r="K31" s="60">
        <v>959589</v>
      </c>
      <c r="L31" s="60">
        <v>1164988</v>
      </c>
      <c r="M31" s="60">
        <v>1257974</v>
      </c>
      <c r="N31" s="60">
        <v>3382551</v>
      </c>
      <c r="O31" s="60"/>
      <c r="P31" s="60"/>
      <c r="Q31" s="60"/>
      <c r="R31" s="60"/>
      <c r="S31" s="60"/>
      <c r="T31" s="60"/>
      <c r="U31" s="60"/>
      <c r="V31" s="60"/>
      <c r="W31" s="60">
        <v>5382080</v>
      </c>
      <c r="X31" s="60">
        <v>4400000</v>
      </c>
      <c r="Y31" s="60">
        <v>982080</v>
      </c>
      <c r="Z31" s="140">
        <v>22.32</v>
      </c>
      <c r="AA31" s="155">
        <v>8800000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9643000</v>
      </c>
      <c r="F32" s="100">
        <f t="shared" si="6"/>
        <v>9643000</v>
      </c>
      <c r="G32" s="100">
        <f t="shared" si="6"/>
        <v>2349050</v>
      </c>
      <c r="H32" s="100">
        <f t="shared" si="6"/>
        <v>2807606</v>
      </c>
      <c r="I32" s="100">
        <f t="shared" si="6"/>
        <v>403974</v>
      </c>
      <c r="J32" s="100">
        <f t="shared" si="6"/>
        <v>5560630</v>
      </c>
      <c r="K32" s="100">
        <f t="shared" si="6"/>
        <v>1753407</v>
      </c>
      <c r="L32" s="100">
        <f t="shared" si="6"/>
        <v>2203894</v>
      </c>
      <c r="M32" s="100">
        <f t="shared" si="6"/>
        <v>3043925</v>
      </c>
      <c r="N32" s="100">
        <f t="shared" si="6"/>
        <v>7001226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12561856</v>
      </c>
      <c r="X32" s="100">
        <f t="shared" si="6"/>
        <v>4821500</v>
      </c>
      <c r="Y32" s="100">
        <f t="shared" si="6"/>
        <v>7740356</v>
      </c>
      <c r="Z32" s="137">
        <f>+IF(X32&lt;&gt;0,+(Y32/X32)*100,0)</f>
        <v>160.53833869127865</v>
      </c>
      <c r="AA32" s="153">
        <f>SUM(AA33:AA37)</f>
        <v>9643000</v>
      </c>
    </row>
    <row r="33" spans="1:27" ht="13.5">
      <c r="A33" s="138" t="s">
        <v>79</v>
      </c>
      <c r="B33" s="136"/>
      <c r="C33" s="155"/>
      <c r="D33" s="155"/>
      <c r="E33" s="156">
        <v>3423000</v>
      </c>
      <c r="F33" s="60">
        <v>3423000</v>
      </c>
      <c r="G33" s="60">
        <v>397893</v>
      </c>
      <c r="H33" s="60">
        <v>338320</v>
      </c>
      <c r="I33" s="60">
        <v>10757</v>
      </c>
      <c r="J33" s="60">
        <v>746970</v>
      </c>
      <c r="K33" s="60">
        <v>435458</v>
      </c>
      <c r="L33" s="60">
        <v>352006</v>
      </c>
      <c r="M33" s="60">
        <v>351009</v>
      </c>
      <c r="N33" s="60">
        <v>1138473</v>
      </c>
      <c r="O33" s="60"/>
      <c r="P33" s="60"/>
      <c r="Q33" s="60"/>
      <c r="R33" s="60"/>
      <c r="S33" s="60"/>
      <c r="T33" s="60"/>
      <c r="U33" s="60"/>
      <c r="V33" s="60"/>
      <c r="W33" s="60">
        <v>1885443</v>
      </c>
      <c r="X33" s="60">
        <v>1711500</v>
      </c>
      <c r="Y33" s="60">
        <v>173943</v>
      </c>
      <c r="Z33" s="140">
        <v>10.16</v>
      </c>
      <c r="AA33" s="155">
        <v>3423000</v>
      </c>
    </row>
    <row r="34" spans="1:27" ht="13.5">
      <c r="A34" s="138" t="s">
        <v>80</v>
      </c>
      <c r="B34" s="136"/>
      <c r="C34" s="155"/>
      <c r="D34" s="155"/>
      <c r="E34" s="156">
        <v>28000</v>
      </c>
      <c r="F34" s="60">
        <v>28000</v>
      </c>
      <c r="G34" s="60">
        <v>560978</v>
      </c>
      <c r="H34" s="60">
        <v>629169</v>
      </c>
      <c r="I34" s="60">
        <v>12952</v>
      </c>
      <c r="J34" s="60">
        <v>1203099</v>
      </c>
      <c r="K34" s="60">
        <v>443993</v>
      </c>
      <c r="L34" s="60">
        <v>586215</v>
      </c>
      <c r="M34" s="60">
        <v>834399</v>
      </c>
      <c r="N34" s="60">
        <v>1864607</v>
      </c>
      <c r="O34" s="60"/>
      <c r="P34" s="60"/>
      <c r="Q34" s="60"/>
      <c r="R34" s="60"/>
      <c r="S34" s="60"/>
      <c r="T34" s="60"/>
      <c r="U34" s="60"/>
      <c r="V34" s="60"/>
      <c r="W34" s="60">
        <v>3067706</v>
      </c>
      <c r="X34" s="60">
        <v>14000</v>
      </c>
      <c r="Y34" s="60">
        <v>3053706</v>
      </c>
      <c r="Z34" s="140">
        <v>21812.19</v>
      </c>
      <c r="AA34" s="155">
        <v>28000</v>
      </c>
    </row>
    <row r="35" spans="1:27" ht="13.5">
      <c r="A35" s="138" t="s">
        <v>81</v>
      </c>
      <c r="B35" s="136"/>
      <c r="C35" s="155"/>
      <c r="D35" s="155"/>
      <c r="E35" s="156">
        <v>6192000</v>
      </c>
      <c r="F35" s="60">
        <v>6192000</v>
      </c>
      <c r="G35" s="60">
        <v>686233</v>
      </c>
      <c r="H35" s="60">
        <v>600813</v>
      </c>
      <c r="I35" s="60">
        <v>380265</v>
      </c>
      <c r="J35" s="60">
        <v>1667311</v>
      </c>
      <c r="K35" s="60">
        <v>436324</v>
      </c>
      <c r="L35" s="60">
        <v>587832</v>
      </c>
      <c r="M35" s="60">
        <v>817904</v>
      </c>
      <c r="N35" s="60">
        <v>1842060</v>
      </c>
      <c r="O35" s="60"/>
      <c r="P35" s="60"/>
      <c r="Q35" s="60"/>
      <c r="R35" s="60"/>
      <c r="S35" s="60"/>
      <c r="T35" s="60"/>
      <c r="U35" s="60"/>
      <c r="V35" s="60"/>
      <c r="W35" s="60">
        <v>3509371</v>
      </c>
      <c r="X35" s="60">
        <v>3096000</v>
      </c>
      <c r="Y35" s="60">
        <v>413371</v>
      </c>
      <c r="Z35" s="140">
        <v>13.35</v>
      </c>
      <c r="AA35" s="155">
        <v>6192000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703946</v>
      </c>
      <c r="H37" s="159">
        <v>1239304</v>
      </c>
      <c r="I37" s="159"/>
      <c r="J37" s="159">
        <v>1943250</v>
      </c>
      <c r="K37" s="159">
        <v>437632</v>
      </c>
      <c r="L37" s="159">
        <v>677841</v>
      </c>
      <c r="M37" s="159">
        <v>1040613</v>
      </c>
      <c r="N37" s="159">
        <v>2156086</v>
      </c>
      <c r="O37" s="159"/>
      <c r="P37" s="159"/>
      <c r="Q37" s="159"/>
      <c r="R37" s="159"/>
      <c r="S37" s="159"/>
      <c r="T37" s="159"/>
      <c r="U37" s="159"/>
      <c r="V37" s="159"/>
      <c r="W37" s="159">
        <v>4099336</v>
      </c>
      <c r="X37" s="159"/>
      <c r="Y37" s="159">
        <v>4099336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55912000</v>
      </c>
      <c r="F38" s="100">
        <f t="shared" si="7"/>
        <v>55912000</v>
      </c>
      <c r="G38" s="100">
        <f t="shared" si="7"/>
        <v>605865</v>
      </c>
      <c r="H38" s="100">
        <f t="shared" si="7"/>
        <v>712857</v>
      </c>
      <c r="I38" s="100">
        <f t="shared" si="7"/>
        <v>767091</v>
      </c>
      <c r="J38" s="100">
        <f t="shared" si="7"/>
        <v>2085813</v>
      </c>
      <c r="K38" s="100">
        <f t="shared" si="7"/>
        <v>709980</v>
      </c>
      <c r="L38" s="100">
        <f t="shared" si="7"/>
        <v>724506</v>
      </c>
      <c r="M38" s="100">
        <f t="shared" si="7"/>
        <v>1007271</v>
      </c>
      <c r="N38" s="100">
        <f t="shared" si="7"/>
        <v>2441757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4527570</v>
      </c>
      <c r="X38" s="100">
        <f t="shared" si="7"/>
        <v>27956000</v>
      </c>
      <c r="Y38" s="100">
        <f t="shared" si="7"/>
        <v>-23428430</v>
      </c>
      <c r="Z38" s="137">
        <f>+IF(X38&lt;&gt;0,+(Y38/X38)*100,0)</f>
        <v>-83.80465731864358</v>
      </c>
      <c r="AA38" s="153">
        <f>SUM(AA39:AA41)</f>
        <v>55912000</v>
      </c>
    </row>
    <row r="39" spans="1:27" ht="13.5">
      <c r="A39" s="138" t="s">
        <v>85</v>
      </c>
      <c r="B39" s="136"/>
      <c r="C39" s="155"/>
      <c r="D39" s="155"/>
      <c r="E39" s="156">
        <v>27832000</v>
      </c>
      <c r="F39" s="60">
        <v>27832000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13916000</v>
      </c>
      <c r="Y39" s="60">
        <v>-13916000</v>
      </c>
      <c r="Z39" s="140">
        <v>-100</v>
      </c>
      <c r="AA39" s="155">
        <v>27832000</v>
      </c>
    </row>
    <row r="40" spans="1:27" ht="13.5">
      <c r="A40" s="138" t="s">
        <v>86</v>
      </c>
      <c r="B40" s="136"/>
      <c r="C40" s="155"/>
      <c r="D40" s="155"/>
      <c r="E40" s="156">
        <v>28080000</v>
      </c>
      <c r="F40" s="60">
        <v>28080000</v>
      </c>
      <c r="G40" s="60">
        <v>605865</v>
      </c>
      <c r="H40" s="60">
        <v>712857</v>
      </c>
      <c r="I40" s="60">
        <v>767091</v>
      </c>
      <c r="J40" s="60">
        <v>2085813</v>
      </c>
      <c r="K40" s="60">
        <v>709980</v>
      </c>
      <c r="L40" s="60">
        <v>724506</v>
      </c>
      <c r="M40" s="60">
        <v>1007271</v>
      </c>
      <c r="N40" s="60">
        <v>2441757</v>
      </c>
      <c r="O40" s="60"/>
      <c r="P40" s="60"/>
      <c r="Q40" s="60"/>
      <c r="R40" s="60"/>
      <c r="S40" s="60"/>
      <c r="T40" s="60"/>
      <c r="U40" s="60"/>
      <c r="V40" s="60"/>
      <c r="W40" s="60">
        <v>4527570</v>
      </c>
      <c r="X40" s="60">
        <v>14040000</v>
      </c>
      <c r="Y40" s="60">
        <v>-9512430</v>
      </c>
      <c r="Z40" s="140">
        <v>-67.75</v>
      </c>
      <c r="AA40" s="155">
        <v>28080000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131412903</v>
      </c>
      <c r="D42" s="153">
        <f>SUM(D43:D46)</f>
        <v>0</v>
      </c>
      <c r="E42" s="154">
        <f t="shared" si="8"/>
        <v>173329072</v>
      </c>
      <c r="F42" s="100">
        <f t="shared" si="8"/>
        <v>173329072</v>
      </c>
      <c r="G42" s="100">
        <f t="shared" si="8"/>
        <v>18798998</v>
      </c>
      <c r="H42" s="100">
        <f t="shared" si="8"/>
        <v>17961562</v>
      </c>
      <c r="I42" s="100">
        <f t="shared" si="8"/>
        <v>9722254</v>
      </c>
      <c r="J42" s="100">
        <f t="shared" si="8"/>
        <v>46482814</v>
      </c>
      <c r="K42" s="100">
        <f t="shared" si="8"/>
        <v>1189760</v>
      </c>
      <c r="L42" s="100">
        <f t="shared" si="8"/>
        <v>11837662</v>
      </c>
      <c r="M42" s="100">
        <f t="shared" si="8"/>
        <v>12443669</v>
      </c>
      <c r="N42" s="100">
        <f t="shared" si="8"/>
        <v>25471091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71953905</v>
      </c>
      <c r="X42" s="100">
        <f t="shared" si="8"/>
        <v>86664536</v>
      </c>
      <c r="Y42" s="100">
        <f t="shared" si="8"/>
        <v>-14710631</v>
      </c>
      <c r="Z42" s="137">
        <f>+IF(X42&lt;&gt;0,+(Y42/X42)*100,0)</f>
        <v>-16.974222304726815</v>
      </c>
      <c r="AA42" s="153">
        <f>SUM(AA43:AA46)</f>
        <v>173329072</v>
      </c>
    </row>
    <row r="43" spans="1:27" ht="13.5">
      <c r="A43" s="138" t="s">
        <v>89</v>
      </c>
      <c r="B43" s="136"/>
      <c r="C43" s="155">
        <v>131412903</v>
      </c>
      <c r="D43" s="155"/>
      <c r="E43" s="156">
        <v>168710072</v>
      </c>
      <c r="F43" s="60">
        <v>168710072</v>
      </c>
      <c r="G43" s="60">
        <v>17976027</v>
      </c>
      <c r="H43" s="60">
        <v>17237562</v>
      </c>
      <c r="I43" s="60">
        <v>9714711</v>
      </c>
      <c r="J43" s="60">
        <v>44928300</v>
      </c>
      <c r="K43" s="60">
        <v>718512</v>
      </c>
      <c r="L43" s="60">
        <v>11157737</v>
      </c>
      <c r="M43" s="60">
        <v>11369408</v>
      </c>
      <c r="N43" s="60">
        <v>23245657</v>
      </c>
      <c r="O43" s="60"/>
      <c r="P43" s="60"/>
      <c r="Q43" s="60"/>
      <c r="R43" s="60"/>
      <c r="S43" s="60"/>
      <c r="T43" s="60"/>
      <c r="U43" s="60"/>
      <c r="V43" s="60"/>
      <c r="W43" s="60">
        <v>68173957</v>
      </c>
      <c r="X43" s="60">
        <v>84355036</v>
      </c>
      <c r="Y43" s="60">
        <v>-16181079</v>
      </c>
      <c r="Z43" s="140">
        <v>-19.18</v>
      </c>
      <c r="AA43" s="155">
        <v>168710072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4619000</v>
      </c>
      <c r="F46" s="60">
        <v>4619000</v>
      </c>
      <c r="G46" s="60">
        <v>822971</v>
      </c>
      <c r="H46" s="60">
        <v>724000</v>
      </c>
      <c r="I46" s="60">
        <v>7543</v>
      </c>
      <c r="J46" s="60">
        <v>1554514</v>
      </c>
      <c r="K46" s="60">
        <v>471248</v>
      </c>
      <c r="L46" s="60">
        <v>679925</v>
      </c>
      <c r="M46" s="60">
        <v>1074261</v>
      </c>
      <c r="N46" s="60">
        <v>2225434</v>
      </c>
      <c r="O46" s="60"/>
      <c r="P46" s="60"/>
      <c r="Q46" s="60"/>
      <c r="R46" s="60"/>
      <c r="S46" s="60"/>
      <c r="T46" s="60"/>
      <c r="U46" s="60"/>
      <c r="V46" s="60"/>
      <c r="W46" s="60">
        <v>3779948</v>
      </c>
      <c r="X46" s="60">
        <v>2309500</v>
      </c>
      <c r="Y46" s="60">
        <v>1470448</v>
      </c>
      <c r="Z46" s="140">
        <v>63.67</v>
      </c>
      <c r="AA46" s="155">
        <v>4619000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335000</v>
      </c>
      <c r="F47" s="100">
        <v>335000</v>
      </c>
      <c r="G47" s="100">
        <v>36905</v>
      </c>
      <c r="H47" s="100">
        <v>21635</v>
      </c>
      <c r="I47" s="100"/>
      <c r="J47" s="100">
        <v>58540</v>
      </c>
      <c r="K47" s="100"/>
      <c r="L47" s="100">
        <v>22231</v>
      </c>
      <c r="M47" s="100">
        <v>23153</v>
      </c>
      <c r="N47" s="100">
        <v>45384</v>
      </c>
      <c r="O47" s="100"/>
      <c r="P47" s="100"/>
      <c r="Q47" s="100"/>
      <c r="R47" s="100"/>
      <c r="S47" s="100"/>
      <c r="T47" s="100"/>
      <c r="U47" s="100"/>
      <c r="V47" s="100"/>
      <c r="W47" s="100">
        <v>103924</v>
      </c>
      <c r="X47" s="100">
        <v>167500</v>
      </c>
      <c r="Y47" s="100">
        <v>-63576</v>
      </c>
      <c r="Z47" s="137">
        <v>-37.96</v>
      </c>
      <c r="AA47" s="153">
        <v>335000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283253243</v>
      </c>
      <c r="D48" s="168">
        <f>+D28+D32+D38+D42+D47</f>
        <v>0</v>
      </c>
      <c r="E48" s="169">
        <f t="shared" si="9"/>
        <v>313925072</v>
      </c>
      <c r="F48" s="73">
        <f t="shared" si="9"/>
        <v>313925072</v>
      </c>
      <c r="G48" s="73">
        <f t="shared" si="9"/>
        <v>28305105</v>
      </c>
      <c r="H48" s="73">
        <f t="shared" si="9"/>
        <v>29368061</v>
      </c>
      <c r="I48" s="73">
        <f t="shared" si="9"/>
        <v>17161829</v>
      </c>
      <c r="J48" s="73">
        <f t="shared" si="9"/>
        <v>74834995</v>
      </c>
      <c r="K48" s="73">
        <f t="shared" si="9"/>
        <v>29860611</v>
      </c>
      <c r="L48" s="73">
        <f t="shared" si="9"/>
        <v>21832393</v>
      </c>
      <c r="M48" s="73">
        <f t="shared" si="9"/>
        <v>24401762</v>
      </c>
      <c r="N48" s="73">
        <f t="shared" si="9"/>
        <v>76094766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150929761</v>
      </c>
      <c r="X48" s="73">
        <f t="shared" si="9"/>
        <v>156962536</v>
      </c>
      <c r="Y48" s="73">
        <f t="shared" si="9"/>
        <v>-6032775</v>
      </c>
      <c r="Z48" s="170">
        <f>+IF(X48&lt;&gt;0,+(Y48/X48)*100,0)</f>
        <v>-3.843448987088231</v>
      </c>
      <c r="AA48" s="168">
        <f>+AA28+AA32+AA38+AA42+AA47</f>
        <v>313925072</v>
      </c>
    </row>
    <row r="49" spans="1:27" ht="13.5">
      <c r="A49" s="148" t="s">
        <v>49</v>
      </c>
      <c r="B49" s="149"/>
      <c r="C49" s="171">
        <f aca="true" t="shared" si="10" ref="C49:Y49">+C25-C48</f>
        <v>-553491</v>
      </c>
      <c r="D49" s="171">
        <f>+D25-D48</f>
        <v>0</v>
      </c>
      <c r="E49" s="172">
        <f t="shared" si="10"/>
        <v>-7250976</v>
      </c>
      <c r="F49" s="173">
        <f t="shared" si="10"/>
        <v>-7250976</v>
      </c>
      <c r="G49" s="173">
        <f t="shared" si="10"/>
        <v>8788311</v>
      </c>
      <c r="H49" s="173">
        <f t="shared" si="10"/>
        <v>15534193</v>
      </c>
      <c r="I49" s="173">
        <f t="shared" si="10"/>
        <v>2718765</v>
      </c>
      <c r="J49" s="173">
        <f t="shared" si="10"/>
        <v>27041269</v>
      </c>
      <c r="K49" s="173">
        <f t="shared" si="10"/>
        <v>-10245987</v>
      </c>
      <c r="L49" s="173">
        <f t="shared" si="10"/>
        <v>-960053</v>
      </c>
      <c r="M49" s="173">
        <f t="shared" si="10"/>
        <v>904723</v>
      </c>
      <c r="N49" s="173">
        <f t="shared" si="10"/>
        <v>-10301317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16739952</v>
      </c>
      <c r="X49" s="173">
        <f>IF(F25=F48,0,X25-X48)</f>
        <v>-3625488</v>
      </c>
      <c r="Y49" s="173">
        <f t="shared" si="10"/>
        <v>20365440</v>
      </c>
      <c r="Z49" s="174">
        <f>+IF(X49&lt;&gt;0,+(Y49/X49)*100,0)</f>
        <v>-561.7296209503384</v>
      </c>
      <c r="AA49" s="171">
        <f>+AA25-AA48</f>
        <v>-7250976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38105895</v>
      </c>
      <c r="D5" s="155">
        <v>0</v>
      </c>
      <c r="E5" s="156">
        <v>43102434</v>
      </c>
      <c r="F5" s="60">
        <v>43102434</v>
      </c>
      <c r="G5" s="60">
        <v>4587528</v>
      </c>
      <c r="H5" s="60">
        <v>4440372</v>
      </c>
      <c r="I5" s="60">
        <v>4439903</v>
      </c>
      <c r="J5" s="60">
        <v>13467803</v>
      </c>
      <c r="K5" s="60">
        <v>4491445</v>
      </c>
      <c r="L5" s="60">
        <v>4512398</v>
      </c>
      <c r="M5" s="60">
        <v>4499265</v>
      </c>
      <c r="N5" s="60">
        <v>13503108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26970911</v>
      </c>
      <c r="X5" s="60">
        <v>21551217</v>
      </c>
      <c r="Y5" s="60">
        <v>5419694</v>
      </c>
      <c r="Z5" s="140">
        <v>25.15</v>
      </c>
      <c r="AA5" s="155">
        <v>43102434</v>
      </c>
    </row>
    <row r="6" spans="1:27" ht="13.5">
      <c r="A6" s="181" t="s">
        <v>102</v>
      </c>
      <c r="B6" s="182"/>
      <c r="C6" s="155">
        <v>5597986</v>
      </c>
      <c r="D6" s="155">
        <v>0</v>
      </c>
      <c r="E6" s="156">
        <v>5846890</v>
      </c>
      <c r="F6" s="60">
        <v>5846890</v>
      </c>
      <c r="G6" s="60">
        <v>513461</v>
      </c>
      <c r="H6" s="60">
        <v>503777</v>
      </c>
      <c r="I6" s="60">
        <v>548453</v>
      </c>
      <c r="J6" s="60">
        <v>1565691</v>
      </c>
      <c r="K6" s="60">
        <v>682773</v>
      </c>
      <c r="L6" s="60">
        <v>631484</v>
      </c>
      <c r="M6" s="60">
        <v>550767</v>
      </c>
      <c r="N6" s="60">
        <v>1865024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3430715</v>
      </c>
      <c r="X6" s="60">
        <v>2923445</v>
      </c>
      <c r="Y6" s="60">
        <v>507270</v>
      </c>
      <c r="Z6" s="140">
        <v>17.35</v>
      </c>
      <c r="AA6" s="155">
        <v>5846890</v>
      </c>
    </row>
    <row r="7" spans="1:27" ht="13.5">
      <c r="A7" s="183" t="s">
        <v>103</v>
      </c>
      <c r="B7" s="182"/>
      <c r="C7" s="155">
        <v>158001338</v>
      </c>
      <c r="D7" s="155">
        <v>0</v>
      </c>
      <c r="E7" s="156">
        <v>179083070</v>
      </c>
      <c r="F7" s="60">
        <v>179083070</v>
      </c>
      <c r="G7" s="60">
        <v>15914341</v>
      </c>
      <c r="H7" s="60">
        <v>28229289</v>
      </c>
      <c r="I7" s="60">
        <v>13561300</v>
      </c>
      <c r="J7" s="60">
        <v>57704930</v>
      </c>
      <c r="K7" s="60">
        <v>13386764</v>
      </c>
      <c r="L7" s="60">
        <v>13549697</v>
      </c>
      <c r="M7" s="60">
        <v>15730093</v>
      </c>
      <c r="N7" s="60">
        <v>42666554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100371484</v>
      </c>
      <c r="X7" s="60">
        <v>89541535</v>
      </c>
      <c r="Y7" s="60">
        <v>10829949</v>
      </c>
      <c r="Z7" s="140">
        <v>12.09</v>
      </c>
      <c r="AA7" s="155">
        <v>179083070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5353432</v>
      </c>
      <c r="D10" s="155">
        <v>0</v>
      </c>
      <c r="E10" s="156">
        <v>7054361</v>
      </c>
      <c r="F10" s="54">
        <v>7054361</v>
      </c>
      <c r="G10" s="54">
        <v>562280</v>
      </c>
      <c r="H10" s="54">
        <v>477431</v>
      </c>
      <c r="I10" s="54">
        <v>473489</v>
      </c>
      <c r="J10" s="54">
        <v>1513200</v>
      </c>
      <c r="K10" s="54">
        <v>478648</v>
      </c>
      <c r="L10" s="54">
        <v>513541</v>
      </c>
      <c r="M10" s="54">
        <v>474559</v>
      </c>
      <c r="N10" s="54">
        <v>1466748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2979948</v>
      </c>
      <c r="X10" s="54">
        <v>3527181</v>
      </c>
      <c r="Y10" s="54">
        <v>-547233</v>
      </c>
      <c r="Z10" s="184">
        <v>-15.51</v>
      </c>
      <c r="AA10" s="130">
        <v>7054361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387449</v>
      </c>
      <c r="D12" s="155">
        <v>0</v>
      </c>
      <c r="E12" s="156">
        <v>232453</v>
      </c>
      <c r="F12" s="60">
        <v>232453</v>
      </c>
      <c r="G12" s="60">
        <v>13748</v>
      </c>
      <c r="H12" s="60">
        <v>34163</v>
      </c>
      <c r="I12" s="60">
        <v>91711</v>
      </c>
      <c r="J12" s="60">
        <v>139622</v>
      </c>
      <c r="K12" s="60">
        <v>30814</v>
      </c>
      <c r="L12" s="60">
        <v>16003</v>
      </c>
      <c r="M12" s="60">
        <v>16532</v>
      </c>
      <c r="N12" s="60">
        <v>63349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202971</v>
      </c>
      <c r="X12" s="60">
        <v>116227</v>
      </c>
      <c r="Y12" s="60">
        <v>86744</v>
      </c>
      <c r="Z12" s="140">
        <v>74.63</v>
      </c>
      <c r="AA12" s="155">
        <v>232453</v>
      </c>
    </row>
    <row r="13" spans="1:27" ht="13.5">
      <c r="A13" s="181" t="s">
        <v>109</v>
      </c>
      <c r="B13" s="185"/>
      <c r="C13" s="155">
        <v>2261109</v>
      </c>
      <c r="D13" s="155">
        <v>0</v>
      </c>
      <c r="E13" s="156">
        <v>500000</v>
      </c>
      <c r="F13" s="60">
        <v>500000</v>
      </c>
      <c r="G13" s="60">
        <v>26438</v>
      </c>
      <c r="H13" s="60">
        <v>45665</v>
      </c>
      <c r="I13" s="60">
        <v>55563</v>
      </c>
      <c r="J13" s="60">
        <v>127666</v>
      </c>
      <c r="K13" s="60">
        <v>0</v>
      </c>
      <c r="L13" s="60">
        <v>50056</v>
      </c>
      <c r="M13" s="60">
        <v>53377</v>
      </c>
      <c r="N13" s="60">
        <v>103433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231099</v>
      </c>
      <c r="X13" s="60">
        <v>250000</v>
      </c>
      <c r="Y13" s="60">
        <v>-18901</v>
      </c>
      <c r="Z13" s="140">
        <v>-7.56</v>
      </c>
      <c r="AA13" s="155">
        <v>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277242</v>
      </c>
      <c r="F14" s="60">
        <v>277242</v>
      </c>
      <c r="G14" s="60">
        <v>4426</v>
      </c>
      <c r="H14" s="60">
        <v>88713</v>
      </c>
      <c r="I14" s="60">
        <v>56796</v>
      </c>
      <c r="J14" s="60">
        <v>149935</v>
      </c>
      <c r="K14" s="60">
        <v>3537</v>
      </c>
      <c r="L14" s="60">
        <v>44515</v>
      </c>
      <c r="M14" s="60">
        <v>54332</v>
      </c>
      <c r="N14" s="60">
        <v>102384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252319</v>
      </c>
      <c r="X14" s="60">
        <v>138621</v>
      </c>
      <c r="Y14" s="60">
        <v>113698</v>
      </c>
      <c r="Z14" s="140">
        <v>82.02</v>
      </c>
      <c r="AA14" s="155">
        <v>277242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46265</v>
      </c>
      <c r="D16" s="155">
        <v>0</v>
      </c>
      <c r="E16" s="156">
        <v>316655</v>
      </c>
      <c r="F16" s="60">
        <v>316655</v>
      </c>
      <c r="G16" s="60">
        <v>5155</v>
      </c>
      <c r="H16" s="60">
        <v>1800</v>
      </c>
      <c r="I16" s="60">
        <v>7105</v>
      </c>
      <c r="J16" s="60">
        <v>14060</v>
      </c>
      <c r="K16" s="60">
        <v>19800</v>
      </c>
      <c r="L16" s="60">
        <v>9300</v>
      </c>
      <c r="M16" s="60">
        <v>8755</v>
      </c>
      <c r="N16" s="60">
        <v>37855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51915</v>
      </c>
      <c r="X16" s="60">
        <v>158328</v>
      </c>
      <c r="Y16" s="60">
        <v>-106413</v>
      </c>
      <c r="Z16" s="140">
        <v>-67.21</v>
      </c>
      <c r="AA16" s="155">
        <v>316655</v>
      </c>
    </row>
    <row r="17" spans="1:27" ht="13.5">
      <c r="A17" s="181" t="s">
        <v>113</v>
      </c>
      <c r="B17" s="185"/>
      <c r="C17" s="155">
        <v>4705421</v>
      </c>
      <c r="D17" s="155">
        <v>0</v>
      </c>
      <c r="E17" s="156">
        <v>5132000</v>
      </c>
      <c r="F17" s="60">
        <v>5132000</v>
      </c>
      <c r="G17" s="60">
        <v>0</v>
      </c>
      <c r="H17" s="60">
        <v>348460</v>
      </c>
      <c r="I17" s="60">
        <v>374577</v>
      </c>
      <c r="J17" s="60">
        <v>723037</v>
      </c>
      <c r="K17" s="60">
        <v>287749</v>
      </c>
      <c r="L17" s="60">
        <v>521978</v>
      </c>
      <c r="M17" s="60">
        <v>283960</v>
      </c>
      <c r="N17" s="60">
        <v>1093687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1816724</v>
      </c>
      <c r="X17" s="60">
        <v>2566000</v>
      </c>
      <c r="Y17" s="60">
        <v>-749276</v>
      </c>
      <c r="Z17" s="140">
        <v>-29.2</v>
      </c>
      <c r="AA17" s="155">
        <v>5132000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36202000</v>
      </c>
      <c r="D19" s="155">
        <v>0</v>
      </c>
      <c r="E19" s="156">
        <v>39040000</v>
      </c>
      <c r="F19" s="60">
        <v>39040000</v>
      </c>
      <c r="G19" s="60">
        <v>14977000</v>
      </c>
      <c r="H19" s="60">
        <v>686000</v>
      </c>
      <c r="I19" s="60">
        <v>150000</v>
      </c>
      <c r="J19" s="60">
        <v>15813000</v>
      </c>
      <c r="K19" s="60">
        <v>0</v>
      </c>
      <c r="L19" s="60">
        <v>825000</v>
      </c>
      <c r="M19" s="60">
        <v>3530000</v>
      </c>
      <c r="N19" s="60">
        <v>4355000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20168000</v>
      </c>
      <c r="X19" s="60">
        <v>19520000</v>
      </c>
      <c r="Y19" s="60">
        <v>648000</v>
      </c>
      <c r="Z19" s="140">
        <v>3.32</v>
      </c>
      <c r="AA19" s="155">
        <v>39040000</v>
      </c>
    </row>
    <row r="20" spans="1:27" ht="13.5">
      <c r="A20" s="181" t="s">
        <v>35</v>
      </c>
      <c r="B20" s="185"/>
      <c r="C20" s="155">
        <v>2832622</v>
      </c>
      <c r="D20" s="155">
        <v>0</v>
      </c>
      <c r="E20" s="156">
        <v>2927991</v>
      </c>
      <c r="F20" s="54">
        <v>2927991</v>
      </c>
      <c r="G20" s="54">
        <v>489039</v>
      </c>
      <c r="H20" s="54">
        <v>809584</v>
      </c>
      <c r="I20" s="54">
        <v>121697</v>
      </c>
      <c r="J20" s="54">
        <v>1420320</v>
      </c>
      <c r="K20" s="54">
        <v>233094</v>
      </c>
      <c r="L20" s="54">
        <v>198368</v>
      </c>
      <c r="M20" s="54">
        <v>104845</v>
      </c>
      <c r="N20" s="54">
        <v>536307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1956627</v>
      </c>
      <c r="X20" s="54">
        <v>1463996</v>
      </c>
      <c r="Y20" s="54">
        <v>492631</v>
      </c>
      <c r="Z20" s="184">
        <v>33.65</v>
      </c>
      <c r="AA20" s="130">
        <v>2927991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253493517</v>
      </c>
      <c r="D22" s="188">
        <f>SUM(D5:D21)</f>
        <v>0</v>
      </c>
      <c r="E22" s="189">
        <f t="shared" si="0"/>
        <v>283513096</v>
      </c>
      <c r="F22" s="190">
        <f t="shared" si="0"/>
        <v>283513096</v>
      </c>
      <c r="G22" s="190">
        <f t="shared" si="0"/>
        <v>37093416</v>
      </c>
      <c r="H22" s="190">
        <f t="shared" si="0"/>
        <v>35665254</v>
      </c>
      <c r="I22" s="190">
        <f t="shared" si="0"/>
        <v>19880594</v>
      </c>
      <c r="J22" s="190">
        <f t="shared" si="0"/>
        <v>92639264</v>
      </c>
      <c r="K22" s="190">
        <f t="shared" si="0"/>
        <v>19614624</v>
      </c>
      <c r="L22" s="190">
        <f t="shared" si="0"/>
        <v>20872340</v>
      </c>
      <c r="M22" s="190">
        <f t="shared" si="0"/>
        <v>25306485</v>
      </c>
      <c r="N22" s="190">
        <f t="shared" si="0"/>
        <v>65793449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158432713</v>
      </c>
      <c r="X22" s="190">
        <f t="shared" si="0"/>
        <v>141756550</v>
      </c>
      <c r="Y22" s="190">
        <f t="shared" si="0"/>
        <v>16676163</v>
      </c>
      <c r="Z22" s="191">
        <f>+IF(X22&lt;&gt;0,+(Y22/X22)*100,0)</f>
        <v>11.763945299176653</v>
      </c>
      <c r="AA22" s="188">
        <f>SUM(AA5:AA21)</f>
        <v>283513096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62101321</v>
      </c>
      <c r="D25" s="155">
        <v>0</v>
      </c>
      <c r="E25" s="156">
        <v>64013716</v>
      </c>
      <c r="F25" s="60">
        <v>64013716</v>
      </c>
      <c r="G25" s="60">
        <v>5876968</v>
      </c>
      <c r="H25" s="60">
        <v>6001768</v>
      </c>
      <c r="I25" s="60">
        <v>5537636</v>
      </c>
      <c r="J25" s="60">
        <v>17416372</v>
      </c>
      <c r="K25" s="60">
        <v>4806256</v>
      </c>
      <c r="L25" s="60">
        <v>5216999</v>
      </c>
      <c r="M25" s="60">
        <v>5896949</v>
      </c>
      <c r="N25" s="60">
        <v>15920204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33336576</v>
      </c>
      <c r="X25" s="60">
        <v>32006858</v>
      </c>
      <c r="Y25" s="60">
        <v>1329718</v>
      </c>
      <c r="Z25" s="140">
        <v>4.15</v>
      </c>
      <c r="AA25" s="155">
        <v>64013716</v>
      </c>
    </row>
    <row r="26" spans="1:27" ht="13.5">
      <c r="A26" s="183" t="s">
        <v>38</v>
      </c>
      <c r="B26" s="182"/>
      <c r="C26" s="155">
        <v>4601212</v>
      </c>
      <c r="D26" s="155">
        <v>0</v>
      </c>
      <c r="E26" s="156">
        <v>5268393</v>
      </c>
      <c r="F26" s="60">
        <v>5268393</v>
      </c>
      <c r="G26" s="60">
        <v>394756</v>
      </c>
      <c r="H26" s="60">
        <v>394756</v>
      </c>
      <c r="I26" s="60">
        <v>398383</v>
      </c>
      <c r="J26" s="60">
        <v>1187895</v>
      </c>
      <c r="K26" s="60">
        <v>0</v>
      </c>
      <c r="L26" s="60">
        <v>394756</v>
      </c>
      <c r="M26" s="60">
        <v>368675</v>
      </c>
      <c r="N26" s="60">
        <v>763431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1951326</v>
      </c>
      <c r="X26" s="60">
        <v>2634197</v>
      </c>
      <c r="Y26" s="60">
        <v>-682871</v>
      </c>
      <c r="Z26" s="140">
        <v>-25.92</v>
      </c>
      <c r="AA26" s="155">
        <v>5268393</v>
      </c>
    </row>
    <row r="27" spans="1:27" ht="13.5">
      <c r="A27" s="183" t="s">
        <v>118</v>
      </c>
      <c r="B27" s="182"/>
      <c r="C27" s="155">
        <v>6456781</v>
      </c>
      <c r="D27" s="155">
        <v>0</v>
      </c>
      <c r="E27" s="156">
        <v>12000000</v>
      </c>
      <c r="F27" s="60">
        <v>12000000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6000000</v>
      </c>
      <c r="Y27" s="60">
        <v>-6000000</v>
      </c>
      <c r="Z27" s="140">
        <v>-100</v>
      </c>
      <c r="AA27" s="155">
        <v>12000000</v>
      </c>
    </row>
    <row r="28" spans="1:27" ht="13.5">
      <c r="A28" s="183" t="s">
        <v>39</v>
      </c>
      <c r="B28" s="182"/>
      <c r="C28" s="155">
        <v>31518169</v>
      </c>
      <c r="D28" s="155">
        <v>0</v>
      </c>
      <c r="E28" s="156">
        <v>35000000</v>
      </c>
      <c r="F28" s="60">
        <v>35000000</v>
      </c>
      <c r="G28" s="60">
        <v>2916666</v>
      </c>
      <c r="H28" s="60">
        <v>2916667</v>
      </c>
      <c r="I28" s="60">
        <v>-2916667</v>
      </c>
      <c r="J28" s="60">
        <v>2916666</v>
      </c>
      <c r="K28" s="60">
        <v>2916667</v>
      </c>
      <c r="L28" s="60">
        <v>2916667</v>
      </c>
      <c r="M28" s="60">
        <v>2558560</v>
      </c>
      <c r="N28" s="60">
        <v>8391894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11308560</v>
      </c>
      <c r="X28" s="60">
        <v>17500000</v>
      </c>
      <c r="Y28" s="60">
        <v>-6191440</v>
      </c>
      <c r="Z28" s="140">
        <v>-35.38</v>
      </c>
      <c r="AA28" s="155">
        <v>35000000</v>
      </c>
    </row>
    <row r="29" spans="1:27" ht="13.5">
      <c r="A29" s="183" t="s">
        <v>40</v>
      </c>
      <c r="B29" s="182"/>
      <c r="C29" s="155">
        <v>813858</v>
      </c>
      <c r="D29" s="155">
        <v>0</v>
      </c>
      <c r="E29" s="156">
        <v>3493500</v>
      </c>
      <c r="F29" s="60">
        <v>3493500</v>
      </c>
      <c r="G29" s="60">
        <v>175877</v>
      </c>
      <c r="H29" s="60">
        <v>175877</v>
      </c>
      <c r="I29" s="60">
        <v>175877</v>
      </c>
      <c r="J29" s="60">
        <v>527631</v>
      </c>
      <c r="K29" s="60">
        <v>0</v>
      </c>
      <c r="L29" s="60">
        <v>175877</v>
      </c>
      <c r="M29" s="60">
        <v>186731</v>
      </c>
      <c r="N29" s="60">
        <v>362608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890239</v>
      </c>
      <c r="X29" s="60">
        <v>1746750</v>
      </c>
      <c r="Y29" s="60">
        <v>-856511</v>
      </c>
      <c r="Z29" s="140">
        <v>-49.03</v>
      </c>
      <c r="AA29" s="155">
        <v>3493500</v>
      </c>
    </row>
    <row r="30" spans="1:27" ht="13.5">
      <c r="A30" s="183" t="s">
        <v>119</v>
      </c>
      <c r="B30" s="182"/>
      <c r="C30" s="155">
        <v>129226756</v>
      </c>
      <c r="D30" s="155">
        <v>0</v>
      </c>
      <c r="E30" s="156">
        <v>139875123</v>
      </c>
      <c r="F30" s="60">
        <v>139875123</v>
      </c>
      <c r="G30" s="60">
        <v>17278495</v>
      </c>
      <c r="H30" s="60">
        <v>16217761</v>
      </c>
      <c r="I30" s="60">
        <v>9155815</v>
      </c>
      <c r="J30" s="60">
        <v>42652071</v>
      </c>
      <c r="K30" s="60">
        <v>10340569</v>
      </c>
      <c r="L30" s="60">
        <v>10340569</v>
      </c>
      <c r="M30" s="60">
        <v>9760080</v>
      </c>
      <c r="N30" s="60">
        <v>30441218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73093289</v>
      </c>
      <c r="X30" s="60">
        <v>69937562</v>
      </c>
      <c r="Y30" s="60">
        <v>3155727</v>
      </c>
      <c r="Z30" s="140">
        <v>4.51</v>
      </c>
      <c r="AA30" s="155">
        <v>139875123</v>
      </c>
    </row>
    <row r="31" spans="1:27" ht="13.5">
      <c r="A31" s="183" t="s">
        <v>120</v>
      </c>
      <c r="B31" s="182"/>
      <c r="C31" s="155">
        <v>8961015</v>
      </c>
      <c r="D31" s="155">
        <v>0</v>
      </c>
      <c r="E31" s="156">
        <v>11428000</v>
      </c>
      <c r="F31" s="60">
        <v>11428000</v>
      </c>
      <c r="G31" s="60">
        <v>15160</v>
      </c>
      <c r="H31" s="60">
        <v>266260</v>
      </c>
      <c r="I31" s="60">
        <v>1207201</v>
      </c>
      <c r="J31" s="60">
        <v>1488621</v>
      </c>
      <c r="K31" s="60">
        <v>517982</v>
      </c>
      <c r="L31" s="60">
        <v>231730</v>
      </c>
      <c r="M31" s="60">
        <v>1065968</v>
      </c>
      <c r="N31" s="60">
        <v>1815680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3304301</v>
      </c>
      <c r="X31" s="60">
        <v>5714000</v>
      </c>
      <c r="Y31" s="60">
        <v>-2409699</v>
      </c>
      <c r="Z31" s="140">
        <v>-42.17</v>
      </c>
      <c r="AA31" s="155">
        <v>11428000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8800200</v>
      </c>
      <c r="F32" s="60">
        <v>8800200</v>
      </c>
      <c r="G32" s="60">
        <v>727025</v>
      </c>
      <c r="H32" s="60">
        <v>761734</v>
      </c>
      <c r="I32" s="60">
        <v>806343</v>
      </c>
      <c r="J32" s="60">
        <v>2295102</v>
      </c>
      <c r="K32" s="60">
        <v>0</v>
      </c>
      <c r="L32" s="60">
        <v>761463</v>
      </c>
      <c r="M32" s="60">
        <v>775373</v>
      </c>
      <c r="N32" s="60">
        <v>1536836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3831938</v>
      </c>
      <c r="X32" s="60">
        <v>4400100</v>
      </c>
      <c r="Y32" s="60">
        <v>-568162</v>
      </c>
      <c r="Z32" s="140">
        <v>-12.91</v>
      </c>
      <c r="AA32" s="155">
        <v>8800200</v>
      </c>
    </row>
    <row r="33" spans="1:27" ht="13.5">
      <c r="A33" s="183" t="s">
        <v>42</v>
      </c>
      <c r="B33" s="182"/>
      <c r="C33" s="155">
        <v>1165000</v>
      </c>
      <c r="D33" s="155">
        <v>0</v>
      </c>
      <c r="E33" s="156">
        <v>7069000</v>
      </c>
      <c r="F33" s="60">
        <v>7069000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3534500</v>
      </c>
      <c r="Y33" s="60">
        <v>-3534500</v>
      </c>
      <c r="Z33" s="140">
        <v>-100</v>
      </c>
      <c r="AA33" s="155">
        <v>7069000</v>
      </c>
    </row>
    <row r="34" spans="1:27" ht="13.5">
      <c r="A34" s="183" t="s">
        <v>43</v>
      </c>
      <c r="B34" s="182"/>
      <c r="C34" s="155">
        <v>37564363</v>
      </c>
      <c r="D34" s="155">
        <v>0</v>
      </c>
      <c r="E34" s="156">
        <v>26977140</v>
      </c>
      <c r="F34" s="60">
        <v>26977140</v>
      </c>
      <c r="G34" s="60">
        <v>916558</v>
      </c>
      <c r="H34" s="60">
        <v>2173878</v>
      </c>
      <c r="I34" s="60">
        <v>2797241</v>
      </c>
      <c r="J34" s="60">
        <v>5887677</v>
      </c>
      <c r="K34" s="60">
        <v>11279137</v>
      </c>
      <c r="L34" s="60">
        <v>1794332</v>
      </c>
      <c r="M34" s="60">
        <v>3575849</v>
      </c>
      <c r="N34" s="60">
        <v>16649318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22536995</v>
      </c>
      <c r="X34" s="60">
        <v>13488570</v>
      </c>
      <c r="Y34" s="60">
        <v>9048425</v>
      </c>
      <c r="Z34" s="140">
        <v>67.08</v>
      </c>
      <c r="AA34" s="155">
        <v>26977140</v>
      </c>
    </row>
    <row r="35" spans="1:27" ht="13.5">
      <c r="A35" s="181" t="s">
        <v>122</v>
      </c>
      <c r="B35" s="185"/>
      <c r="C35" s="155">
        <v>844768</v>
      </c>
      <c r="D35" s="155">
        <v>0</v>
      </c>
      <c r="E35" s="156">
        <v>0</v>
      </c>
      <c r="F35" s="60">
        <v>0</v>
      </c>
      <c r="G35" s="60">
        <v>3600</v>
      </c>
      <c r="H35" s="60">
        <v>459360</v>
      </c>
      <c r="I35" s="60">
        <v>0</v>
      </c>
      <c r="J35" s="60">
        <v>462960</v>
      </c>
      <c r="K35" s="60">
        <v>0</v>
      </c>
      <c r="L35" s="60">
        <v>0</v>
      </c>
      <c r="M35" s="60">
        <v>213577</v>
      </c>
      <c r="N35" s="60">
        <v>213577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676537</v>
      </c>
      <c r="X35" s="60">
        <v>0</v>
      </c>
      <c r="Y35" s="60">
        <v>676537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283253243</v>
      </c>
      <c r="D36" s="188">
        <f>SUM(D25:D35)</f>
        <v>0</v>
      </c>
      <c r="E36" s="189">
        <f t="shared" si="1"/>
        <v>313925072</v>
      </c>
      <c r="F36" s="190">
        <f t="shared" si="1"/>
        <v>313925072</v>
      </c>
      <c r="G36" s="190">
        <f t="shared" si="1"/>
        <v>28305105</v>
      </c>
      <c r="H36" s="190">
        <f t="shared" si="1"/>
        <v>29368061</v>
      </c>
      <c r="I36" s="190">
        <f t="shared" si="1"/>
        <v>17161829</v>
      </c>
      <c r="J36" s="190">
        <f t="shared" si="1"/>
        <v>74834995</v>
      </c>
      <c r="K36" s="190">
        <f t="shared" si="1"/>
        <v>29860611</v>
      </c>
      <c r="L36" s="190">
        <f t="shared" si="1"/>
        <v>21832393</v>
      </c>
      <c r="M36" s="190">
        <f t="shared" si="1"/>
        <v>24401762</v>
      </c>
      <c r="N36" s="190">
        <f t="shared" si="1"/>
        <v>76094766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150929761</v>
      </c>
      <c r="X36" s="190">
        <f t="shared" si="1"/>
        <v>156962537</v>
      </c>
      <c r="Y36" s="190">
        <f t="shared" si="1"/>
        <v>-6032776</v>
      </c>
      <c r="Z36" s="191">
        <f>+IF(X36&lt;&gt;0,+(Y36/X36)*100,0)</f>
        <v>-3.843449599696519</v>
      </c>
      <c r="AA36" s="188">
        <f>SUM(AA25:AA35)</f>
        <v>313925072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-29759726</v>
      </c>
      <c r="D38" s="199">
        <f>+D22-D36</f>
        <v>0</v>
      </c>
      <c r="E38" s="200">
        <f t="shared" si="2"/>
        <v>-30411976</v>
      </c>
      <c r="F38" s="106">
        <f t="shared" si="2"/>
        <v>-30411976</v>
      </c>
      <c r="G38" s="106">
        <f t="shared" si="2"/>
        <v>8788311</v>
      </c>
      <c r="H38" s="106">
        <f t="shared" si="2"/>
        <v>6297193</v>
      </c>
      <c r="I38" s="106">
        <f t="shared" si="2"/>
        <v>2718765</v>
      </c>
      <c r="J38" s="106">
        <f t="shared" si="2"/>
        <v>17804269</v>
      </c>
      <c r="K38" s="106">
        <f t="shared" si="2"/>
        <v>-10245987</v>
      </c>
      <c r="L38" s="106">
        <f t="shared" si="2"/>
        <v>-960053</v>
      </c>
      <c r="M38" s="106">
        <f t="shared" si="2"/>
        <v>904723</v>
      </c>
      <c r="N38" s="106">
        <f t="shared" si="2"/>
        <v>-10301317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7502952</v>
      </c>
      <c r="X38" s="106">
        <f>IF(F22=F36,0,X22-X36)</f>
        <v>-15205987</v>
      </c>
      <c r="Y38" s="106">
        <f t="shared" si="2"/>
        <v>22708939</v>
      </c>
      <c r="Z38" s="201">
        <f>+IF(X38&lt;&gt;0,+(Y38/X38)*100,0)</f>
        <v>-149.34209137493016</v>
      </c>
      <c r="AA38" s="199">
        <f>+AA22-AA36</f>
        <v>-30411976</v>
      </c>
    </row>
    <row r="39" spans="1:27" ht="13.5">
      <c r="A39" s="181" t="s">
        <v>46</v>
      </c>
      <c r="B39" s="185"/>
      <c r="C39" s="155">
        <v>29206235</v>
      </c>
      <c r="D39" s="155">
        <v>0</v>
      </c>
      <c r="E39" s="156">
        <v>23161000</v>
      </c>
      <c r="F39" s="60">
        <v>23161000</v>
      </c>
      <c r="G39" s="60">
        <v>0</v>
      </c>
      <c r="H39" s="60">
        <v>9237000</v>
      </c>
      <c r="I39" s="60">
        <v>0</v>
      </c>
      <c r="J39" s="60">
        <v>9237000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9237000</v>
      </c>
      <c r="X39" s="60">
        <v>11580500</v>
      </c>
      <c r="Y39" s="60">
        <v>-2343500</v>
      </c>
      <c r="Z39" s="140">
        <v>-20.24</v>
      </c>
      <c r="AA39" s="155">
        <v>23161000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-553491</v>
      </c>
      <c r="D42" s="206">
        <f>SUM(D38:D41)</f>
        <v>0</v>
      </c>
      <c r="E42" s="207">
        <f t="shared" si="3"/>
        <v>-7250976</v>
      </c>
      <c r="F42" s="88">
        <f t="shared" si="3"/>
        <v>-7250976</v>
      </c>
      <c r="G42" s="88">
        <f t="shared" si="3"/>
        <v>8788311</v>
      </c>
      <c r="H42" s="88">
        <f t="shared" si="3"/>
        <v>15534193</v>
      </c>
      <c r="I42" s="88">
        <f t="shared" si="3"/>
        <v>2718765</v>
      </c>
      <c r="J42" s="88">
        <f t="shared" si="3"/>
        <v>27041269</v>
      </c>
      <c r="K42" s="88">
        <f t="shared" si="3"/>
        <v>-10245987</v>
      </c>
      <c r="L42" s="88">
        <f t="shared" si="3"/>
        <v>-960053</v>
      </c>
      <c r="M42" s="88">
        <f t="shared" si="3"/>
        <v>904723</v>
      </c>
      <c r="N42" s="88">
        <f t="shared" si="3"/>
        <v>-10301317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16739952</v>
      </c>
      <c r="X42" s="88">
        <f t="shared" si="3"/>
        <v>-3625487</v>
      </c>
      <c r="Y42" s="88">
        <f t="shared" si="3"/>
        <v>20365439</v>
      </c>
      <c r="Z42" s="208">
        <f>+IF(X42&lt;&gt;0,+(Y42/X42)*100,0)</f>
        <v>-561.7297483069171</v>
      </c>
      <c r="AA42" s="206">
        <f>SUM(AA38:AA41)</f>
        <v>-7250976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-553491</v>
      </c>
      <c r="D44" s="210">
        <f>+D42-D43</f>
        <v>0</v>
      </c>
      <c r="E44" s="211">
        <f t="shared" si="4"/>
        <v>-7250976</v>
      </c>
      <c r="F44" s="77">
        <f t="shared" si="4"/>
        <v>-7250976</v>
      </c>
      <c r="G44" s="77">
        <f t="shared" si="4"/>
        <v>8788311</v>
      </c>
      <c r="H44" s="77">
        <f t="shared" si="4"/>
        <v>15534193</v>
      </c>
      <c r="I44" s="77">
        <f t="shared" si="4"/>
        <v>2718765</v>
      </c>
      <c r="J44" s="77">
        <f t="shared" si="4"/>
        <v>27041269</v>
      </c>
      <c r="K44" s="77">
        <f t="shared" si="4"/>
        <v>-10245987</v>
      </c>
      <c r="L44" s="77">
        <f t="shared" si="4"/>
        <v>-960053</v>
      </c>
      <c r="M44" s="77">
        <f t="shared" si="4"/>
        <v>904723</v>
      </c>
      <c r="N44" s="77">
        <f t="shared" si="4"/>
        <v>-10301317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16739952</v>
      </c>
      <c r="X44" s="77">
        <f t="shared" si="4"/>
        <v>-3625487</v>
      </c>
      <c r="Y44" s="77">
        <f t="shared" si="4"/>
        <v>20365439</v>
      </c>
      <c r="Z44" s="212">
        <f>+IF(X44&lt;&gt;0,+(Y44/X44)*100,0)</f>
        <v>-561.7297483069171</v>
      </c>
      <c r="AA44" s="210">
        <f>+AA42-AA43</f>
        <v>-7250976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-553491</v>
      </c>
      <c r="D46" s="206">
        <f>SUM(D44:D45)</f>
        <v>0</v>
      </c>
      <c r="E46" s="207">
        <f t="shared" si="5"/>
        <v>-7250976</v>
      </c>
      <c r="F46" s="88">
        <f t="shared" si="5"/>
        <v>-7250976</v>
      </c>
      <c r="G46" s="88">
        <f t="shared" si="5"/>
        <v>8788311</v>
      </c>
      <c r="H46" s="88">
        <f t="shared" si="5"/>
        <v>15534193</v>
      </c>
      <c r="I46" s="88">
        <f t="shared" si="5"/>
        <v>2718765</v>
      </c>
      <c r="J46" s="88">
        <f t="shared" si="5"/>
        <v>27041269</v>
      </c>
      <c r="K46" s="88">
        <f t="shared" si="5"/>
        <v>-10245987</v>
      </c>
      <c r="L46" s="88">
        <f t="shared" si="5"/>
        <v>-960053</v>
      </c>
      <c r="M46" s="88">
        <f t="shared" si="5"/>
        <v>904723</v>
      </c>
      <c r="N46" s="88">
        <f t="shared" si="5"/>
        <v>-10301317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16739952</v>
      </c>
      <c r="X46" s="88">
        <f t="shared" si="5"/>
        <v>-3625487</v>
      </c>
      <c r="Y46" s="88">
        <f t="shared" si="5"/>
        <v>20365439</v>
      </c>
      <c r="Z46" s="208">
        <f>+IF(X46&lt;&gt;0,+(Y46/X46)*100,0)</f>
        <v>-561.7297483069171</v>
      </c>
      <c r="AA46" s="206">
        <f>SUM(AA44:AA45)</f>
        <v>-7250976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-553491</v>
      </c>
      <c r="D48" s="217">
        <f>SUM(D46:D47)</f>
        <v>0</v>
      </c>
      <c r="E48" s="218">
        <f t="shared" si="6"/>
        <v>-7250976</v>
      </c>
      <c r="F48" s="219">
        <f t="shared" si="6"/>
        <v>-7250976</v>
      </c>
      <c r="G48" s="219">
        <f t="shared" si="6"/>
        <v>8788311</v>
      </c>
      <c r="H48" s="220">
        <f t="shared" si="6"/>
        <v>15534193</v>
      </c>
      <c r="I48" s="220">
        <f t="shared" si="6"/>
        <v>2718765</v>
      </c>
      <c r="J48" s="220">
        <f t="shared" si="6"/>
        <v>27041269</v>
      </c>
      <c r="K48" s="220">
        <f t="shared" si="6"/>
        <v>-10245987</v>
      </c>
      <c r="L48" s="220">
        <f t="shared" si="6"/>
        <v>-960053</v>
      </c>
      <c r="M48" s="219">
        <f t="shared" si="6"/>
        <v>904723</v>
      </c>
      <c r="N48" s="219">
        <f t="shared" si="6"/>
        <v>-10301317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16739952</v>
      </c>
      <c r="X48" s="220">
        <f t="shared" si="6"/>
        <v>-3625487</v>
      </c>
      <c r="Y48" s="220">
        <f t="shared" si="6"/>
        <v>20365439</v>
      </c>
      <c r="Z48" s="221">
        <f>+IF(X48&lt;&gt;0,+(Y48/X48)*100,0)</f>
        <v>-561.7297483069171</v>
      </c>
      <c r="AA48" s="222">
        <f>SUM(AA46:AA47)</f>
        <v>-7250976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1189623</v>
      </c>
      <c r="D5" s="153">
        <f>SUM(D6:D8)</f>
        <v>0</v>
      </c>
      <c r="E5" s="154">
        <f t="shared" si="0"/>
        <v>553000</v>
      </c>
      <c r="F5" s="100">
        <f t="shared" si="0"/>
        <v>553000</v>
      </c>
      <c r="G5" s="100">
        <f t="shared" si="0"/>
        <v>0</v>
      </c>
      <c r="H5" s="100">
        <f t="shared" si="0"/>
        <v>2011</v>
      </c>
      <c r="I5" s="100">
        <f t="shared" si="0"/>
        <v>7454</v>
      </c>
      <c r="J5" s="100">
        <f t="shared" si="0"/>
        <v>9465</v>
      </c>
      <c r="K5" s="100">
        <f t="shared" si="0"/>
        <v>21501</v>
      </c>
      <c r="L5" s="100">
        <f t="shared" si="0"/>
        <v>0</v>
      </c>
      <c r="M5" s="100">
        <f t="shared" si="0"/>
        <v>52368</v>
      </c>
      <c r="N5" s="100">
        <f t="shared" si="0"/>
        <v>73869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83334</v>
      </c>
      <c r="X5" s="100">
        <f t="shared" si="0"/>
        <v>276500</v>
      </c>
      <c r="Y5" s="100">
        <f t="shared" si="0"/>
        <v>-193166</v>
      </c>
      <c r="Z5" s="137">
        <f>+IF(X5&lt;&gt;0,+(Y5/X5)*100,0)</f>
        <v>-69.8611211573237</v>
      </c>
      <c r="AA5" s="153">
        <f>SUM(AA6:AA8)</f>
        <v>553000</v>
      </c>
    </row>
    <row r="6" spans="1:27" ht="13.5">
      <c r="A6" s="138" t="s">
        <v>75</v>
      </c>
      <c r="B6" s="136"/>
      <c r="C6" s="155">
        <v>1189623</v>
      </c>
      <c r="D6" s="155"/>
      <c r="E6" s="156">
        <v>498000</v>
      </c>
      <c r="F6" s="60">
        <v>498000</v>
      </c>
      <c r="G6" s="60"/>
      <c r="H6" s="60"/>
      <c r="I6" s="60">
        <v>7454</v>
      </c>
      <c r="J6" s="60">
        <v>7454</v>
      </c>
      <c r="K6" s="60"/>
      <c r="L6" s="60"/>
      <c r="M6" s="60">
        <v>52368</v>
      </c>
      <c r="N6" s="60">
        <v>52368</v>
      </c>
      <c r="O6" s="60"/>
      <c r="P6" s="60"/>
      <c r="Q6" s="60"/>
      <c r="R6" s="60"/>
      <c r="S6" s="60"/>
      <c r="T6" s="60"/>
      <c r="U6" s="60"/>
      <c r="V6" s="60"/>
      <c r="W6" s="60">
        <v>59822</v>
      </c>
      <c r="X6" s="60">
        <v>249000</v>
      </c>
      <c r="Y6" s="60">
        <v>-189178</v>
      </c>
      <c r="Z6" s="140">
        <v>-75.98</v>
      </c>
      <c r="AA6" s="62">
        <v>498000</v>
      </c>
    </row>
    <row r="7" spans="1:27" ht="13.5">
      <c r="A7" s="138" t="s">
        <v>76</v>
      </c>
      <c r="B7" s="136"/>
      <c r="C7" s="157"/>
      <c r="D7" s="157"/>
      <c r="E7" s="158">
        <v>55000</v>
      </c>
      <c r="F7" s="159">
        <v>55000</v>
      </c>
      <c r="G7" s="159"/>
      <c r="H7" s="159"/>
      <c r="I7" s="159"/>
      <c r="J7" s="159"/>
      <c r="K7" s="159">
        <v>2101</v>
      </c>
      <c r="L7" s="159"/>
      <c r="M7" s="159"/>
      <c r="N7" s="159">
        <v>2101</v>
      </c>
      <c r="O7" s="159"/>
      <c r="P7" s="159"/>
      <c r="Q7" s="159"/>
      <c r="R7" s="159"/>
      <c r="S7" s="159"/>
      <c r="T7" s="159"/>
      <c r="U7" s="159"/>
      <c r="V7" s="159"/>
      <c r="W7" s="159">
        <v>2101</v>
      </c>
      <c r="X7" s="159">
        <v>27500</v>
      </c>
      <c r="Y7" s="159">
        <v>-25399</v>
      </c>
      <c r="Z7" s="141">
        <v>-92.36</v>
      </c>
      <c r="AA7" s="225">
        <v>55000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>
        <v>2011</v>
      </c>
      <c r="I8" s="60"/>
      <c r="J8" s="60">
        <v>2011</v>
      </c>
      <c r="K8" s="60">
        <v>19400</v>
      </c>
      <c r="L8" s="60"/>
      <c r="M8" s="60"/>
      <c r="N8" s="60">
        <v>19400</v>
      </c>
      <c r="O8" s="60"/>
      <c r="P8" s="60"/>
      <c r="Q8" s="60"/>
      <c r="R8" s="60"/>
      <c r="S8" s="60"/>
      <c r="T8" s="60"/>
      <c r="U8" s="60"/>
      <c r="V8" s="60"/>
      <c r="W8" s="60">
        <v>21411</v>
      </c>
      <c r="X8" s="60"/>
      <c r="Y8" s="60">
        <v>21411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8087818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340965</v>
      </c>
      <c r="I9" s="100">
        <f t="shared" si="1"/>
        <v>549388</v>
      </c>
      <c r="J9" s="100">
        <f t="shared" si="1"/>
        <v>890353</v>
      </c>
      <c r="K9" s="100">
        <f t="shared" si="1"/>
        <v>0</v>
      </c>
      <c r="L9" s="100">
        <f t="shared" si="1"/>
        <v>0</v>
      </c>
      <c r="M9" s="100">
        <f t="shared" si="1"/>
        <v>254928</v>
      </c>
      <c r="N9" s="100">
        <f t="shared" si="1"/>
        <v>254928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1145281</v>
      </c>
      <c r="X9" s="100">
        <f t="shared" si="1"/>
        <v>0</v>
      </c>
      <c r="Y9" s="100">
        <f t="shared" si="1"/>
        <v>1145281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8087818</v>
      </c>
      <c r="D10" s="155"/>
      <c r="E10" s="156"/>
      <c r="F10" s="60"/>
      <c r="G10" s="60"/>
      <c r="H10" s="60">
        <v>340965</v>
      </c>
      <c r="I10" s="60">
        <v>548511</v>
      </c>
      <c r="J10" s="60">
        <v>889476</v>
      </c>
      <c r="K10" s="60"/>
      <c r="L10" s="60"/>
      <c r="M10" s="60">
        <v>246502</v>
      </c>
      <c r="N10" s="60">
        <v>246502</v>
      </c>
      <c r="O10" s="60"/>
      <c r="P10" s="60"/>
      <c r="Q10" s="60"/>
      <c r="R10" s="60"/>
      <c r="S10" s="60"/>
      <c r="T10" s="60"/>
      <c r="U10" s="60"/>
      <c r="V10" s="60"/>
      <c r="W10" s="60">
        <v>1135978</v>
      </c>
      <c r="X10" s="60"/>
      <c r="Y10" s="60">
        <v>1135978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>
        <v>8426</v>
      </c>
      <c r="N12" s="60">
        <v>8426</v>
      </c>
      <c r="O12" s="60"/>
      <c r="P12" s="60"/>
      <c r="Q12" s="60"/>
      <c r="R12" s="60"/>
      <c r="S12" s="60"/>
      <c r="T12" s="60"/>
      <c r="U12" s="60"/>
      <c r="V12" s="60"/>
      <c r="W12" s="60">
        <v>8426</v>
      </c>
      <c r="X12" s="60"/>
      <c r="Y12" s="60">
        <v>8426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>
        <v>877</v>
      </c>
      <c r="J13" s="60">
        <v>877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877</v>
      </c>
      <c r="X13" s="60"/>
      <c r="Y13" s="60">
        <v>877</v>
      </c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18772565</v>
      </c>
      <c r="D15" s="153">
        <f>SUM(D16:D18)</f>
        <v>0</v>
      </c>
      <c r="E15" s="154">
        <f t="shared" si="2"/>
        <v>28818000</v>
      </c>
      <c r="F15" s="100">
        <f t="shared" si="2"/>
        <v>28818000</v>
      </c>
      <c r="G15" s="100">
        <f t="shared" si="2"/>
        <v>0</v>
      </c>
      <c r="H15" s="100">
        <f t="shared" si="2"/>
        <v>921584</v>
      </c>
      <c r="I15" s="100">
        <f t="shared" si="2"/>
        <v>331504</v>
      </c>
      <c r="J15" s="100">
        <f t="shared" si="2"/>
        <v>1253088</v>
      </c>
      <c r="K15" s="100">
        <f t="shared" si="2"/>
        <v>3300353</v>
      </c>
      <c r="L15" s="100">
        <f t="shared" si="2"/>
        <v>0</v>
      </c>
      <c r="M15" s="100">
        <f t="shared" si="2"/>
        <v>4067539</v>
      </c>
      <c r="N15" s="100">
        <f t="shared" si="2"/>
        <v>7367892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8620980</v>
      </c>
      <c r="X15" s="100">
        <f t="shared" si="2"/>
        <v>14409000</v>
      </c>
      <c r="Y15" s="100">
        <f t="shared" si="2"/>
        <v>-5788020</v>
      </c>
      <c r="Z15" s="137">
        <f>+IF(X15&lt;&gt;0,+(Y15/X15)*100,0)</f>
        <v>-40.169477409952115</v>
      </c>
      <c r="AA15" s="102">
        <f>SUM(AA16:AA18)</f>
        <v>28818000</v>
      </c>
    </row>
    <row r="16" spans="1:27" ht="13.5">
      <c r="A16" s="138" t="s">
        <v>85</v>
      </c>
      <c r="B16" s="136"/>
      <c r="C16" s="155"/>
      <c r="D16" s="155"/>
      <c r="E16" s="156">
        <v>3511000</v>
      </c>
      <c r="F16" s="60">
        <v>3511000</v>
      </c>
      <c r="G16" s="60"/>
      <c r="H16" s="60"/>
      <c r="I16" s="60">
        <v>2600</v>
      </c>
      <c r="J16" s="60">
        <v>2600</v>
      </c>
      <c r="K16" s="60">
        <v>2488140</v>
      </c>
      <c r="L16" s="60"/>
      <c r="M16" s="60">
        <v>3285000</v>
      </c>
      <c r="N16" s="60">
        <v>5773140</v>
      </c>
      <c r="O16" s="60"/>
      <c r="P16" s="60"/>
      <c r="Q16" s="60"/>
      <c r="R16" s="60"/>
      <c r="S16" s="60"/>
      <c r="T16" s="60"/>
      <c r="U16" s="60"/>
      <c r="V16" s="60"/>
      <c r="W16" s="60">
        <v>5775740</v>
      </c>
      <c r="X16" s="60">
        <v>1755500</v>
      </c>
      <c r="Y16" s="60">
        <v>4020240</v>
      </c>
      <c r="Z16" s="140">
        <v>229.01</v>
      </c>
      <c r="AA16" s="62">
        <v>3511000</v>
      </c>
    </row>
    <row r="17" spans="1:27" ht="13.5">
      <c r="A17" s="138" t="s">
        <v>86</v>
      </c>
      <c r="B17" s="136"/>
      <c r="C17" s="155">
        <v>18772565</v>
      </c>
      <c r="D17" s="155"/>
      <c r="E17" s="156">
        <v>25307000</v>
      </c>
      <c r="F17" s="60">
        <v>25307000</v>
      </c>
      <c r="G17" s="60"/>
      <c r="H17" s="60">
        <v>921584</v>
      </c>
      <c r="I17" s="60">
        <v>328904</v>
      </c>
      <c r="J17" s="60">
        <v>1250488</v>
      </c>
      <c r="K17" s="60">
        <v>812213</v>
      </c>
      <c r="L17" s="60"/>
      <c r="M17" s="60">
        <v>782539</v>
      </c>
      <c r="N17" s="60">
        <v>1594752</v>
      </c>
      <c r="O17" s="60"/>
      <c r="P17" s="60"/>
      <c r="Q17" s="60"/>
      <c r="R17" s="60"/>
      <c r="S17" s="60"/>
      <c r="T17" s="60"/>
      <c r="U17" s="60"/>
      <c r="V17" s="60"/>
      <c r="W17" s="60">
        <v>2845240</v>
      </c>
      <c r="X17" s="60">
        <v>12653500</v>
      </c>
      <c r="Y17" s="60">
        <v>-9808260</v>
      </c>
      <c r="Z17" s="140">
        <v>-77.51</v>
      </c>
      <c r="AA17" s="62">
        <v>25307000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293277</v>
      </c>
      <c r="D19" s="153">
        <f>SUM(D20:D23)</f>
        <v>0</v>
      </c>
      <c r="E19" s="154">
        <f t="shared" si="3"/>
        <v>10300000</v>
      </c>
      <c r="F19" s="100">
        <f t="shared" si="3"/>
        <v>10300000</v>
      </c>
      <c r="G19" s="100">
        <f t="shared" si="3"/>
        <v>0</v>
      </c>
      <c r="H19" s="100">
        <f t="shared" si="3"/>
        <v>342400</v>
      </c>
      <c r="I19" s="100">
        <f t="shared" si="3"/>
        <v>410523</v>
      </c>
      <c r="J19" s="100">
        <f t="shared" si="3"/>
        <v>752923</v>
      </c>
      <c r="K19" s="100">
        <f t="shared" si="3"/>
        <v>345684</v>
      </c>
      <c r="L19" s="100">
        <f t="shared" si="3"/>
        <v>0</v>
      </c>
      <c r="M19" s="100">
        <f t="shared" si="3"/>
        <v>232999</v>
      </c>
      <c r="N19" s="100">
        <f t="shared" si="3"/>
        <v>578683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1331606</v>
      </c>
      <c r="X19" s="100">
        <f t="shared" si="3"/>
        <v>5150000</v>
      </c>
      <c r="Y19" s="100">
        <f t="shared" si="3"/>
        <v>-3818394</v>
      </c>
      <c r="Z19" s="137">
        <f>+IF(X19&lt;&gt;0,+(Y19/X19)*100,0)</f>
        <v>-74.14357281553397</v>
      </c>
      <c r="AA19" s="102">
        <f>SUM(AA20:AA23)</f>
        <v>10300000</v>
      </c>
    </row>
    <row r="20" spans="1:27" ht="13.5">
      <c r="A20" s="138" t="s">
        <v>89</v>
      </c>
      <c r="B20" s="136"/>
      <c r="C20" s="155">
        <v>293277</v>
      </c>
      <c r="D20" s="155"/>
      <c r="E20" s="156">
        <v>10300000</v>
      </c>
      <c r="F20" s="60">
        <v>10300000</v>
      </c>
      <c r="G20" s="60"/>
      <c r="H20" s="60">
        <v>342400</v>
      </c>
      <c r="I20" s="60">
        <v>410523</v>
      </c>
      <c r="J20" s="60">
        <v>752923</v>
      </c>
      <c r="K20" s="60">
        <v>345684</v>
      </c>
      <c r="L20" s="60"/>
      <c r="M20" s="60">
        <v>215519</v>
      </c>
      <c r="N20" s="60">
        <v>561203</v>
      </c>
      <c r="O20" s="60"/>
      <c r="P20" s="60"/>
      <c r="Q20" s="60"/>
      <c r="R20" s="60"/>
      <c r="S20" s="60"/>
      <c r="T20" s="60"/>
      <c r="U20" s="60"/>
      <c r="V20" s="60"/>
      <c r="W20" s="60">
        <v>1314126</v>
      </c>
      <c r="X20" s="60">
        <v>5150000</v>
      </c>
      <c r="Y20" s="60">
        <v>-3835874</v>
      </c>
      <c r="Z20" s="140">
        <v>-74.48</v>
      </c>
      <c r="AA20" s="62">
        <v>10300000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>
        <v>17480</v>
      </c>
      <c r="N23" s="60">
        <v>17480</v>
      </c>
      <c r="O23" s="60"/>
      <c r="P23" s="60"/>
      <c r="Q23" s="60"/>
      <c r="R23" s="60"/>
      <c r="S23" s="60"/>
      <c r="T23" s="60"/>
      <c r="U23" s="60"/>
      <c r="V23" s="60"/>
      <c r="W23" s="60">
        <v>17480</v>
      </c>
      <c r="X23" s="60"/>
      <c r="Y23" s="60">
        <v>17480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28343283</v>
      </c>
      <c r="D25" s="217">
        <f>+D5+D9+D15+D19+D24</f>
        <v>0</v>
      </c>
      <c r="E25" s="230">
        <f t="shared" si="4"/>
        <v>39671000</v>
      </c>
      <c r="F25" s="219">
        <f t="shared" si="4"/>
        <v>39671000</v>
      </c>
      <c r="G25" s="219">
        <f t="shared" si="4"/>
        <v>0</v>
      </c>
      <c r="H25" s="219">
        <f t="shared" si="4"/>
        <v>1606960</v>
      </c>
      <c r="I25" s="219">
        <f t="shared" si="4"/>
        <v>1298869</v>
      </c>
      <c r="J25" s="219">
        <f t="shared" si="4"/>
        <v>2905829</v>
      </c>
      <c r="K25" s="219">
        <f t="shared" si="4"/>
        <v>3667538</v>
      </c>
      <c r="L25" s="219">
        <f t="shared" si="4"/>
        <v>0</v>
      </c>
      <c r="M25" s="219">
        <f t="shared" si="4"/>
        <v>4607834</v>
      </c>
      <c r="N25" s="219">
        <f t="shared" si="4"/>
        <v>8275372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11181201</v>
      </c>
      <c r="X25" s="219">
        <f t="shared" si="4"/>
        <v>19835500</v>
      </c>
      <c r="Y25" s="219">
        <f t="shared" si="4"/>
        <v>-8654299</v>
      </c>
      <c r="Z25" s="231">
        <f>+IF(X25&lt;&gt;0,+(Y25/X25)*100,0)</f>
        <v>-43.630354667137205</v>
      </c>
      <c r="AA25" s="232">
        <f>+AA5+AA9+AA15+AA19+AA24</f>
        <v>39671000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13042277</v>
      </c>
      <c r="D28" s="155"/>
      <c r="E28" s="156">
        <v>23161000</v>
      </c>
      <c r="F28" s="60">
        <v>23161000</v>
      </c>
      <c r="G28" s="60"/>
      <c r="H28" s="60">
        <v>1263984</v>
      </c>
      <c r="I28" s="60">
        <v>1151642</v>
      </c>
      <c r="J28" s="60">
        <v>2415626</v>
      </c>
      <c r="K28" s="60">
        <v>3230559</v>
      </c>
      <c r="L28" s="60"/>
      <c r="M28" s="60">
        <v>4458079</v>
      </c>
      <c r="N28" s="60">
        <v>7688638</v>
      </c>
      <c r="O28" s="60"/>
      <c r="P28" s="60"/>
      <c r="Q28" s="60"/>
      <c r="R28" s="60"/>
      <c r="S28" s="60"/>
      <c r="T28" s="60"/>
      <c r="U28" s="60"/>
      <c r="V28" s="60"/>
      <c r="W28" s="60">
        <v>10104264</v>
      </c>
      <c r="X28" s="60">
        <v>11580500</v>
      </c>
      <c r="Y28" s="60">
        <v>-1476236</v>
      </c>
      <c r="Z28" s="140">
        <v>-12.75</v>
      </c>
      <c r="AA28" s="155">
        <v>23161000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>
        <v>251968</v>
      </c>
      <c r="L29" s="60"/>
      <c r="M29" s="60"/>
      <c r="N29" s="60">
        <v>251968</v>
      </c>
      <c r="O29" s="60"/>
      <c r="P29" s="60"/>
      <c r="Q29" s="60"/>
      <c r="R29" s="60"/>
      <c r="S29" s="60"/>
      <c r="T29" s="60"/>
      <c r="U29" s="60"/>
      <c r="V29" s="60"/>
      <c r="W29" s="60">
        <v>251968</v>
      </c>
      <c r="X29" s="60"/>
      <c r="Y29" s="60">
        <v>251968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13042277</v>
      </c>
      <c r="D32" s="210">
        <f>SUM(D28:D31)</f>
        <v>0</v>
      </c>
      <c r="E32" s="211">
        <f t="shared" si="5"/>
        <v>23161000</v>
      </c>
      <c r="F32" s="77">
        <f t="shared" si="5"/>
        <v>23161000</v>
      </c>
      <c r="G32" s="77">
        <f t="shared" si="5"/>
        <v>0</v>
      </c>
      <c r="H32" s="77">
        <f t="shared" si="5"/>
        <v>1263984</v>
      </c>
      <c r="I32" s="77">
        <f t="shared" si="5"/>
        <v>1151642</v>
      </c>
      <c r="J32" s="77">
        <f t="shared" si="5"/>
        <v>2415626</v>
      </c>
      <c r="K32" s="77">
        <f t="shared" si="5"/>
        <v>3482527</v>
      </c>
      <c r="L32" s="77">
        <f t="shared" si="5"/>
        <v>0</v>
      </c>
      <c r="M32" s="77">
        <f t="shared" si="5"/>
        <v>4458079</v>
      </c>
      <c r="N32" s="77">
        <f t="shared" si="5"/>
        <v>7940606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10356232</v>
      </c>
      <c r="X32" s="77">
        <f t="shared" si="5"/>
        <v>11580500</v>
      </c>
      <c r="Y32" s="77">
        <f t="shared" si="5"/>
        <v>-1224268</v>
      </c>
      <c r="Z32" s="212">
        <f>+IF(X32&lt;&gt;0,+(Y32/X32)*100,0)</f>
        <v>-10.571806053279218</v>
      </c>
      <c r="AA32" s="79">
        <f>SUM(AA28:AA31)</f>
        <v>23161000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>
        <v>2600</v>
      </c>
      <c r="J33" s="60">
        <v>2600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2600</v>
      </c>
      <c r="X33" s="60"/>
      <c r="Y33" s="60">
        <v>2600</v>
      </c>
      <c r="Z33" s="140"/>
      <c r="AA33" s="62"/>
    </row>
    <row r="34" spans="1:27" ht="13.5">
      <c r="A34" s="237" t="s">
        <v>52</v>
      </c>
      <c r="B34" s="136" t="s">
        <v>138</v>
      </c>
      <c r="C34" s="155">
        <v>649040</v>
      </c>
      <c r="D34" s="155"/>
      <c r="E34" s="156">
        <v>12460000</v>
      </c>
      <c r="F34" s="60">
        <v>12460000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6230000</v>
      </c>
      <c r="Y34" s="60">
        <v>-6230000</v>
      </c>
      <c r="Z34" s="140">
        <v>-100</v>
      </c>
      <c r="AA34" s="62">
        <v>12460000</v>
      </c>
    </row>
    <row r="35" spans="1:27" ht="13.5">
      <c r="A35" s="237" t="s">
        <v>53</v>
      </c>
      <c r="B35" s="136"/>
      <c r="C35" s="155">
        <v>14651966</v>
      </c>
      <c r="D35" s="155"/>
      <c r="E35" s="156">
        <v>4050000</v>
      </c>
      <c r="F35" s="60">
        <v>4050000</v>
      </c>
      <c r="G35" s="60"/>
      <c r="H35" s="60">
        <v>342976</v>
      </c>
      <c r="I35" s="60">
        <v>144627</v>
      </c>
      <c r="J35" s="60">
        <v>487603</v>
      </c>
      <c r="K35" s="60">
        <v>185011</v>
      </c>
      <c r="L35" s="60"/>
      <c r="M35" s="60">
        <v>149755</v>
      </c>
      <c r="N35" s="60">
        <v>334766</v>
      </c>
      <c r="O35" s="60"/>
      <c r="P35" s="60"/>
      <c r="Q35" s="60"/>
      <c r="R35" s="60"/>
      <c r="S35" s="60"/>
      <c r="T35" s="60"/>
      <c r="U35" s="60"/>
      <c r="V35" s="60"/>
      <c r="W35" s="60">
        <v>822369</v>
      </c>
      <c r="X35" s="60">
        <v>2025000</v>
      </c>
      <c r="Y35" s="60">
        <v>-1202631</v>
      </c>
      <c r="Z35" s="140">
        <v>-59.39</v>
      </c>
      <c r="AA35" s="62">
        <v>4050000</v>
      </c>
    </row>
    <row r="36" spans="1:27" ht="13.5">
      <c r="A36" s="238" t="s">
        <v>139</v>
      </c>
      <c r="B36" s="149"/>
      <c r="C36" s="222">
        <f aca="true" t="shared" si="6" ref="C36:Y36">SUM(C32:C35)</f>
        <v>28343283</v>
      </c>
      <c r="D36" s="222">
        <f>SUM(D32:D35)</f>
        <v>0</v>
      </c>
      <c r="E36" s="218">
        <f t="shared" si="6"/>
        <v>39671000</v>
      </c>
      <c r="F36" s="220">
        <f t="shared" si="6"/>
        <v>39671000</v>
      </c>
      <c r="G36" s="220">
        <f t="shared" si="6"/>
        <v>0</v>
      </c>
      <c r="H36" s="220">
        <f t="shared" si="6"/>
        <v>1606960</v>
      </c>
      <c r="I36" s="220">
        <f t="shared" si="6"/>
        <v>1298869</v>
      </c>
      <c r="J36" s="220">
        <f t="shared" si="6"/>
        <v>2905829</v>
      </c>
      <c r="K36" s="220">
        <f t="shared" si="6"/>
        <v>3667538</v>
      </c>
      <c r="L36" s="220">
        <f t="shared" si="6"/>
        <v>0</v>
      </c>
      <c r="M36" s="220">
        <f t="shared" si="6"/>
        <v>4607834</v>
      </c>
      <c r="N36" s="220">
        <f t="shared" si="6"/>
        <v>8275372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11181201</v>
      </c>
      <c r="X36" s="220">
        <f t="shared" si="6"/>
        <v>19835500</v>
      </c>
      <c r="Y36" s="220">
        <f t="shared" si="6"/>
        <v>-8654299</v>
      </c>
      <c r="Z36" s="221">
        <f>+IF(X36&lt;&gt;0,+(Y36/X36)*100,0)</f>
        <v>-43.630354667137205</v>
      </c>
      <c r="AA36" s="239">
        <f>SUM(AA32:AA35)</f>
        <v>39671000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13523473</v>
      </c>
      <c r="D6" s="155"/>
      <c r="E6" s="59">
        <v>15482000</v>
      </c>
      <c r="F6" s="60">
        <v>15482000</v>
      </c>
      <c r="G6" s="60">
        <v>-7290090</v>
      </c>
      <c r="H6" s="60">
        <v>3191565</v>
      </c>
      <c r="I6" s="60">
        <v>3839634</v>
      </c>
      <c r="J6" s="60">
        <v>3839634</v>
      </c>
      <c r="K6" s="60">
        <v>368308</v>
      </c>
      <c r="L6" s="60">
        <v>-11951389</v>
      </c>
      <c r="M6" s="60">
        <v>-5749137</v>
      </c>
      <c r="N6" s="60">
        <v>-5749137</v>
      </c>
      <c r="O6" s="60"/>
      <c r="P6" s="60"/>
      <c r="Q6" s="60"/>
      <c r="R6" s="60"/>
      <c r="S6" s="60"/>
      <c r="T6" s="60"/>
      <c r="U6" s="60"/>
      <c r="V6" s="60"/>
      <c r="W6" s="60">
        <v>-5749137</v>
      </c>
      <c r="X6" s="60">
        <v>7741000</v>
      </c>
      <c r="Y6" s="60">
        <v>-13490137</v>
      </c>
      <c r="Z6" s="140">
        <v>-174.27</v>
      </c>
      <c r="AA6" s="62">
        <v>15482000</v>
      </c>
    </row>
    <row r="7" spans="1:27" ht="13.5">
      <c r="A7" s="249" t="s">
        <v>144</v>
      </c>
      <c r="B7" s="182"/>
      <c r="C7" s="155">
        <v>27502994</v>
      </c>
      <c r="D7" s="155"/>
      <c r="E7" s="59">
        <v>1200000</v>
      </c>
      <c r="F7" s="60">
        <v>1200000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600000</v>
      </c>
      <c r="Y7" s="60">
        <v>-600000</v>
      </c>
      <c r="Z7" s="140">
        <v>-100</v>
      </c>
      <c r="AA7" s="62">
        <v>1200000</v>
      </c>
    </row>
    <row r="8" spans="1:27" ht="13.5">
      <c r="A8" s="249" t="s">
        <v>145</v>
      </c>
      <c r="B8" s="182"/>
      <c r="C8" s="155">
        <v>56699174</v>
      </c>
      <c r="D8" s="155"/>
      <c r="E8" s="59">
        <v>47929000</v>
      </c>
      <c r="F8" s="60">
        <v>47929000</v>
      </c>
      <c r="G8" s="60">
        <v>3670643</v>
      </c>
      <c r="H8" s="60">
        <v>10713310</v>
      </c>
      <c r="I8" s="60">
        <v>3446852</v>
      </c>
      <c r="J8" s="60">
        <v>3446852</v>
      </c>
      <c r="K8" s="60">
        <v>-3142566</v>
      </c>
      <c r="L8" s="60">
        <v>-116277</v>
      </c>
      <c r="M8" s="60">
        <v>1095072</v>
      </c>
      <c r="N8" s="60">
        <v>1095072</v>
      </c>
      <c r="O8" s="60"/>
      <c r="P8" s="60"/>
      <c r="Q8" s="60"/>
      <c r="R8" s="60"/>
      <c r="S8" s="60"/>
      <c r="T8" s="60"/>
      <c r="U8" s="60"/>
      <c r="V8" s="60"/>
      <c r="W8" s="60">
        <v>1095072</v>
      </c>
      <c r="X8" s="60">
        <v>23964500</v>
      </c>
      <c r="Y8" s="60">
        <v>-22869428</v>
      </c>
      <c r="Z8" s="140">
        <v>-95.43</v>
      </c>
      <c r="AA8" s="62">
        <v>47929000</v>
      </c>
    </row>
    <row r="9" spans="1:27" ht="13.5">
      <c r="A9" s="249" t="s">
        <v>146</v>
      </c>
      <c r="B9" s="182"/>
      <c r="C9" s="155"/>
      <c r="D9" s="155"/>
      <c r="E9" s="59">
        <v>305000</v>
      </c>
      <c r="F9" s="60">
        <v>305000</v>
      </c>
      <c r="G9" s="60">
        <v>56421</v>
      </c>
      <c r="H9" s="60">
        <v>15178</v>
      </c>
      <c r="I9" s="60">
        <v>4965872</v>
      </c>
      <c r="J9" s="60">
        <v>4965872</v>
      </c>
      <c r="K9" s="60">
        <v>-143373</v>
      </c>
      <c r="L9" s="60">
        <v>97391</v>
      </c>
      <c r="M9" s="60">
        <v>-23628</v>
      </c>
      <c r="N9" s="60">
        <v>-23628</v>
      </c>
      <c r="O9" s="60"/>
      <c r="P9" s="60"/>
      <c r="Q9" s="60"/>
      <c r="R9" s="60"/>
      <c r="S9" s="60"/>
      <c r="T9" s="60"/>
      <c r="U9" s="60"/>
      <c r="V9" s="60"/>
      <c r="W9" s="60">
        <v>-23628</v>
      </c>
      <c r="X9" s="60">
        <v>152500</v>
      </c>
      <c r="Y9" s="60">
        <v>-176128</v>
      </c>
      <c r="Z9" s="140">
        <v>-115.49</v>
      </c>
      <c r="AA9" s="62">
        <v>305000</v>
      </c>
    </row>
    <row r="10" spans="1:27" ht="13.5">
      <c r="A10" s="249" t="s">
        <v>147</v>
      </c>
      <c r="B10" s="182"/>
      <c r="C10" s="155">
        <v>135838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1487716</v>
      </c>
      <c r="D11" s="155"/>
      <c r="E11" s="59">
        <v>371000</v>
      </c>
      <c r="F11" s="60">
        <v>371000</v>
      </c>
      <c r="G11" s="60">
        <v>-112558</v>
      </c>
      <c r="H11" s="60">
        <v>482418</v>
      </c>
      <c r="I11" s="60">
        <v>252053</v>
      </c>
      <c r="J11" s="60">
        <v>252053</v>
      </c>
      <c r="K11" s="60">
        <v>439210</v>
      </c>
      <c r="L11" s="60">
        <v>-489160</v>
      </c>
      <c r="M11" s="60">
        <v>144717</v>
      </c>
      <c r="N11" s="60">
        <v>144717</v>
      </c>
      <c r="O11" s="60"/>
      <c r="P11" s="60"/>
      <c r="Q11" s="60"/>
      <c r="R11" s="60"/>
      <c r="S11" s="60"/>
      <c r="T11" s="60"/>
      <c r="U11" s="60"/>
      <c r="V11" s="60"/>
      <c r="W11" s="60">
        <v>144717</v>
      </c>
      <c r="X11" s="60">
        <v>185500</v>
      </c>
      <c r="Y11" s="60">
        <v>-40783</v>
      </c>
      <c r="Z11" s="140">
        <v>-21.99</v>
      </c>
      <c r="AA11" s="62">
        <v>371000</v>
      </c>
    </row>
    <row r="12" spans="1:27" ht="13.5">
      <c r="A12" s="250" t="s">
        <v>56</v>
      </c>
      <c r="B12" s="251"/>
      <c r="C12" s="168">
        <f aca="true" t="shared" si="0" ref="C12:Y12">SUM(C6:C11)</f>
        <v>99349195</v>
      </c>
      <c r="D12" s="168">
        <f>SUM(D6:D11)</f>
        <v>0</v>
      </c>
      <c r="E12" s="72">
        <f t="shared" si="0"/>
        <v>65287000</v>
      </c>
      <c r="F12" s="73">
        <f t="shared" si="0"/>
        <v>65287000</v>
      </c>
      <c r="G12" s="73">
        <f t="shared" si="0"/>
        <v>-3675584</v>
      </c>
      <c r="H12" s="73">
        <f t="shared" si="0"/>
        <v>14402471</v>
      </c>
      <c r="I12" s="73">
        <f t="shared" si="0"/>
        <v>12504411</v>
      </c>
      <c r="J12" s="73">
        <f t="shared" si="0"/>
        <v>12504411</v>
      </c>
      <c r="K12" s="73">
        <f t="shared" si="0"/>
        <v>-2478421</v>
      </c>
      <c r="L12" s="73">
        <f t="shared" si="0"/>
        <v>-12459435</v>
      </c>
      <c r="M12" s="73">
        <f t="shared" si="0"/>
        <v>-4532976</v>
      </c>
      <c r="N12" s="73">
        <f t="shared" si="0"/>
        <v>-4532976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-4532976</v>
      </c>
      <c r="X12" s="73">
        <f t="shared" si="0"/>
        <v>32643500</v>
      </c>
      <c r="Y12" s="73">
        <f t="shared" si="0"/>
        <v>-37176476</v>
      </c>
      <c r="Z12" s="170">
        <f>+IF(X12&lt;&gt;0,+(Y12/X12)*100,0)</f>
        <v>-113.88630508370731</v>
      </c>
      <c r="AA12" s="74">
        <f>SUM(AA6:AA11)</f>
        <v>65287000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418803</v>
      </c>
      <c r="D15" s="155"/>
      <c r="E15" s="59">
        <v>450000</v>
      </c>
      <c r="F15" s="60">
        <v>450000</v>
      </c>
      <c r="G15" s="60">
        <v>-6077</v>
      </c>
      <c r="H15" s="60">
        <v>-40511</v>
      </c>
      <c r="I15" s="60">
        <v>-36882</v>
      </c>
      <c r="J15" s="60">
        <v>-36882</v>
      </c>
      <c r="K15" s="60">
        <v>-96059</v>
      </c>
      <c r="L15" s="60">
        <v>-26065</v>
      </c>
      <c r="M15" s="60">
        <v>29784</v>
      </c>
      <c r="N15" s="60">
        <v>29784</v>
      </c>
      <c r="O15" s="60"/>
      <c r="P15" s="60"/>
      <c r="Q15" s="60"/>
      <c r="R15" s="60"/>
      <c r="S15" s="60"/>
      <c r="T15" s="60"/>
      <c r="U15" s="60"/>
      <c r="V15" s="60"/>
      <c r="W15" s="60">
        <v>29784</v>
      </c>
      <c r="X15" s="60">
        <v>225000</v>
      </c>
      <c r="Y15" s="60">
        <v>-195216</v>
      </c>
      <c r="Z15" s="140">
        <v>-86.76</v>
      </c>
      <c r="AA15" s="62">
        <v>450000</v>
      </c>
    </row>
    <row r="16" spans="1:27" ht="13.5">
      <c r="A16" s="249" t="s">
        <v>151</v>
      </c>
      <c r="B16" s="182"/>
      <c r="C16" s="155">
        <v>103037</v>
      </c>
      <c r="D16" s="155"/>
      <c r="E16" s="59">
        <v>96000</v>
      </c>
      <c r="F16" s="60">
        <v>96000</v>
      </c>
      <c r="G16" s="159">
        <v>-1737722</v>
      </c>
      <c r="H16" s="159">
        <v>-2983831</v>
      </c>
      <c r="I16" s="159">
        <v>-2983831</v>
      </c>
      <c r="J16" s="60">
        <v>-2983831</v>
      </c>
      <c r="K16" s="159">
        <v>-2983831</v>
      </c>
      <c r="L16" s="159">
        <v>2983831</v>
      </c>
      <c r="M16" s="60">
        <v>9949395</v>
      </c>
      <c r="N16" s="159">
        <v>9949395</v>
      </c>
      <c r="O16" s="159"/>
      <c r="P16" s="159"/>
      <c r="Q16" s="60"/>
      <c r="R16" s="159"/>
      <c r="S16" s="159"/>
      <c r="T16" s="60"/>
      <c r="U16" s="159"/>
      <c r="V16" s="159"/>
      <c r="W16" s="159">
        <v>9949395</v>
      </c>
      <c r="X16" s="60">
        <v>48000</v>
      </c>
      <c r="Y16" s="159">
        <v>9901395</v>
      </c>
      <c r="Z16" s="141">
        <v>20627.91</v>
      </c>
      <c r="AA16" s="225">
        <v>96000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619448175</v>
      </c>
      <c r="D19" s="155"/>
      <c r="E19" s="59">
        <v>659140000</v>
      </c>
      <c r="F19" s="60">
        <v>659140000</v>
      </c>
      <c r="G19" s="60"/>
      <c r="H19" s="60">
        <v>1606566</v>
      </c>
      <c r="I19" s="60">
        <v>2855196</v>
      </c>
      <c r="J19" s="60">
        <v>2855196</v>
      </c>
      <c r="K19" s="60">
        <v>56522000</v>
      </c>
      <c r="L19" s="60">
        <v>8152115</v>
      </c>
      <c r="M19" s="60">
        <v>11540410</v>
      </c>
      <c r="N19" s="60">
        <v>11540410</v>
      </c>
      <c r="O19" s="60"/>
      <c r="P19" s="60"/>
      <c r="Q19" s="60"/>
      <c r="R19" s="60"/>
      <c r="S19" s="60"/>
      <c r="T19" s="60"/>
      <c r="U19" s="60"/>
      <c r="V19" s="60"/>
      <c r="W19" s="60">
        <v>11540410</v>
      </c>
      <c r="X19" s="60">
        <v>329570000</v>
      </c>
      <c r="Y19" s="60">
        <v>-318029590</v>
      </c>
      <c r="Z19" s="140">
        <v>-96.5</v>
      </c>
      <c r="AA19" s="62">
        <v>659140000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438434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8244763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628653212</v>
      </c>
      <c r="D24" s="168">
        <f>SUM(D15:D23)</f>
        <v>0</v>
      </c>
      <c r="E24" s="76">
        <f t="shared" si="1"/>
        <v>659686000</v>
      </c>
      <c r="F24" s="77">
        <f t="shared" si="1"/>
        <v>659686000</v>
      </c>
      <c r="G24" s="77">
        <f t="shared" si="1"/>
        <v>-1743799</v>
      </c>
      <c r="H24" s="77">
        <f t="shared" si="1"/>
        <v>-1417776</v>
      </c>
      <c r="I24" s="77">
        <f t="shared" si="1"/>
        <v>-165517</v>
      </c>
      <c r="J24" s="77">
        <f t="shared" si="1"/>
        <v>-165517</v>
      </c>
      <c r="K24" s="77">
        <f t="shared" si="1"/>
        <v>53442110</v>
      </c>
      <c r="L24" s="77">
        <f t="shared" si="1"/>
        <v>11109881</v>
      </c>
      <c r="M24" s="77">
        <f t="shared" si="1"/>
        <v>21519589</v>
      </c>
      <c r="N24" s="77">
        <f t="shared" si="1"/>
        <v>21519589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21519589</v>
      </c>
      <c r="X24" s="77">
        <f t="shared" si="1"/>
        <v>329843000</v>
      </c>
      <c r="Y24" s="77">
        <f t="shared" si="1"/>
        <v>-308323411</v>
      </c>
      <c r="Z24" s="212">
        <f>+IF(X24&lt;&gt;0,+(Y24/X24)*100,0)</f>
        <v>-93.47580849070619</v>
      </c>
      <c r="AA24" s="79">
        <f>SUM(AA15:AA23)</f>
        <v>659686000</v>
      </c>
    </row>
    <row r="25" spans="1:27" ht="13.5">
      <c r="A25" s="250" t="s">
        <v>159</v>
      </c>
      <c r="B25" s="251"/>
      <c r="C25" s="168">
        <f aca="true" t="shared" si="2" ref="C25:Y25">+C12+C24</f>
        <v>728002407</v>
      </c>
      <c r="D25" s="168">
        <f>+D12+D24</f>
        <v>0</v>
      </c>
      <c r="E25" s="72">
        <f t="shared" si="2"/>
        <v>724973000</v>
      </c>
      <c r="F25" s="73">
        <f t="shared" si="2"/>
        <v>724973000</v>
      </c>
      <c r="G25" s="73">
        <f t="shared" si="2"/>
        <v>-5419383</v>
      </c>
      <c r="H25" s="73">
        <f t="shared" si="2"/>
        <v>12984695</v>
      </c>
      <c r="I25" s="73">
        <f t="shared" si="2"/>
        <v>12338894</v>
      </c>
      <c r="J25" s="73">
        <f t="shared" si="2"/>
        <v>12338894</v>
      </c>
      <c r="K25" s="73">
        <f t="shared" si="2"/>
        <v>50963689</v>
      </c>
      <c r="L25" s="73">
        <f t="shared" si="2"/>
        <v>-1349554</v>
      </c>
      <c r="M25" s="73">
        <f t="shared" si="2"/>
        <v>16986613</v>
      </c>
      <c r="N25" s="73">
        <f t="shared" si="2"/>
        <v>16986613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16986613</v>
      </c>
      <c r="X25" s="73">
        <f t="shared" si="2"/>
        <v>362486500</v>
      </c>
      <c r="Y25" s="73">
        <f t="shared" si="2"/>
        <v>-345499887</v>
      </c>
      <c r="Z25" s="170">
        <f>+IF(X25&lt;&gt;0,+(Y25/X25)*100,0)</f>
        <v>-95.31386327490817</v>
      </c>
      <c r="AA25" s="74">
        <f>+AA12+AA24</f>
        <v>724973000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2444847</v>
      </c>
      <c r="D30" s="155"/>
      <c r="E30" s="59">
        <v>8615000</v>
      </c>
      <c r="F30" s="60">
        <v>8615000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4307500</v>
      </c>
      <c r="Y30" s="60">
        <v>-4307500</v>
      </c>
      <c r="Z30" s="140">
        <v>-100</v>
      </c>
      <c r="AA30" s="62">
        <v>8615000</v>
      </c>
    </row>
    <row r="31" spans="1:27" ht="13.5">
      <c r="A31" s="249" t="s">
        <v>163</v>
      </c>
      <c r="B31" s="182"/>
      <c r="C31" s="155">
        <v>2844579</v>
      </c>
      <c r="D31" s="155"/>
      <c r="E31" s="59">
        <v>2650000</v>
      </c>
      <c r="F31" s="60">
        <v>2650000</v>
      </c>
      <c r="G31" s="60">
        <v>9100</v>
      </c>
      <c r="H31" s="60">
        <v>59020</v>
      </c>
      <c r="I31" s="60">
        <v>64680</v>
      </c>
      <c r="J31" s="60">
        <v>64680</v>
      </c>
      <c r="K31" s="60">
        <v>74880</v>
      </c>
      <c r="L31" s="60">
        <v>179615</v>
      </c>
      <c r="M31" s="60">
        <v>175785</v>
      </c>
      <c r="N31" s="60">
        <v>175785</v>
      </c>
      <c r="O31" s="60"/>
      <c r="P31" s="60"/>
      <c r="Q31" s="60"/>
      <c r="R31" s="60"/>
      <c r="S31" s="60"/>
      <c r="T31" s="60"/>
      <c r="U31" s="60"/>
      <c r="V31" s="60"/>
      <c r="W31" s="60">
        <v>175785</v>
      </c>
      <c r="X31" s="60">
        <v>1325000</v>
      </c>
      <c r="Y31" s="60">
        <v>-1149215</v>
      </c>
      <c r="Z31" s="140">
        <v>-86.73</v>
      </c>
      <c r="AA31" s="62">
        <v>2650000</v>
      </c>
    </row>
    <row r="32" spans="1:27" ht="13.5">
      <c r="A32" s="249" t="s">
        <v>164</v>
      </c>
      <c r="B32" s="182"/>
      <c r="C32" s="155">
        <v>45458786</v>
      </c>
      <c r="D32" s="155"/>
      <c r="E32" s="59">
        <v>27596000</v>
      </c>
      <c r="F32" s="60">
        <v>27596000</v>
      </c>
      <c r="G32" s="60">
        <v>-22447453</v>
      </c>
      <c r="H32" s="60">
        <v>-21483283</v>
      </c>
      <c r="I32" s="60">
        <v>-19223247</v>
      </c>
      <c r="J32" s="60">
        <v>-19223247</v>
      </c>
      <c r="K32" s="60">
        <v>35414515</v>
      </c>
      <c r="L32" s="60">
        <v>-18950082</v>
      </c>
      <c r="M32" s="60">
        <v>-1532903</v>
      </c>
      <c r="N32" s="60">
        <v>-1532903</v>
      </c>
      <c r="O32" s="60"/>
      <c r="P32" s="60"/>
      <c r="Q32" s="60"/>
      <c r="R32" s="60"/>
      <c r="S32" s="60"/>
      <c r="T32" s="60"/>
      <c r="U32" s="60"/>
      <c r="V32" s="60"/>
      <c r="W32" s="60">
        <v>-1532903</v>
      </c>
      <c r="X32" s="60">
        <v>13798000</v>
      </c>
      <c r="Y32" s="60">
        <v>-15330903</v>
      </c>
      <c r="Z32" s="140">
        <v>-111.11</v>
      </c>
      <c r="AA32" s="62">
        <v>27596000</v>
      </c>
    </row>
    <row r="33" spans="1:27" ht="13.5">
      <c r="A33" s="249" t="s">
        <v>165</v>
      </c>
      <c r="B33" s="182"/>
      <c r="C33" s="155">
        <v>7248546</v>
      </c>
      <c r="D33" s="155"/>
      <c r="E33" s="59">
        <v>10605000</v>
      </c>
      <c r="F33" s="60">
        <v>10605000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5302500</v>
      </c>
      <c r="Y33" s="60">
        <v>-5302500</v>
      </c>
      <c r="Z33" s="140">
        <v>-100</v>
      </c>
      <c r="AA33" s="62">
        <v>10605000</v>
      </c>
    </row>
    <row r="34" spans="1:27" ht="13.5">
      <c r="A34" s="250" t="s">
        <v>58</v>
      </c>
      <c r="B34" s="251"/>
      <c r="C34" s="168">
        <f aca="true" t="shared" si="3" ref="C34:Y34">SUM(C29:C33)</f>
        <v>57996758</v>
      </c>
      <c r="D34" s="168">
        <f>SUM(D29:D33)</f>
        <v>0</v>
      </c>
      <c r="E34" s="72">
        <f t="shared" si="3"/>
        <v>49466000</v>
      </c>
      <c r="F34" s="73">
        <f t="shared" si="3"/>
        <v>49466000</v>
      </c>
      <c r="G34" s="73">
        <f t="shared" si="3"/>
        <v>-22438353</v>
      </c>
      <c r="H34" s="73">
        <f t="shared" si="3"/>
        <v>-21424263</v>
      </c>
      <c r="I34" s="73">
        <f t="shared" si="3"/>
        <v>-19158567</v>
      </c>
      <c r="J34" s="73">
        <f t="shared" si="3"/>
        <v>-19158567</v>
      </c>
      <c r="K34" s="73">
        <f t="shared" si="3"/>
        <v>35489395</v>
      </c>
      <c r="L34" s="73">
        <f t="shared" si="3"/>
        <v>-18770467</v>
      </c>
      <c r="M34" s="73">
        <f t="shared" si="3"/>
        <v>-1357118</v>
      </c>
      <c r="N34" s="73">
        <f t="shared" si="3"/>
        <v>-1357118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-1357118</v>
      </c>
      <c r="X34" s="73">
        <f t="shared" si="3"/>
        <v>24733000</v>
      </c>
      <c r="Y34" s="73">
        <f t="shared" si="3"/>
        <v>-26090118</v>
      </c>
      <c r="Z34" s="170">
        <f>+IF(X34&lt;&gt;0,+(Y34/X34)*100,0)</f>
        <v>-105.48707394978369</v>
      </c>
      <c r="AA34" s="74">
        <f>SUM(AA29:AA33)</f>
        <v>49466000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8727956</v>
      </c>
      <c r="D37" s="155"/>
      <c r="E37" s="59">
        <v>30797000</v>
      </c>
      <c r="F37" s="60">
        <v>30797000</v>
      </c>
      <c r="G37" s="60"/>
      <c r="H37" s="60"/>
      <c r="I37" s="60">
        <v>-598747</v>
      </c>
      <c r="J37" s="60">
        <v>-598747</v>
      </c>
      <c r="K37" s="60">
        <v>-598747</v>
      </c>
      <c r="L37" s="60">
        <v>-598747</v>
      </c>
      <c r="M37" s="60">
        <v>-598747</v>
      </c>
      <c r="N37" s="60">
        <v>-598747</v>
      </c>
      <c r="O37" s="60"/>
      <c r="P37" s="60"/>
      <c r="Q37" s="60"/>
      <c r="R37" s="60"/>
      <c r="S37" s="60"/>
      <c r="T37" s="60"/>
      <c r="U37" s="60"/>
      <c r="V37" s="60"/>
      <c r="W37" s="60">
        <v>-598747</v>
      </c>
      <c r="X37" s="60">
        <v>15398500</v>
      </c>
      <c r="Y37" s="60">
        <v>-15997247</v>
      </c>
      <c r="Z37" s="140">
        <v>-103.89</v>
      </c>
      <c r="AA37" s="62">
        <v>30797000</v>
      </c>
    </row>
    <row r="38" spans="1:27" ht="13.5">
      <c r="A38" s="249" t="s">
        <v>165</v>
      </c>
      <c r="B38" s="182"/>
      <c r="C38" s="155">
        <v>15387257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24115213</v>
      </c>
      <c r="D39" s="168">
        <f>SUM(D37:D38)</f>
        <v>0</v>
      </c>
      <c r="E39" s="76">
        <f t="shared" si="4"/>
        <v>30797000</v>
      </c>
      <c r="F39" s="77">
        <f t="shared" si="4"/>
        <v>30797000</v>
      </c>
      <c r="G39" s="77">
        <f t="shared" si="4"/>
        <v>0</v>
      </c>
      <c r="H39" s="77">
        <f t="shared" si="4"/>
        <v>0</v>
      </c>
      <c r="I39" s="77">
        <f t="shared" si="4"/>
        <v>-598747</v>
      </c>
      <c r="J39" s="77">
        <f t="shared" si="4"/>
        <v>-598747</v>
      </c>
      <c r="K39" s="77">
        <f t="shared" si="4"/>
        <v>-598747</v>
      </c>
      <c r="L39" s="77">
        <f t="shared" si="4"/>
        <v>-598747</v>
      </c>
      <c r="M39" s="77">
        <f t="shared" si="4"/>
        <v>-598747</v>
      </c>
      <c r="N39" s="77">
        <f t="shared" si="4"/>
        <v>-598747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-598747</v>
      </c>
      <c r="X39" s="77">
        <f t="shared" si="4"/>
        <v>15398500</v>
      </c>
      <c r="Y39" s="77">
        <f t="shared" si="4"/>
        <v>-15997247</v>
      </c>
      <c r="Z39" s="212">
        <f>+IF(X39&lt;&gt;0,+(Y39/X39)*100,0)</f>
        <v>-103.88834626749359</v>
      </c>
      <c r="AA39" s="79">
        <f>SUM(AA37:AA38)</f>
        <v>30797000</v>
      </c>
    </row>
    <row r="40" spans="1:27" ht="13.5">
      <c r="A40" s="250" t="s">
        <v>167</v>
      </c>
      <c r="B40" s="251"/>
      <c r="C40" s="168">
        <f aca="true" t="shared" si="5" ref="C40:Y40">+C34+C39</f>
        <v>82111971</v>
      </c>
      <c r="D40" s="168">
        <f>+D34+D39</f>
        <v>0</v>
      </c>
      <c r="E40" s="72">
        <f t="shared" si="5"/>
        <v>80263000</v>
      </c>
      <c r="F40" s="73">
        <f t="shared" si="5"/>
        <v>80263000</v>
      </c>
      <c r="G40" s="73">
        <f t="shared" si="5"/>
        <v>-22438353</v>
      </c>
      <c r="H40" s="73">
        <f t="shared" si="5"/>
        <v>-21424263</v>
      </c>
      <c r="I40" s="73">
        <f t="shared" si="5"/>
        <v>-19757314</v>
      </c>
      <c r="J40" s="73">
        <f t="shared" si="5"/>
        <v>-19757314</v>
      </c>
      <c r="K40" s="73">
        <f t="shared" si="5"/>
        <v>34890648</v>
      </c>
      <c r="L40" s="73">
        <f t="shared" si="5"/>
        <v>-19369214</v>
      </c>
      <c r="M40" s="73">
        <f t="shared" si="5"/>
        <v>-1955865</v>
      </c>
      <c r="N40" s="73">
        <f t="shared" si="5"/>
        <v>-1955865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-1955865</v>
      </c>
      <c r="X40" s="73">
        <f t="shared" si="5"/>
        <v>40131500</v>
      </c>
      <c r="Y40" s="73">
        <f t="shared" si="5"/>
        <v>-42087365</v>
      </c>
      <c r="Z40" s="170">
        <f>+IF(X40&lt;&gt;0,+(Y40/X40)*100,0)</f>
        <v>-104.87364040716145</v>
      </c>
      <c r="AA40" s="74">
        <f>+AA34+AA39</f>
        <v>80263000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645890436</v>
      </c>
      <c r="D42" s="257">
        <f>+D25-D40</f>
        <v>0</v>
      </c>
      <c r="E42" s="258">
        <f t="shared" si="6"/>
        <v>644710000</v>
      </c>
      <c r="F42" s="259">
        <f t="shared" si="6"/>
        <v>644710000</v>
      </c>
      <c r="G42" s="259">
        <f t="shared" si="6"/>
        <v>17018970</v>
      </c>
      <c r="H42" s="259">
        <f t="shared" si="6"/>
        <v>34408958</v>
      </c>
      <c r="I42" s="259">
        <f t="shared" si="6"/>
        <v>32096208</v>
      </c>
      <c r="J42" s="259">
        <f t="shared" si="6"/>
        <v>32096208</v>
      </c>
      <c r="K42" s="259">
        <f t="shared" si="6"/>
        <v>16073041</v>
      </c>
      <c r="L42" s="259">
        <f t="shared" si="6"/>
        <v>18019660</v>
      </c>
      <c r="M42" s="259">
        <f t="shared" si="6"/>
        <v>18942478</v>
      </c>
      <c r="N42" s="259">
        <f t="shared" si="6"/>
        <v>18942478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18942478</v>
      </c>
      <c r="X42" s="259">
        <f t="shared" si="6"/>
        <v>322355000</v>
      </c>
      <c r="Y42" s="259">
        <f t="shared" si="6"/>
        <v>-303412522</v>
      </c>
      <c r="Z42" s="260">
        <f>+IF(X42&lt;&gt;0,+(Y42/X42)*100,0)</f>
        <v>-94.12372136309348</v>
      </c>
      <c r="AA42" s="261">
        <f>+AA25-AA40</f>
        <v>644710000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644795176</v>
      </c>
      <c r="D45" s="155"/>
      <c r="E45" s="59">
        <v>643615000</v>
      </c>
      <c r="F45" s="60">
        <v>643615000</v>
      </c>
      <c r="G45" s="60">
        <v>17018970</v>
      </c>
      <c r="H45" s="60">
        <v>34408958</v>
      </c>
      <c r="I45" s="60">
        <v>32096208</v>
      </c>
      <c r="J45" s="60">
        <v>32096208</v>
      </c>
      <c r="K45" s="60">
        <v>16073041</v>
      </c>
      <c r="L45" s="60">
        <v>18019660</v>
      </c>
      <c r="M45" s="60">
        <v>18942478</v>
      </c>
      <c r="N45" s="60">
        <v>18942478</v>
      </c>
      <c r="O45" s="60"/>
      <c r="P45" s="60"/>
      <c r="Q45" s="60"/>
      <c r="R45" s="60"/>
      <c r="S45" s="60"/>
      <c r="T45" s="60"/>
      <c r="U45" s="60"/>
      <c r="V45" s="60"/>
      <c r="W45" s="60">
        <v>18942478</v>
      </c>
      <c r="X45" s="60">
        <v>321807500</v>
      </c>
      <c r="Y45" s="60">
        <v>-302865022</v>
      </c>
      <c r="Z45" s="139">
        <v>-94.11</v>
      </c>
      <c r="AA45" s="62">
        <v>643615000</v>
      </c>
    </row>
    <row r="46" spans="1:27" ht="13.5">
      <c r="A46" s="249" t="s">
        <v>171</v>
      </c>
      <c r="B46" s="182"/>
      <c r="C46" s="155">
        <v>1095260</v>
      </c>
      <c r="D46" s="155"/>
      <c r="E46" s="59">
        <v>1095000</v>
      </c>
      <c r="F46" s="60">
        <v>1095000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547500</v>
      </c>
      <c r="Y46" s="60">
        <v>-547500</v>
      </c>
      <c r="Z46" s="139">
        <v>-100</v>
      </c>
      <c r="AA46" s="62">
        <v>1095000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645890436</v>
      </c>
      <c r="D48" s="217">
        <f>SUM(D45:D47)</f>
        <v>0</v>
      </c>
      <c r="E48" s="264">
        <f t="shared" si="7"/>
        <v>644710000</v>
      </c>
      <c r="F48" s="219">
        <f t="shared" si="7"/>
        <v>644710000</v>
      </c>
      <c r="G48" s="219">
        <f t="shared" si="7"/>
        <v>17018970</v>
      </c>
      <c r="H48" s="219">
        <f t="shared" si="7"/>
        <v>34408958</v>
      </c>
      <c r="I48" s="219">
        <f t="shared" si="7"/>
        <v>32096208</v>
      </c>
      <c r="J48" s="219">
        <f t="shared" si="7"/>
        <v>32096208</v>
      </c>
      <c r="K48" s="219">
        <f t="shared" si="7"/>
        <v>16073041</v>
      </c>
      <c r="L48" s="219">
        <f t="shared" si="7"/>
        <v>18019660</v>
      </c>
      <c r="M48" s="219">
        <f t="shared" si="7"/>
        <v>18942478</v>
      </c>
      <c r="N48" s="219">
        <f t="shared" si="7"/>
        <v>18942478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18942478</v>
      </c>
      <c r="X48" s="219">
        <f t="shared" si="7"/>
        <v>322355000</v>
      </c>
      <c r="Y48" s="219">
        <f t="shared" si="7"/>
        <v>-303412522</v>
      </c>
      <c r="Z48" s="265">
        <f>+IF(X48&lt;&gt;0,+(Y48/X48)*100,0)</f>
        <v>-94.12372136309348</v>
      </c>
      <c r="AA48" s="232">
        <f>SUM(AA45:AA47)</f>
        <v>644710000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212916557</v>
      </c>
      <c r="D6" s="155"/>
      <c r="E6" s="59">
        <v>231943004</v>
      </c>
      <c r="F6" s="60">
        <v>231943004</v>
      </c>
      <c r="G6" s="60">
        <v>15098133</v>
      </c>
      <c r="H6" s="60">
        <v>29326848</v>
      </c>
      <c r="I6" s="60">
        <v>29054313</v>
      </c>
      <c r="J6" s="60">
        <v>73479294</v>
      </c>
      <c r="K6" s="60">
        <v>21286449</v>
      </c>
      <c r="L6" s="60">
        <v>18865010</v>
      </c>
      <c r="M6" s="60">
        <v>19679475</v>
      </c>
      <c r="N6" s="60">
        <v>59830934</v>
      </c>
      <c r="O6" s="60"/>
      <c r="P6" s="60"/>
      <c r="Q6" s="60"/>
      <c r="R6" s="60"/>
      <c r="S6" s="60"/>
      <c r="T6" s="60"/>
      <c r="U6" s="60"/>
      <c r="V6" s="60"/>
      <c r="W6" s="60">
        <v>133310228</v>
      </c>
      <c r="X6" s="60">
        <v>107070000</v>
      </c>
      <c r="Y6" s="60">
        <v>26240228</v>
      </c>
      <c r="Z6" s="140">
        <v>24.51</v>
      </c>
      <c r="AA6" s="62">
        <v>231943004</v>
      </c>
    </row>
    <row r="7" spans="1:27" ht="13.5">
      <c r="A7" s="249" t="s">
        <v>178</v>
      </c>
      <c r="B7" s="182"/>
      <c r="C7" s="155">
        <v>36202000</v>
      </c>
      <c r="D7" s="155"/>
      <c r="E7" s="59">
        <v>39040000</v>
      </c>
      <c r="F7" s="60">
        <v>39040000</v>
      </c>
      <c r="G7" s="60">
        <v>16527000</v>
      </c>
      <c r="H7" s="60">
        <v>1576000</v>
      </c>
      <c r="I7" s="60">
        <v>150000</v>
      </c>
      <c r="J7" s="60">
        <v>18253000</v>
      </c>
      <c r="K7" s="60"/>
      <c r="L7" s="60">
        <v>825000</v>
      </c>
      <c r="M7" s="60">
        <v>3530000</v>
      </c>
      <c r="N7" s="60">
        <v>4355000</v>
      </c>
      <c r="O7" s="60"/>
      <c r="P7" s="60"/>
      <c r="Q7" s="60"/>
      <c r="R7" s="60"/>
      <c r="S7" s="60"/>
      <c r="T7" s="60"/>
      <c r="U7" s="60"/>
      <c r="V7" s="60"/>
      <c r="W7" s="60">
        <v>22608000</v>
      </c>
      <c r="X7" s="60">
        <v>19520000</v>
      </c>
      <c r="Y7" s="60">
        <v>3088000</v>
      </c>
      <c r="Z7" s="140">
        <v>15.82</v>
      </c>
      <c r="AA7" s="62">
        <v>39040000</v>
      </c>
    </row>
    <row r="8" spans="1:27" ht="13.5">
      <c r="A8" s="249" t="s">
        <v>179</v>
      </c>
      <c r="B8" s="182"/>
      <c r="C8" s="155">
        <v>32987000</v>
      </c>
      <c r="D8" s="155"/>
      <c r="E8" s="59">
        <v>23161000</v>
      </c>
      <c r="F8" s="60">
        <v>23161000</v>
      </c>
      <c r="G8" s="60"/>
      <c r="H8" s="60">
        <v>4000000</v>
      </c>
      <c r="I8" s="60">
        <v>3000000</v>
      </c>
      <c r="J8" s="60">
        <v>7000000</v>
      </c>
      <c r="K8" s="60">
        <v>1000000</v>
      </c>
      <c r="L8" s="60">
        <v>12710000</v>
      </c>
      <c r="M8" s="60"/>
      <c r="N8" s="60">
        <v>13710000</v>
      </c>
      <c r="O8" s="60"/>
      <c r="P8" s="60"/>
      <c r="Q8" s="60"/>
      <c r="R8" s="60"/>
      <c r="S8" s="60"/>
      <c r="T8" s="60"/>
      <c r="U8" s="60"/>
      <c r="V8" s="60"/>
      <c r="W8" s="60">
        <v>20710000</v>
      </c>
      <c r="X8" s="60">
        <v>11581000</v>
      </c>
      <c r="Y8" s="60">
        <v>9129000</v>
      </c>
      <c r="Z8" s="140">
        <v>78.83</v>
      </c>
      <c r="AA8" s="62">
        <v>23161000</v>
      </c>
    </row>
    <row r="9" spans="1:27" ht="13.5">
      <c r="A9" s="249" t="s">
        <v>180</v>
      </c>
      <c r="B9" s="182"/>
      <c r="C9" s="155">
        <v>2261109</v>
      </c>
      <c r="D9" s="155"/>
      <c r="E9" s="59">
        <v>777000</v>
      </c>
      <c r="F9" s="60">
        <v>777000</v>
      </c>
      <c r="G9" s="60">
        <v>26438</v>
      </c>
      <c r="H9" s="60">
        <v>45665</v>
      </c>
      <c r="I9" s="60">
        <v>55563</v>
      </c>
      <c r="J9" s="60">
        <v>127666</v>
      </c>
      <c r="K9" s="60">
        <v>71760</v>
      </c>
      <c r="L9" s="60">
        <v>50056</v>
      </c>
      <c r="M9" s="60">
        <v>53377</v>
      </c>
      <c r="N9" s="60">
        <v>175193</v>
      </c>
      <c r="O9" s="60"/>
      <c r="P9" s="60"/>
      <c r="Q9" s="60"/>
      <c r="R9" s="60"/>
      <c r="S9" s="60"/>
      <c r="T9" s="60"/>
      <c r="U9" s="60"/>
      <c r="V9" s="60"/>
      <c r="W9" s="60">
        <v>302859</v>
      </c>
      <c r="X9" s="60">
        <v>390000</v>
      </c>
      <c r="Y9" s="60">
        <v>-87141</v>
      </c>
      <c r="Z9" s="140">
        <v>-22.34</v>
      </c>
      <c r="AA9" s="62">
        <v>777000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-247721944</v>
      </c>
      <c r="D12" s="155"/>
      <c r="E12" s="59">
        <v>-254412000</v>
      </c>
      <c r="F12" s="60">
        <v>-254412000</v>
      </c>
      <c r="G12" s="60">
        <v>-30771821</v>
      </c>
      <c r="H12" s="60">
        <v>-30676711</v>
      </c>
      <c r="I12" s="60">
        <v>-30138730</v>
      </c>
      <c r="J12" s="60">
        <v>-91587262</v>
      </c>
      <c r="K12" s="60">
        <v>-22264483</v>
      </c>
      <c r="L12" s="60">
        <v>-20127441</v>
      </c>
      <c r="M12" s="60">
        <v>-36095014</v>
      </c>
      <c r="N12" s="60">
        <v>-78486938</v>
      </c>
      <c r="O12" s="60"/>
      <c r="P12" s="60"/>
      <c r="Q12" s="60"/>
      <c r="R12" s="60"/>
      <c r="S12" s="60"/>
      <c r="T12" s="60"/>
      <c r="U12" s="60"/>
      <c r="V12" s="60"/>
      <c r="W12" s="60">
        <v>-170074200</v>
      </c>
      <c r="X12" s="60">
        <v>-122200430</v>
      </c>
      <c r="Y12" s="60">
        <v>-47873770</v>
      </c>
      <c r="Z12" s="140">
        <v>39.18</v>
      </c>
      <c r="AA12" s="62">
        <v>-254412000</v>
      </c>
    </row>
    <row r="13" spans="1:27" ht="13.5">
      <c r="A13" s="249" t="s">
        <v>40</v>
      </c>
      <c r="B13" s="182"/>
      <c r="C13" s="155">
        <v>-813858</v>
      </c>
      <c r="D13" s="155"/>
      <c r="E13" s="59">
        <v>-3494000</v>
      </c>
      <c r="F13" s="60">
        <v>-3494000</v>
      </c>
      <c r="G13" s="60">
        <v>-175877</v>
      </c>
      <c r="H13" s="60">
        <v>-175877</v>
      </c>
      <c r="I13" s="60">
        <v>-175877</v>
      </c>
      <c r="J13" s="60">
        <v>-527631</v>
      </c>
      <c r="K13" s="60">
        <v>-175877</v>
      </c>
      <c r="L13" s="60">
        <v>-175877</v>
      </c>
      <c r="M13" s="60">
        <v>-186731</v>
      </c>
      <c r="N13" s="60">
        <v>-538485</v>
      </c>
      <c r="O13" s="60"/>
      <c r="P13" s="60"/>
      <c r="Q13" s="60"/>
      <c r="R13" s="60"/>
      <c r="S13" s="60"/>
      <c r="T13" s="60"/>
      <c r="U13" s="60"/>
      <c r="V13" s="60"/>
      <c r="W13" s="60">
        <v>-1066116</v>
      </c>
      <c r="X13" s="60">
        <v>-1748000</v>
      </c>
      <c r="Y13" s="60">
        <v>681884</v>
      </c>
      <c r="Z13" s="140">
        <v>-39.01</v>
      </c>
      <c r="AA13" s="62">
        <v>-3494000</v>
      </c>
    </row>
    <row r="14" spans="1:27" ht="13.5">
      <c r="A14" s="249" t="s">
        <v>42</v>
      </c>
      <c r="B14" s="182"/>
      <c r="C14" s="155">
        <v>-1165000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34665864</v>
      </c>
      <c r="D15" s="168">
        <f>SUM(D6:D14)</f>
        <v>0</v>
      </c>
      <c r="E15" s="72">
        <f t="shared" si="0"/>
        <v>37015004</v>
      </c>
      <c r="F15" s="73">
        <f t="shared" si="0"/>
        <v>37015004</v>
      </c>
      <c r="G15" s="73">
        <f t="shared" si="0"/>
        <v>703873</v>
      </c>
      <c r="H15" s="73">
        <f t="shared" si="0"/>
        <v>4095925</v>
      </c>
      <c r="I15" s="73">
        <f t="shared" si="0"/>
        <v>1945269</v>
      </c>
      <c r="J15" s="73">
        <f t="shared" si="0"/>
        <v>6745067</v>
      </c>
      <c r="K15" s="73">
        <f t="shared" si="0"/>
        <v>-82151</v>
      </c>
      <c r="L15" s="73">
        <f t="shared" si="0"/>
        <v>12146748</v>
      </c>
      <c r="M15" s="73">
        <f t="shared" si="0"/>
        <v>-13018893</v>
      </c>
      <c r="N15" s="73">
        <f t="shared" si="0"/>
        <v>-954296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5790771</v>
      </c>
      <c r="X15" s="73">
        <f t="shared" si="0"/>
        <v>14612570</v>
      </c>
      <c r="Y15" s="73">
        <f t="shared" si="0"/>
        <v>-8821799</v>
      </c>
      <c r="Z15" s="170">
        <f>+IF(X15&lt;&gt;0,+(Y15/X15)*100,0)</f>
        <v>-60.37130361052163</v>
      </c>
      <c r="AA15" s="74">
        <f>SUM(AA6:AA14)</f>
        <v>37015004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1071830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60000</v>
      </c>
      <c r="F20" s="159">
        <v>60000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30000</v>
      </c>
      <c r="Y20" s="60">
        <v>-30000</v>
      </c>
      <c r="Z20" s="140">
        <v>-100</v>
      </c>
      <c r="AA20" s="62">
        <v>60000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-5162469</v>
      </c>
      <c r="D22" s="155"/>
      <c r="E22" s="59">
        <v>-46000</v>
      </c>
      <c r="F22" s="60">
        <v>-46000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-23000</v>
      </c>
      <c r="Y22" s="60">
        <v>23000</v>
      </c>
      <c r="Z22" s="140">
        <v>-100</v>
      </c>
      <c r="AA22" s="62">
        <v>-46000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-28033004</v>
      </c>
      <c r="D24" s="155"/>
      <c r="E24" s="59">
        <v>-39671000</v>
      </c>
      <c r="F24" s="60">
        <v>-39671000</v>
      </c>
      <c r="G24" s="60"/>
      <c r="H24" s="60">
        <v>-1606565</v>
      </c>
      <c r="I24" s="60">
        <v>-1298868</v>
      </c>
      <c r="J24" s="60">
        <v>-2905433</v>
      </c>
      <c r="K24" s="60">
        <v>-3667536</v>
      </c>
      <c r="L24" s="60">
        <v>-285806</v>
      </c>
      <c r="M24" s="60">
        <v>-4681633</v>
      </c>
      <c r="N24" s="60">
        <v>-8634975</v>
      </c>
      <c r="O24" s="60"/>
      <c r="P24" s="60"/>
      <c r="Q24" s="60"/>
      <c r="R24" s="60"/>
      <c r="S24" s="60"/>
      <c r="T24" s="60"/>
      <c r="U24" s="60"/>
      <c r="V24" s="60"/>
      <c r="W24" s="60">
        <v>-11540408</v>
      </c>
      <c r="X24" s="60">
        <v>-19832000</v>
      </c>
      <c r="Y24" s="60">
        <v>8291592</v>
      </c>
      <c r="Z24" s="140">
        <v>-41.81</v>
      </c>
      <c r="AA24" s="62">
        <v>-39671000</v>
      </c>
    </row>
    <row r="25" spans="1:27" ht="13.5">
      <c r="A25" s="250" t="s">
        <v>191</v>
      </c>
      <c r="B25" s="251"/>
      <c r="C25" s="168">
        <f aca="true" t="shared" si="1" ref="C25:Y25">SUM(C19:C24)</f>
        <v>-32123643</v>
      </c>
      <c r="D25" s="168">
        <f>SUM(D19:D24)</f>
        <v>0</v>
      </c>
      <c r="E25" s="72">
        <f t="shared" si="1"/>
        <v>-39657000</v>
      </c>
      <c r="F25" s="73">
        <f t="shared" si="1"/>
        <v>-39657000</v>
      </c>
      <c r="G25" s="73">
        <f t="shared" si="1"/>
        <v>0</v>
      </c>
      <c r="H25" s="73">
        <f t="shared" si="1"/>
        <v>-1606565</v>
      </c>
      <c r="I25" s="73">
        <f t="shared" si="1"/>
        <v>-1298868</v>
      </c>
      <c r="J25" s="73">
        <f t="shared" si="1"/>
        <v>-2905433</v>
      </c>
      <c r="K25" s="73">
        <f t="shared" si="1"/>
        <v>-3667536</v>
      </c>
      <c r="L25" s="73">
        <f t="shared" si="1"/>
        <v>-285806</v>
      </c>
      <c r="M25" s="73">
        <f t="shared" si="1"/>
        <v>-4681633</v>
      </c>
      <c r="N25" s="73">
        <f t="shared" si="1"/>
        <v>-8634975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-11540408</v>
      </c>
      <c r="X25" s="73">
        <f t="shared" si="1"/>
        <v>-19825000</v>
      </c>
      <c r="Y25" s="73">
        <f t="shared" si="1"/>
        <v>8284592</v>
      </c>
      <c r="Z25" s="170">
        <f>+IF(X25&lt;&gt;0,+(Y25/X25)*100,0)</f>
        <v>-41.788610340479195</v>
      </c>
      <c r="AA25" s="74">
        <f>SUM(AA19:AA24)</f>
        <v>-39657000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>
        <v>351859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12460000</v>
      </c>
      <c r="F30" s="60">
        <v>12460000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6231000</v>
      </c>
      <c r="Y30" s="60">
        <v>-6231000</v>
      </c>
      <c r="Z30" s="140">
        <v>-100</v>
      </c>
      <c r="AA30" s="62">
        <v>12460000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-2737016</v>
      </c>
      <c r="D33" s="155"/>
      <c r="E33" s="59">
        <v>-6814000</v>
      </c>
      <c r="F33" s="60">
        <v>-6814000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-3408000</v>
      </c>
      <c r="Y33" s="60">
        <v>3408000</v>
      </c>
      <c r="Z33" s="140">
        <v>-100</v>
      </c>
      <c r="AA33" s="62">
        <v>-6814000</v>
      </c>
    </row>
    <row r="34" spans="1:27" ht="13.5">
      <c r="A34" s="250" t="s">
        <v>197</v>
      </c>
      <c r="B34" s="251"/>
      <c r="C34" s="168">
        <f aca="true" t="shared" si="2" ref="C34:Y34">SUM(C29:C33)</f>
        <v>-2385157</v>
      </c>
      <c r="D34" s="168">
        <f>SUM(D29:D33)</f>
        <v>0</v>
      </c>
      <c r="E34" s="72">
        <f t="shared" si="2"/>
        <v>5646000</v>
      </c>
      <c r="F34" s="73">
        <f t="shared" si="2"/>
        <v>5646000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2823000</v>
      </c>
      <c r="Y34" s="73">
        <f t="shared" si="2"/>
        <v>-2823000</v>
      </c>
      <c r="Z34" s="170">
        <f>+IF(X34&lt;&gt;0,+(Y34/X34)*100,0)</f>
        <v>-100</v>
      </c>
      <c r="AA34" s="74">
        <f>SUM(AA29:AA33)</f>
        <v>5646000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157064</v>
      </c>
      <c r="D36" s="153">
        <f>+D15+D25+D34</f>
        <v>0</v>
      </c>
      <c r="E36" s="99">
        <f t="shared" si="3"/>
        <v>3004004</v>
      </c>
      <c r="F36" s="100">
        <f t="shared" si="3"/>
        <v>3004004</v>
      </c>
      <c r="G36" s="100">
        <f t="shared" si="3"/>
        <v>703873</v>
      </c>
      <c r="H36" s="100">
        <f t="shared" si="3"/>
        <v>2489360</v>
      </c>
      <c r="I36" s="100">
        <f t="shared" si="3"/>
        <v>646401</v>
      </c>
      <c r="J36" s="100">
        <f t="shared" si="3"/>
        <v>3839634</v>
      </c>
      <c r="K36" s="100">
        <f t="shared" si="3"/>
        <v>-3749687</v>
      </c>
      <c r="L36" s="100">
        <f t="shared" si="3"/>
        <v>11860942</v>
      </c>
      <c r="M36" s="100">
        <f t="shared" si="3"/>
        <v>-17700526</v>
      </c>
      <c r="N36" s="100">
        <f t="shared" si="3"/>
        <v>-9589271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-5749637</v>
      </c>
      <c r="X36" s="100">
        <f t="shared" si="3"/>
        <v>-2389430</v>
      </c>
      <c r="Y36" s="100">
        <f t="shared" si="3"/>
        <v>-3360207</v>
      </c>
      <c r="Z36" s="137">
        <f>+IF(X36&lt;&gt;0,+(Y36/X36)*100,0)</f>
        <v>140.62797403564866</v>
      </c>
      <c r="AA36" s="102">
        <f>+AA15+AA25+AA34</f>
        <v>3004004</v>
      </c>
    </row>
    <row r="37" spans="1:27" ht="13.5">
      <c r="A37" s="249" t="s">
        <v>199</v>
      </c>
      <c r="B37" s="182"/>
      <c r="C37" s="153">
        <v>13366409</v>
      </c>
      <c r="D37" s="153"/>
      <c r="E37" s="99">
        <v>12478000</v>
      </c>
      <c r="F37" s="100">
        <v>12478000</v>
      </c>
      <c r="G37" s="100">
        <v>13516735</v>
      </c>
      <c r="H37" s="100">
        <v>14220608</v>
      </c>
      <c r="I37" s="100">
        <v>16709968</v>
      </c>
      <c r="J37" s="100">
        <v>13516735</v>
      </c>
      <c r="K37" s="100">
        <v>17356369</v>
      </c>
      <c r="L37" s="100">
        <v>13606682</v>
      </c>
      <c r="M37" s="100">
        <v>25467624</v>
      </c>
      <c r="N37" s="100">
        <v>17356369</v>
      </c>
      <c r="O37" s="100"/>
      <c r="P37" s="100"/>
      <c r="Q37" s="100"/>
      <c r="R37" s="100"/>
      <c r="S37" s="100"/>
      <c r="T37" s="100"/>
      <c r="U37" s="100"/>
      <c r="V37" s="100"/>
      <c r="W37" s="100">
        <v>13516735</v>
      </c>
      <c r="X37" s="100">
        <v>12478000</v>
      </c>
      <c r="Y37" s="100">
        <v>1038735</v>
      </c>
      <c r="Z37" s="137">
        <v>8.32</v>
      </c>
      <c r="AA37" s="102">
        <v>12478000</v>
      </c>
    </row>
    <row r="38" spans="1:27" ht="13.5">
      <c r="A38" s="269" t="s">
        <v>200</v>
      </c>
      <c r="B38" s="256"/>
      <c r="C38" s="257">
        <v>13523473</v>
      </c>
      <c r="D38" s="257"/>
      <c r="E38" s="258">
        <v>15482004</v>
      </c>
      <c r="F38" s="259">
        <v>15482004</v>
      </c>
      <c r="G38" s="259">
        <v>14220608</v>
      </c>
      <c r="H38" s="259">
        <v>16709968</v>
      </c>
      <c r="I38" s="259">
        <v>17356369</v>
      </c>
      <c r="J38" s="259">
        <v>17356369</v>
      </c>
      <c r="K38" s="259">
        <v>13606682</v>
      </c>
      <c r="L38" s="259">
        <v>25467624</v>
      </c>
      <c r="M38" s="259">
        <v>7767098</v>
      </c>
      <c r="N38" s="259">
        <v>7767098</v>
      </c>
      <c r="O38" s="259"/>
      <c r="P38" s="259"/>
      <c r="Q38" s="259"/>
      <c r="R38" s="259"/>
      <c r="S38" s="259"/>
      <c r="T38" s="259"/>
      <c r="U38" s="259"/>
      <c r="V38" s="259"/>
      <c r="W38" s="259">
        <v>7767098</v>
      </c>
      <c r="X38" s="259">
        <v>10088570</v>
      </c>
      <c r="Y38" s="259">
        <v>-2321472</v>
      </c>
      <c r="Z38" s="260">
        <v>-23.01</v>
      </c>
      <c r="AA38" s="261">
        <v>15482004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28343283</v>
      </c>
      <c r="D5" s="200">
        <f t="shared" si="0"/>
        <v>0</v>
      </c>
      <c r="E5" s="106">
        <f t="shared" si="0"/>
        <v>24068000</v>
      </c>
      <c r="F5" s="106">
        <f t="shared" si="0"/>
        <v>24068000</v>
      </c>
      <c r="G5" s="106">
        <f t="shared" si="0"/>
        <v>0</v>
      </c>
      <c r="H5" s="106">
        <f t="shared" si="0"/>
        <v>1606960</v>
      </c>
      <c r="I5" s="106">
        <f t="shared" si="0"/>
        <v>1298869</v>
      </c>
      <c r="J5" s="106">
        <f t="shared" si="0"/>
        <v>2905829</v>
      </c>
      <c r="K5" s="106">
        <f t="shared" si="0"/>
        <v>3667538</v>
      </c>
      <c r="L5" s="106">
        <f t="shared" si="0"/>
        <v>0</v>
      </c>
      <c r="M5" s="106">
        <f t="shared" si="0"/>
        <v>4607834</v>
      </c>
      <c r="N5" s="106">
        <f t="shared" si="0"/>
        <v>8275372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11181201</v>
      </c>
      <c r="X5" s="106">
        <f t="shared" si="0"/>
        <v>12034000</v>
      </c>
      <c r="Y5" s="106">
        <f t="shared" si="0"/>
        <v>-852799</v>
      </c>
      <c r="Z5" s="201">
        <f>+IF(X5&lt;&gt;0,+(Y5/X5)*100,0)</f>
        <v>-7.086579690875852</v>
      </c>
      <c r="AA5" s="199">
        <f>SUM(AA11:AA18)</f>
        <v>24068000</v>
      </c>
    </row>
    <row r="6" spans="1:27" ht="13.5">
      <c r="A6" s="291" t="s">
        <v>204</v>
      </c>
      <c r="B6" s="142"/>
      <c r="C6" s="62">
        <v>18772565</v>
      </c>
      <c r="D6" s="156"/>
      <c r="E6" s="60">
        <v>9704000</v>
      </c>
      <c r="F6" s="60">
        <v>9704000</v>
      </c>
      <c r="G6" s="60"/>
      <c r="H6" s="60">
        <v>858627</v>
      </c>
      <c r="I6" s="60">
        <v>192171</v>
      </c>
      <c r="J6" s="60">
        <v>1050798</v>
      </c>
      <c r="K6" s="60">
        <v>642778</v>
      </c>
      <c r="L6" s="60"/>
      <c r="M6" s="60">
        <v>782539</v>
      </c>
      <c r="N6" s="60">
        <v>1425317</v>
      </c>
      <c r="O6" s="60"/>
      <c r="P6" s="60"/>
      <c r="Q6" s="60"/>
      <c r="R6" s="60"/>
      <c r="S6" s="60"/>
      <c r="T6" s="60"/>
      <c r="U6" s="60"/>
      <c r="V6" s="60"/>
      <c r="W6" s="60">
        <v>2476115</v>
      </c>
      <c r="X6" s="60">
        <v>4852000</v>
      </c>
      <c r="Y6" s="60">
        <v>-2375885</v>
      </c>
      <c r="Z6" s="140">
        <v>-48.97</v>
      </c>
      <c r="AA6" s="155">
        <v>9704000</v>
      </c>
    </row>
    <row r="7" spans="1:27" ht="13.5">
      <c r="A7" s="291" t="s">
        <v>205</v>
      </c>
      <c r="B7" s="142"/>
      <c r="C7" s="62">
        <v>293277</v>
      </c>
      <c r="D7" s="156"/>
      <c r="E7" s="60">
        <v>10300000</v>
      </c>
      <c r="F7" s="60">
        <v>10300000</v>
      </c>
      <c r="G7" s="60"/>
      <c r="H7" s="60">
        <v>342400</v>
      </c>
      <c r="I7" s="60">
        <v>278613</v>
      </c>
      <c r="J7" s="60">
        <v>621013</v>
      </c>
      <c r="K7" s="60">
        <v>251968</v>
      </c>
      <c r="L7" s="60"/>
      <c r="M7" s="60">
        <v>154290</v>
      </c>
      <c r="N7" s="60">
        <v>406258</v>
      </c>
      <c r="O7" s="60"/>
      <c r="P7" s="60"/>
      <c r="Q7" s="60"/>
      <c r="R7" s="60"/>
      <c r="S7" s="60"/>
      <c r="T7" s="60"/>
      <c r="U7" s="60"/>
      <c r="V7" s="60"/>
      <c r="W7" s="60">
        <v>1027271</v>
      </c>
      <c r="X7" s="60">
        <v>5150000</v>
      </c>
      <c r="Y7" s="60">
        <v>-4122729</v>
      </c>
      <c r="Z7" s="140">
        <v>-80.05</v>
      </c>
      <c r="AA7" s="155">
        <v>10300000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>
        <v>62957</v>
      </c>
      <c r="I10" s="60">
        <v>136733</v>
      </c>
      <c r="J10" s="60">
        <v>199690</v>
      </c>
      <c r="K10" s="60">
        <v>1649577</v>
      </c>
      <c r="L10" s="60"/>
      <c r="M10" s="60">
        <v>2458737</v>
      </c>
      <c r="N10" s="60">
        <v>4108314</v>
      </c>
      <c r="O10" s="60"/>
      <c r="P10" s="60"/>
      <c r="Q10" s="60"/>
      <c r="R10" s="60"/>
      <c r="S10" s="60"/>
      <c r="T10" s="60"/>
      <c r="U10" s="60"/>
      <c r="V10" s="60"/>
      <c r="W10" s="60">
        <v>4308004</v>
      </c>
      <c r="X10" s="60"/>
      <c r="Y10" s="60">
        <v>4308004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19065842</v>
      </c>
      <c r="D11" s="294">
        <f t="shared" si="1"/>
        <v>0</v>
      </c>
      <c r="E11" s="295">
        <f t="shared" si="1"/>
        <v>20004000</v>
      </c>
      <c r="F11" s="295">
        <f t="shared" si="1"/>
        <v>20004000</v>
      </c>
      <c r="G11" s="295">
        <f t="shared" si="1"/>
        <v>0</v>
      </c>
      <c r="H11" s="295">
        <f t="shared" si="1"/>
        <v>1263984</v>
      </c>
      <c r="I11" s="295">
        <f t="shared" si="1"/>
        <v>607517</v>
      </c>
      <c r="J11" s="295">
        <f t="shared" si="1"/>
        <v>1871501</v>
      </c>
      <c r="K11" s="295">
        <f t="shared" si="1"/>
        <v>2544323</v>
      </c>
      <c r="L11" s="295">
        <f t="shared" si="1"/>
        <v>0</v>
      </c>
      <c r="M11" s="295">
        <f t="shared" si="1"/>
        <v>3395566</v>
      </c>
      <c r="N11" s="295">
        <f t="shared" si="1"/>
        <v>5939889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7811390</v>
      </c>
      <c r="X11" s="295">
        <f t="shared" si="1"/>
        <v>10002000</v>
      </c>
      <c r="Y11" s="295">
        <f t="shared" si="1"/>
        <v>-2190610</v>
      </c>
      <c r="Z11" s="296">
        <f>+IF(X11&lt;&gt;0,+(Y11/X11)*100,0)</f>
        <v>-21.901719656068785</v>
      </c>
      <c r="AA11" s="297">
        <f>SUM(AA6:AA10)</f>
        <v>20004000</v>
      </c>
    </row>
    <row r="12" spans="1:27" ht="13.5">
      <c r="A12" s="298" t="s">
        <v>210</v>
      </c>
      <c r="B12" s="136"/>
      <c r="C12" s="62">
        <v>8087818</v>
      </c>
      <c r="D12" s="156"/>
      <c r="E12" s="60">
        <v>3661000</v>
      </c>
      <c r="F12" s="60">
        <v>3661000</v>
      </c>
      <c r="G12" s="60"/>
      <c r="H12" s="60">
        <v>340965</v>
      </c>
      <c r="I12" s="60">
        <v>551579</v>
      </c>
      <c r="J12" s="60">
        <v>892544</v>
      </c>
      <c r="K12" s="60">
        <v>938204</v>
      </c>
      <c r="L12" s="60"/>
      <c r="M12" s="60">
        <v>1050699</v>
      </c>
      <c r="N12" s="60">
        <v>1988903</v>
      </c>
      <c r="O12" s="60"/>
      <c r="P12" s="60"/>
      <c r="Q12" s="60"/>
      <c r="R12" s="60"/>
      <c r="S12" s="60"/>
      <c r="T12" s="60"/>
      <c r="U12" s="60"/>
      <c r="V12" s="60"/>
      <c r="W12" s="60">
        <v>2881447</v>
      </c>
      <c r="X12" s="60">
        <v>1830500</v>
      </c>
      <c r="Y12" s="60">
        <v>1050947</v>
      </c>
      <c r="Z12" s="140">
        <v>57.41</v>
      </c>
      <c r="AA12" s="155">
        <v>3661000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879343</v>
      </c>
      <c r="D15" s="156"/>
      <c r="E15" s="60">
        <v>403000</v>
      </c>
      <c r="F15" s="60">
        <v>403000</v>
      </c>
      <c r="G15" s="60"/>
      <c r="H15" s="60">
        <v>2011</v>
      </c>
      <c r="I15" s="60">
        <v>139773</v>
      </c>
      <c r="J15" s="60">
        <v>141784</v>
      </c>
      <c r="K15" s="60">
        <v>185011</v>
      </c>
      <c r="L15" s="60"/>
      <c r="M15" s="60">
        <v>161569</v>
      </c>
      <c r="N15" s="60">
        <v>346580</v>
      </c>
      <c r="O15" s="60"/>
      <c r="P15" s="60"/>
      <c r="Q15" s="60"/>
      <c r="R15" s="60"/>
      <c r="S15" s="60"/>
      <c r="T15" s="60"/>
      <c r="U15" s="60"/>
      <c r="V15" s="60"/>
      <c r="W15" s="60">
        <v>488364</v>
      </c>
      <c r="X15" s="60">
        <v>201500</v>
      </c>
      <c r="Y15" s="60">
        <v>286864</v>
      </c>
      <c r="Z15" s="140">
        <v>142.36</v>
      </c>
      <c r="AA15" s="155">
        <v>403000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310280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15603000</v>
      </c>
      <c r="F20" s="100">
        <f t="shared" si="2"/>
        <v>15603000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7801500</v>
      </c>
      <c r="Y20" s="100">
        <f t="shared" si="2"/>
        <v>-7801500</v>
      </c>
      <c r="Z20" s="137">
        <f>+IF(X20&lt;&gt;0,+(Y20/X20)*100,0)</f>
        <v>-100</v>
      </c>
      <c r="AA20" s="153">
        <f>SUM(AA26:AA33)</f>
        <v>15603000</v>
      </c>
    </row>
    <row r="21" spans="1:27" ht="13.5">
      <c r="A21" s="291" t="s">
        <v>204</v>
      </c>
      <c r="B21" s="142"/>
      <c r="C21" s="62"/>
      <c r="D21" s="156"/>
      <c r="E21" s="60">
        <v>15603000</v>
      </c>
      <c r="F21" s="60">
        <v>15603000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7801500</v>
      </c>
      <c r="Y21" s="60">
        <v>-7801500</v>
      </c>
      <c r="Z21" s="140">
        <v>-100</v>
      </c>
      <c r="AA21" s="155">
        <v>15603000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15603000</v>
      </c>
      <c r="F26" s="295">
        <f t="shared" si="3"/>
        <v>15603000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7801500</v>
      </c>
      <c r="Y26" s="295">
        <f t="shared" si="3"/>
        <v>-7801500</v>
      </c>
      <c r="Z26" s="296">
        <f>+IF(X26&lt;&gt;0,+(Y26/X26)*100,0)</f>
        <v>-100</v>
      </c>
      <c r="AA26" s="297">
        <f>SUM(AA21:AA25)</f>
        <v>15603000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18772565</v>
      </c>
      <c r="D36" s="156">
        <f t="shared" si="4"/>
        <v>0</v>
      </c>
      <c r="E36" s="60">
        <f t="shared" si="4"/>
        <v>25307000</v>
      </c>
      <c r="F36" s="60">
        <f t="shared" si="4"/>
        <v>25307000</v>
      </c>
      <c r="G36" s="60">
        <f t="shared" si="4"/>
        <v>0</v>
      </c>
      <c r="H36" s="60">
        <f t="shared" si="4"/>
        <v>858627</v>
      </c>
      <c r="I36" s="60">
        <f t="shared" si="4"/>
        <v>192171</v>
      </c>
      <c r="J36" s="60">
        <f t="shared" si="4"/>
        <v>1050798</v>
      </c>
      <c r="K36" s="60">
        <f t="shared" si="4"/>
        <v>642778</v>
      </c>
      <c r="L36" s="60">
        <f t="shared" si="4"/>
        <v>0</v>
      </c>
      <c r="M36" s="60">
        <f t="shared" si="4"/>
        <v>782539</v>
      </c>
      <c r="N36" s="60">
        <f t="shared" si="4"/>
        <v>1425317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2476115</v>
      </c>
      <c r="X36" s="60">
        <f t="shared" si="4"/>
        <v>12653500</v>
      </c>
      <c r="Y36" s="60">
        <f t="shared" si="4"/>
        <v>-10177385</v>
      </c>
      <c r="Z36" s="140">
        <f aca="true" t="shared" si="5" ref="Z36:Z49">+IF(X36&lt;&gt;0,+(Y36/X36)*100,0)</f>
        <v>-80.4313826214091</v>
      </c>
      <c r="AA36" s="155">
        <f>AA6+AA21</f>
        <v>25307000</v>
      </c>
    </row>
    <row r="37" spans="1:27" ht="13.5">
      <c r="A37" s="291" t="s">
        <v>205</v>
      </c>
      <c r="B37" s="142"/>
      <c r="C37" s="62">
        <f t="shared" si="4"/>
        <v>293277</v>
      </c>
      <c r="D37" s="156">
        <f t="shared" si="4"/>
        <v>0</v>
      </c>
      <c r="E37" s="60">
        <f t="shared" si="4"/>
        <v>10300000</v>
      </c>
      <c r="F37" s="60">
        <f t="shared" si="4"/>
        <v>10300000</v>
      </c>
      <c r="G37" s="60">
        <f t="shared" si="4"/>
        <v>0</v>
      </c>
      <c r="H37" s="60">
        <f t="shared" si="4"/>
        <v>342400</v>
      </c>
      <c r="I37" s="60">
        <f t="shared" si="4"/>
        <v>278613</v>
      </c>
      <c r="J37" s="60">
        <f t="shared" si="4"/>
        <v>621013</v>
      </c>
      <c r="K37" s="60">
        <f t="shared" si="4"/>
        <v>251968</v>
      </c>
      <c r="L37" s="60">
        <f t="shared" si="4"/>
        <v>0</v>
      </c>
      <c r="M37" s="60">
        <f t="shared" si="4"/>
        <v>154290</v>
      </c>
      <c r="N37" s="60">
        <f t="shared" si="4"/>
        <v>406258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1027271</v>
      </c>
      <c r="X37" s="60">
        <f t="shared" si="4"/>
        <v>5150000</v>
      </c>
      <c r="Y37" s="60">
        <f t="shared" si="4"/>
        <v>-4122729</v>
      </c>
      <c r="Z37" s="140">
        <f t="shared" si="5"/>
        <v>-80.05299029126213</v>
      </c>
      <c r="AA37" s="155">
        <f>AA7+AA22</f>
        <v>10300000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62957</v>
      </c>
      <c r="I40" s="60">
        <f t="shared" si="4"/>
        <v>136733</v>
      </c>
      <c r="J40" s="60">
        <f t="shared" si="4"/>
        <v>199690</v>
      </c>
      <c r="K40" s="60">
        <f t="shared" si="4"/>
        <v>1649577</v>
      </c>
      <c r="L40" s="60">
        <f t="shared" si="4"/>
        <v>0</v>
      </c>
      <c r="M40" s="60">
        <f t="shared" si="4"/>
        <v>2458737</v>
      </c>
      <c r="N40" s="60">
        <f t="shared" si="4"/>
        <v>4108314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4308004</v>
      </c>
      <c r="X40" s="60">
        <f t="shared" si="4"/>
        <v>0</v>
      </c>
      <c r="Y40" s="60">
        <f t="shared" si="4"/>
        <v>4308004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19065842</v>
      </c>
      <c r="D41" s="294">
        <f t="shared" si="6"/>
        <v>0</v>
      </c>
      <c r="E41" s="295">
        <f t="shared" si="6"/>
        <v>35607000</v>
      </c>
      <c r="F41" s="295">
        <f t="shared" si="6"/>
        <v>35607000</v>
      </c>
      <c r="G41" s="295">
        <f t="shared" si="6"/>
        <v>0</v>
      </c>
      <c r="H41" s="295">
        <f t="shared" si="6"/>
        <v>1263984</v>
      </c>
      <c r="I41" s="295">
        <f t="shared" si="6"/>
        <v>607517</v>
      </c>
      <c r="J41" s="295">
        <f t="shared" si="6"/>
        <v>1871501</v>
      </c>
      <c r="K41" s="295">
        <f t="shared" si="6"/>
        <v>2544323</v>
      </c>
      <c r="L41" s="295">
        <f t="shared" si="6"/>
        <v>0</v>
      </c>
      <c r="M41" s="295">
        <f t="shared" si="6"/>
        <v>3395566</v>
      </c>
      <c r="N41" s="295">
        <f t="shared" si="6"/>
        <v>5939889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7811390</v>
      </c>
      <c r="X41" s="295">
        <f t="shared" si="6"/>
        <v>17803500</v>
      </c>
      <c r="Y41" s="295">
        <f t="shared" si="6"/>
        <v>-9992110</v>
      </c>
      <c r="Z41" s="296">
        <f t="shared" si="5"/>
        <v>-56.12441373887157</v>
      </c>
      <c r="AA41" s="297">
        <f>SUM(AA36:AA40)</f>
        <v>35607000</v>
      </c>
    </row>
    <row r="42" spans="1:27" ht="13.5">
      <c r="A42" s="298" t="s">
        <v>210</v>
      </c>
      <c r="B42" s="136"/>
      <c r="C42" s="95">
        <f aca="true" t="shared" si="7" ref="C42:Y48">C12+C27</f>
        <v>8087818</v>
      </c>
      <c r="D42" s="129">
        <f t="shared" si="7"/>
        <v>0</v>
      </c>
      <c r="E42" s="54">
        <f t="shared" si="7"/>
        <v>3661000</v>
      </c>
      <c r="F42" s="54">
        <f t="shared" si="7"/>
        <v>3661000</v>
      </c>
      <c r="G42" s="54">
        <f t="shared" si="7"/>
        <v>0</v>
      </c>
      <c r="H42" s="54">
        <f t="shared" si="7"/>
        <v>340965</v>
      </c>
      <c r="I42" s="54">
        <f t="shared" si="7"/>
        <v>551579</v>
      </c>
      <c r="J42" s="54">
        <f t="shared" si="7"/>
        <v>892544</v>
      </c>
      <c r="K42" s="54">
        <f t="shared" si="7"/>
        <v>938204</v>
      </c>
      <c r="L42" s="54">
        <f t="shared" si="7"/>
        <v>0</v>
      </c>
      <c r="M42" s="54">
        <f t="shared" si="7"/>
        <v>1050699</v>
      </c>
      <c r="N42" s="54">
        <f t="shared" si="7"/>
        <v>1988903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2881447</v>
      </c>
      <c r="X42" s="54">
        <f t="shared" si="7"/>
        <v>1830500</v>
      </c>
      <c r="Y42" s="54">
        <f t="shared" si="7"/>
        <v>1050947</v>
      </c>
      <c r="Z42" s="184">
        <f t="shared" si="5"/>
        <v>57.41311117181098</v>
      </c>
      <c r="AA42" s="130">
        <f aca="true" t="shared" si="8" ref="AA42:AA48">AA12+AA27</f>
        <v>3661000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879343</v>
      </c>
      <c r="D45" s="129">
        <f t="shared" si="7"/>
        <v>0</v>
      </c>
      <c r="E45" s="54">
        <f t="shared" si="7"/>
        <v>403000</v>
      </c>
      <c r="F45" s="54">
        <f t="shared" si="7"/>
        <v>403000</v>
      </c>
      <c r="G45" s="54">
        <f t="shared" si="7"/>
        <v>0</v>
      </c>
      <c r="H45" s="54">
        <f t="shared" si="7"/>
        <v>2011</v>
      </c>
      <c r="I45" s="54">
        <f t="shared" si="7"/>
        <v>139773</v>
      </c>
      <c r="J45" s="54">
        <f t="shared" si="7"/>
        <v>141784</v>
      </c>
      <c r="K45" s="54">
        <f t="shared" si="7"/>
        <v>185011</v>
      </c>
      <c r="L45" s="54">
        <f t="shared" si="7"/>
        <v>0</v>
      </c>
      <c r="M45" s="54">
        <f t="shared" si="7"/>
        <v>161569</v>
      </c>
      <c r="N45" s="54">
        <f t="shared" si="7"/>
        <v>346580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488364</v>
      </c>
      <c r="X45" s="54">
        <f t="shared" si="7"/>
        <v>201500</v>
      </c>
      <c r="Y45" s="54">
        <f t="shared" si="7"/>
        <v>286864</v>
      </c>
      <c r="Z45" s="184">
        <f t="shared" si="5"/>
        <v>142.36426799007444</v>
      </c>
      <c r="AA45" s="130">
        <f t="shared" si="8"/>
        <v>403000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310280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28343283</v>
      </c>
      <c r="D49" s="218">
        <f t="shared" si="9"/>
        <v>0</v>
      </c>
      <c r="E49" s="220">
        <f t="shared" si="9"/>
        <v>39671000</v>
      </c>
      <c r="F49" s="220">
        <f t="shared" si="9"/>
        <v>39671000</v>
      </c>
      <c r="G49" s="220">
        <f t="shared" si="9"/>
        <v>0</v>
      </c>
      <c r="H49" s="220">
        <f t="shared" si="9"/>
        <v>1606960</v>
      </c>
      <c r="I49" s="220">
        <f t="shared" si="9"/>
        <v>1298869</v>
      </c>
      <c r="J49" s="220">
        <f t="shared" si="9"/>
        <v>2905829</v>
      </c>
      <c r="K49" s="220">
        <f t="shared" si="9"/>
        <v>3667538</v>
      </c>
      <c r="L49" s="220">
        <f t="shared" si="9"/>
        <v>0</v>
      </c>
      <c r="M49" s="220">
        <f t="shared" si="9"/>
        <v>4607834</v>
      </c>
      <c r="N49" s="220">
        <f t="shared" si="9"/>
        <v>8275372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11181201</v>
      </c>
      <c r="X49" s="220">
        <f t="shared" si="9"/>
        <v>19835500</v>
      </c>
      <c r="Y49" s="220">
        <f t="shared" si="9"/>
        <v>-8654299</v>
      </c>
      <c r="Z49" s="221">
        <f t="shared" si="5"/>
        <v>-43.630354667137205</v>
      </c>
      <c r="AA49" s="222">
        <f>SUM(AA41:AA48)</f>
        <v>39671000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63983000</v>
      </c>
      <c r="F51" s="54">
        <f t="shared" si="10"/>
        <v>63983000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73800</v>
      </c>
      <c r="N51" s="54">
        <f t="shared" si="10"/>
        <v>73800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73800</v>
      </c>
      <c r="X51" s="54">
        <f t="shared" si="10"/>
        <v>31991500</v>
      </c>
      <c r="Y51" s="54">
        <f t="shared" si="10"/>
        <v>-31917700</v>
      </c>
      <c r="Z51" s="184">
        <f>+IF(X51&lt;&gt;0,+(Y51/X51)*100,0)</f>
        <v>-99.76931372395794</v>
      </c>
      <c r="AA51" s="130">
        <f>SUM(AA57:AA61)</f>
        <v>63983000</v>
      </c>
    </row>
    <row r="52" spans="1:27" ht="13.5">
      <c r="A52" s="310" t="s">
        <v>204</v>
      </c>
      <c r="B52" s="142"/>
      <c r="C52" s="62"/>
      <c r="D52" s="156"/>
      <c r="E52" s="60">
        <v>7499000</v>
      </c>
      <c r="F52" s="60">
        <v>7499000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3749500</v>
      </c>
      <c r="Y52" s="60">
        <v>-3749500</v>
      </c>
      <c r="Z52" s="140">
        <v>-100</v>
      </c>
      <c r="AA52" s="155">
        <v>7499000</v>
      </c>
    </row>
    <row r="53" spans="1:27" ht="13.5">
      <c r="A53" s="310" t="s">
        <v>205</v>
      </c>
      <c r="B53" s="142"/>
      <c r="C53" s="62"/>
      <c r="D53" s="156"/>
      <c r="E53" s="60">
        <v>5298000</v>
      </c>
      <c r="F53" s="60">
        <v>5298000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2649000</v>
      </c>
      <c r="Y53" s="60">
        <v>-2649000</v>
      </c>
      <c r="Z53" s="140">
        <v>-100</v>
      </c>
      <c r="AA53" s="155">
        <v>5298000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12797000</v>
      </c>
      <c r="F57" s="295">
        <f t="shared" si="11"/>
        <v>12797000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6398500</v>
      </c>
      <c r="Y57" s="295">
        <f t="shared" si="11"/>
        <v>-6398500</v>
      </c>
      <c r="Z57" s="296">
        <f>+IF(X57&lt;&gt;0,+(Y57/X57)*100,0)</f>
        <v>-100</v>
      </c>
      <c r="AA57" s="297">
        <f>SUM(AA52:AA56)</f>
        <v>12797000</v>
      </c>
    </row>
    <row r="58" spans="1:27" ht="13.5">
      <c r="A58" s="311" t="s">
        <v>210</v>
      </c>
      <c r="B58" s="136"/>
      <c r="C58" s="62"/>
      <c r="D58" s="156"/>
      <c r="E58" s="60">
        <v>1034000</v>
      </c>
      <c r="F58" s="60">
        <v>1034000</v>
      </c>
      <c r="G58" s="60"/>
      <c r="H58" s="60"/>
      <c r="I58" s="60"/>
      <c r="J58" s="60"/>
      <c r="K58" s="60"/>
      <c r="L58" s="60"/>
      <c r="M58" s="60">
        <v>73800</v>
      </c>
      <c r="N58" s="60">
        <v>73800</v>
      </c>
      <c r="O58" s="60"/>
      <c r="P58" s="60"/>
      <c r="Q58" s="60"/>
      <c r="R58" s="60"/>
      <c r="S58" s="60"/>
      <c r="T58" s="60"/>
      <c r="U58" s="60"/>
      <c r="V58" s="60"/>
      <c r="W58" s="60">
        <v>73800</v>
      </c>
      <c r="X58" s="60">
        <v>517000</v>
      </c>
      <c r="Y58" s="60">
        <v>-443200</v>
      </c>
      <c r="Z58" s="140">
        <v>-85.73</v>
      </c>
      <c r="AA58" s="155">
        <v>1034000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50152000</v>
      </c>
      <c r="F61" s="60">
        <v>50152000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25076000</v>
      </c>
      <c r="Y61" s="60">
        <v>-25076000</v>
      </c>
      <c r="Z61" s="140">
        <v>-100</v>
      </c>
      <c r="AA61" s="155">
        <v>50152000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50930000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11428000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2625000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97529</v>
      </c>
      <c r="H68" s="60">
        <v>266260</v>
      </c>
      <c r="I68" s="60">
        <v>1207202</v>
      </c>
      <c r="J68" s="60">
        <v>1570991</v>
      </c>
      <c r="K68" s="60">
        <v>1143573</v>
      </c>
      <c r="L68" s="60">
        <v>231729</v>
      </c>
      <c r="M68" s="60">
        <v>1065967</v>
      </c>
      <c r="N68" s="60">
        <v>2441269</v>
      </c>
      <c r="O68" s="60"/>
      <c r="P68" s="60"/>
      <c r="Q68" s="60"/>
      <c r="R68" s="60"/>
      <c r="S68" s="60"/>
      <c r="T68" s="60"/>
      <c r="U68" s="60"/>
      <c r="V68" s="60"/>
      <c r="W68" s="60">
        <v>4012260</v>
      </c>
      <c r="X68" s="60"/>
      <c r="Y68" s="60">
        <v>4012260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64983000</v>
      </c>
      <c r="F69" s="220">
        <f t="shared" si="12"/>
        <v>0</v>
      </c>
      <c r="G69" s="220">
        <f t="shared" si="12"/>
        <v>97529</v>
      </c>
      <c r="H69" s="220">
        <f t="shared" si="12"/>
        <v>266260</v>
      </c>
      <c r="I69" s="220">
        <f t="shared" si="12"/>
        <v>1207202</v>
      </c>
      <c r="J69" s="220">
        <f t="shared" si="12"/>
        <v>1570991</v>
      </c>
      <c r="K69" s="220">
        <f t="shared" si="12"/>
        <v>1143573</v>
      </c>
      <c r="L69" s="220">
        <f t="shared" si="12"/>
        <v>231729</v>
      </c>
      <c r="M69" s="220">
        <f t="shared" si="12"/>
        <v>1065967</v>
      </c>
      <c r="N69" s="220">
        <f t="shared" si="12"/>
        <v>2441269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4012260</v>
      </c>
      <c r="X69" s="220">
        <f t="shared" si="12"/>
        <v>0</v>
      </c>
      <c r="Y69" s="220">
        <f t="shared" si="12"/>
        <v>4012260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19065842</v>
      </c>
      <c r="D5" s="357">
        <f t="shared" si="0"/>
        <v>0</v>
      </c>
      <c r="E5" s="356">
        <f t="shared" si="0"/>
        <v>20004000</v>
      </c>
      <c r="F5" s="358">
        <f t="shared" si="0"/>
        <v>20004000</v>
      </c>
      <c r="G5" s="358">
        <f t="shared" si="0"/>
        <v>0</v>
      </c>
      <c r="H5" s="356">
        <f t="shared" si="0"/>
        <v>1263984</v>
      </c>
      <c r="I5" s="356">
        <f t="shared" si="0"/>
        <v>607517</v>
      </c>
      <c r="J5" s="358">
        <f t="shared" si="0"/>
        <v>1871501</v>
      </c>
      <c r="K5" s="358">
        <f t="shared" si="0"/>
        <v>2544323</v>
      </c>
      <c r="L5" s="356">
        <f t="shared" si="0"/>
        <v>0</v>
      </c>
      <c r="M5" s="356">
        <f t="shared" si="0"/>
        <v>3395566</v>
      </c>
      <c r="N5" s="358">
        <f t="shared" si="0"/>
        <v>5939889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7811390</v>
      </c>
      <c r="X5" s="356">
        <f t="shared" si="0"/>
        <v>10002000</v>
      </c>
      <c r="Y5" s="358">
        <f t="shared" si="0"/>
        <v>-2190610</v>
      </c>
      <c r="Z5" s="359">
        <f>+IF(X5&lt;&gt;0,+(Y5/X5)*100,0)</f>
        <v>-21.901719656068785</v>
      </c>
      <c r="AA5" s="360">
        <f>+AA6+AA8+AA11+AA13+AA15</f>
        <v>20004000</v>
      </c>
    </row>
    <row r="6" spans="1:27" ht="13.5">
      <c r="A6" s="361" t="s">
        <v>204</v>
      </c>
      <c r="B6" s="142"/>
      <c r="C6" s="60">
        <f>+C7</f>
        <v>18772565</v>
      </c>
      <c r="D6" s="340">
        <f aca="true" t="shared" si="1" ref="D6:AA6">+D7</f>
        <v>0</v>
      </c>
      <c r="E6" s="60">
        <f t="shared" si="1"/>
        <v>9704000</v>
      </c>
      <c r="F6" s="59">
        <f t="shared" si="1"/>
        <v>9704000</v>
      </c>
      <c r="G6" s="59">
        <f t="shared" si="1"/>
        <v>0</v>
      </c>
      <c r="H6" s="60">
        <f t="shared" si="1"/>
        <v>858627</v>
      </c>
      <c r="I6" s="60">
        <f t="shared" si="1"/>
        <v>192171</v>
      </c>
      <c r="J6" s="59">
        <f t="shared" si="1"/>
        <v>1050798</v>
      </c>
      <c r="K6" s="59">
        <f t="shared" si="1"/>
        <v>642778</v>
      </c>
      <c r="L6" s="60">
        <f t="shared" si="1"/>
        <v>0</v>
      </c>
      <c r="M6" s="60">
        <f t="shared" si="1"/>
        <v>782539</v>
      </c>
      <c r="N6" s="59">
        <f t="shared" si="1"/>
        <v>1425317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2476115</v>
      </c>
      <c r="X6" s="60">
        <f t="shared" si="1"/>
        <v>4852000</v>
      </c>
      <c r="Y6" s="59">
        <f t="shared" si="1"/>
        <v>-2375885</v>
      </c>
      <c r="Z6" s="61">
        <f>+IF(X6&lt;&gt;0,+(Y6/X6)*100,0)</f>
        <v>-48.96712695795548</v>
      </c>
      <c r="AA6" s="62">
        <f t="shared" si="1"/>
        <v>9704000</v>
      </c>
    </row>
    <row r="7" spans="1:27" ht="13.5">
      <c r="A7" s="291" t="s">
        <v>228</v>
      </c>
      <c r="B7" s="142"/>
      <c r="C7" s="60">
        <v>18772565</v>
      </c>
      <c r="D7" s="340"/>
      <c r="E7" s="60">
        <v>9704000</v>
      </c>
      <c r="F7" s="59">
        <v>9704000</v>
      </c>
      <c r="G7" s="59"/>
      <c r="H7" s="60">
        <v>858627</v>
      </c>
      <c r="I7" s="60">
        <v>192171</v>
      </c>
      <c r="J7" s="59">
        <v>1050798</v>
      </c>
      <c r="K7" s="59">
        <v>642778</v>
      </c>
      <c r="L7" s="60"/>
      <c r="M7" s="60">
        <v>782539</v>
      </c>
      <c r="N7" s="59">
        <v>1425317</v>
      </c>
      <c r="O7" s="59"/>
      <c r="P7" s="60"/>
      <c r="Q7" s="60"/>
      <c r="R7" s="59"/>
      <c r="S7" s="59"/>
      <c r="T7" s="60"/>
      <c r="U7" s="60"/>
      <c r="V7" s="59"/>
      <c r="W7" s="59">
        <v>2476115</v>
      </c>
      <c r="X7" s="60">
        <v>4852000</v>
      </c>
      <c r="Y7" s="59">
        <v>-2375885</v>
      </c>
      <c r="Z7" s="61">
        <v>-48.97</v>
      </c>
      <c r="AA7" s="62">
        <v>9704000</v>
      </c>
    </row>
    <row r="8" spans="1:27" ht="13.5">
      <c r="A8" s="361" t="s">
        <v>205</v>
      </c>
      <c r="B8" s="142"/>
      <c r="C8" s="60">
        <f aca="true" t="shared" si="2" ref="C8:Y8">SUM(C9:C10)</f>
        <v>293277</v>
      </c>
      <c r="D8" s="340">
        <f t="shared" si="2"/>
        <v>0</v>
      </c>
      <c r="E8" s="60">
        <f t="shared" si="2"/>
        <v>10300000</v>
      </c>
      <c r="F8" s="59">
        <f t="shared" si="2"/>
        <v>10300000</v>
      </c>
      <c r="G8" s="59">
        <f t="shared" si="2"/>
        <v>0</v>
      </c>
      <c r="H8" s="60">
        <f t="shared" si="2"/>
        <v>342400</v>
      </c>
      <c r="I8" s="60">
        <f t="shared" si="2"/>
        <v>278613</v>
      </c>
      <c r="J8" s="59">
        <f t="shared" si="2"/>
        <v>621013</v>
      </c>
      <c r="K8" s="59">
        <f t="shared" si="2"/>
        <v>251968</v>
      </c>
      <c r="L8" s="60">
        <f t="shared" si="2"/>
        <v>0</v>
      </c>
      <c r="M8" s="60">
        <f t="shared" si="2"/>
        <v>154290</v>
      </c>
      <c r="N8" s="59">
        <f t="shared" si="2"/>
        <v>406258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1027271</v>
      </c>
      <c r="X8" s="60">
        <f t="shared" si="2"/>
        <v>5150000</v>
      </c>
      <c r="Y8" s="59">
        <f t="shared" si="2"/>
        <v>-4122729</v>
      </c>
      <c r="Z8" s="61">
        <f>+IF(X8&lt;&gt;0,+(Y8/X8)*100,0)</f>
        <v>-80.05299029126213</v>
      </c>
      <c r="AA8" s="62">
        <f>SUM(AA9:AA10)</f>
        <v>10300000</v>
      </c>
    </row>
    <row r="9" spans="1:27" ht="13.5">
      <c r="A9" s="291" t="s">
        <v>229</v>
      </c>
      <c r="B9" s="142"/>
      <c r="C9" s="60">
        <v>293277</v>
      </c>
      <c r="D9" s="340"/>
      <c r="E9" s="60">
        <v>10300000</v>
      </c>
      <c r="F9" s="59">
        <v>10300000</v>
      </c>
      <c r="G9" s="59"/>
      <c r="H9" s="60">
        <v>342400</v>
      </c>
      <c r="I9" s="60">
        <v>278613</v>
      </c>
      <c r="J9" s="59">
        <v>621013</v>
      </c>
      <c r="K9" s="59">
        <v>251968</v>
      </c>
      <c r="L9" s="60"/>
      <c r="M9" s="60">
        <v>145864</v>
      </c>
      <c r="N9" s="59">
        <v>397832</v>
      </c>
      <c r="O9" s="59"/>
      <c r="P9" s="60"/>
      <c r="Q9" s="60"/>
      <c r="R9" s="59"/>
      <c r="S9" s="59"/>
      <c r="T9" s="60"/>
      <c r="U9" s="60"/>
      <c r="V9" s="59"/>
      <c r="W9" s="59">
        <v>1018845</v>
      </c>
      <c r="X9" s="60">
        <v>5150000</v>
      </c>
      <c r="Y9" s="59">
        <v>-4131155</v>
      </c>
      <c r="Z9" s="61">
        <v>-80.22</v>
      </c>
      <c r="AA9" s="62">
        <v>10300000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>
        <v>8426</v>
      </c>
      <c r="N10" s="59">
        <v>8426</v>
      </c>
      <c r="O10" s="59"/>
      <c r="P10" s="60"/>
      <c r="Q10" s="60"/>
      <c r="R10" s="59"/>
      <c r="S10" s="59"/>
      <c r="T10" s="60"/>
      <c r="U10" s="60"/>
      <c r="V10" s="59"/>
      <c r="W10" s="59">
        <v>8426</v>
      </c>
      <c r="X10" s="60"/>
      <c r="Y10" s="59">
        <v>8426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62957</v>
      </c>
      <c r="I15" s="60">
        <f t="shared" si="5"/>
        <v>136733</v>
      </c>
      <c r="J15" s="59">
        <f t="shared" si="5"/>
        <v>199690</v>
      </c>
      <c r="K15" s="59">
        <f t="shared" si="5"/>
        <v>1649577</v>
      </c>
      <c r="L15" s="60">
        <f t="shared" si="5"/>
        <v>0</v>
      </c>
      <c r="M15" s="60">
        <f t="shared" si="5"/>
        <v>2458737</v>
      </c>
      <c r="N15" s="59">
        <f t="shared" si="5"/>
        <v>4108314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4308004</v>
      </c>
      <c r="X15" s="60">
        <f t="shared" si="5"/>
        <v>0</v>
      </c>
      <c r="Y15" s="59">
        <f t="shared" si="5"/>
        <v>4308004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>
        <v>136733</v>
      </c>
      <c r="J17" s="59">
        <v>136733</v>
      </c>
      <c r="K17" s="59">
        <v>1649577</v>
      </c>
      <c r="L17" s="60"/>
      <c r="M17" s="60">
        <v>2248897</v>
      </c>
      <c r="N17" s="59">
        <v>3898474</v>
      </c>
      <c r="O17" s="59"/>
      <c r="P17" s="60"/>
      <c r="Q17" s="60"/>
      <c r="R17" s="59"/>
      <c r="S17" s="59"/>
      <c r="T17" s="60"/>
      <c r="U17" s="60"/>
      <c r="V17" s="59"/>
      <c r="W17" s="59">
        <v>4035207</v>
      </c>
      <c r="X17" s="60"/>
      <c r="Y17" s="59">
        <v>4035207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>
        <v>62957</v>
      </c>
      <c r="I20" s="60"/>
      <c r="J20" s="59">
        <v>62957</v>
      </c>
      <c r="K20" s="59"/>
      <c r="L20" s="60"/>
      <c r="M20" s="60">
        <v>209840</v>
      </c>
      <c r="N20" s="59">
        <v>209840</v>
      </c>
      <c r="O20" s="59"/>
      <c r="P20" s="60"/>
      <c r="Q20" s="60"/>
      <c r="R20" s="59"/>
      <c r="S20" s="59"/>
      <c r="T20" s="60"/>
      <c r="U20" s="60"/>
      <c r="V20" s="59"/>
      <c r="W20" s="59">
        <v>272797</v>
      </c>
      <c r="X20" s="60"/>
      <c r="Y20" s="59">
        <v>272797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8087818</v>
      </c>
      <c r="D22" s="344">
        <f t="shared" si="6"/>
        <v>0</v>
      </c>
      <c r="E22" s="343">
        <f t="shared" si="6"/>
        <v>3661000</v>
      </c>
      <c r="F22" s="345">
        <f t="shared" si="6"/>
        <v>3661000</v>
      </c>
      <c r="G22" s="345">
        <f t="shared" si="6"/>
        <v>0</v>
      </c>
      <c r="H22" s="343">
        <f t="shared" si="6"/>
        <v>340965</v>
      </c>
      <c r="I22" s="343">
        <f t="shared" si="6"/>
        <v>551579</v>
      </c>
      <c r="J22" s="345">
        <f t="shared" si="6"/>
        <v>892544</v>
      </c>
      <c r="K22" s="345">
        <f t="shared" si="6"/>
        <v>938204</v>
      </c>
      <c r="L22" s="343">
        <f t="shared" si="6"/>
        <v>0</v>
      </c>
      <c r="M22" s="343">
        <f t="shared" si="6"/>
        <v>1050699</v>
      </c>
      <c r="N22" s="345">
        <f t="shared" si="6"/>
        <v>1988903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2881447</v>
      </c>
      <c r="X22" s="343">
        <f t="shared" si="6"/>
        <v>1830500</v>
      </c>
      <c r="Y22" s="345">
        <f t="shared" si="6"/>
        <v>1050947</v>
      </c>
      <c r="Z22" s="336">
        <f>+IF(X22&lt;&gt;0,+(Y22/X22)*100,0)</f>
        <v>57.41311117181098</v>
      </c>
      <c r="AA22" s="350">
        <f>SUM(AA23:AA32)</f>
        <v>3661000</v>
      </c>
    </row>
    <row r="23" spans="1:27" ht="13.5">
      <c r="A23" s="361" t="s">
        <v>236</v>
      </c>
      <c r="B23" s="142"/>
      <c r="C23" s="60"/>
      <c r="D23" s="340"/>
      <c r="E23" s="60">
        <v>3661000</v>
      </c>
      <c r="F23" s="59">
        <v>3661000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1830500</v>
      </c>
      <c r="Y23" s="59">
        <v>-1830500</v>
      </c>
      <c r="Z23" s="61">
        <v>-100</v>
      </c>
      <c r="AA23" s="62">
        <v>3661000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>
        <v>72296</v>
      </c>
      <c r="N24" s="59">
        <v>72296</v>
      </c>
      <c r="O24" s="59"/>
      <c r="P24" s="60"/>
      <c r="Q24" s="60"/>
      <c r="R24" s="59"/>
      <c r="S24" s="59"/>
      <c r="T24" s="60"/>
      <c r="U24" s="60"/>
      <c r="V24" s="59"/>
      <c r="W24" s="59">
        <v>72296</v>
      </c>
      <c r="X24" s="60"/>
      <c r="Y24" s="59">
        <v>72296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>
        <v>340965</v>
      </c>
      <c r="I25" s="60">
        <v>233141</v>
      </c>
      <c r="J25" s="59">
        <v>574106</v>
      </c>
      <c r="K25" s="59"/>
      <c r="L25" s="60"/>
      <c r="M25" s="60">
        <v>89030</v>
      </c>
      <c r="N25" s="59">
        <v>89030</v>
      </c>
      <c r="O25" s="59"/>
      <c r="P25" s="60"/>
      <c r="Q25" s="60"/>
      <c r="R25" s="59"/>
      <c r="S25" s="59"/>
      <c r="T25" s="60"/>
      <c r="U25" s="60"/>
      <c r="V25" s="59"/>
      <c r="W25" s="59">
        <v>663136</v>
      </c>
      <c r="X25" s="60"/>
      <c r="Y25" s="59">
        <v>663136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>
        <v>889373</v>
      </c>
      <c r="N27" s="59">
        <v>889373</v>
      </c>
      <c r="O27" s="59"/>
      <c r="P27" s="60"/>
      <c r="Q27" s="60"/>
      <c r="R27" s="59"/>
      <c r="S27" s="59"/>
      <c r="T27" s="60"/>
      <c r="U27" s="60"/>
      <c r="V27" s="59"/>
      <c r="W27" s="59">
        <v>889373</v>
      </c>
      <c r="X27" s="60"/>
      <c r="Y27" s="59">
        <v>889373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8087818</v>
      </c>
      <c r="D32" s="340"/>
      <c r="E32" s="60"/>
      <c r="F32" s="59"/>
      <c r="G32" s="59"/>
      <c r="H32" s="60"/>
      <c r="I32" s="60">
        <v>318438</v>
      </c>
      <c r="J32" s="59">
        <v>318438</v>
      </c>
      <c r="K32" s="59">
        <v>938204</v>
      </c>
      <c r="L32" s="60"/>
      <c r="M32" s="60"/>
      <c r="N32" s="59">
        <v>938204</v>
      </c>
      <c r="O32" s="59"/>
      <c r="P32" s="60"/>
      <c r="Q32" s="60"/>
      <c r="R32" s="59"/>
      <c r="S32" s="59"/>
      <c r="T32" s="60"/>
      <c r="U32" s="60"/>
      <c r="V32" s="59"/>
      <c r="W32" s="59">
        <v>1256642</v>
      </c>
      <c r="X32" s="60"/>
      <c r="Y32" s="59">
        <v>1256642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879343</v>
      </c>
      <c r="D40" s="344">
        <f t="shared" si="9"/>
        <v>0</v>
      </c>
      <c r="E40" s="343">
        <f t="shared" si="9"/>
        <v>403000</v>
      </c>
      <c r="F40" s="345">
        <f t="shared" si="9"/>
        <v>403000</v>
      </c>
      <c r="G40" s="345">
        <f t="shared" si="9"/>
        <v>0</v>
      </c>
      <c r="H40" s="343">
        <f t="shared" si="9"/>
        <v>2011</v>
      </c>
      <c r="I40" s="343">
        <f t="shared" si="9"/>
        <v>139773</v>
      </c>
      <c r="J40" s="345">
        <f t="shared" si="9"/>
        <v>141784</v>
      </c>
      <c r="K40" s="345">
        <f t="shared" si="9"/>
        <v>185011</v>
      </c>
      <c r="L40" s="343">
        <f t="shared" si="9"/>
        <v>0</v>
      </c>
      <c r="M40" s="343">
        <f t="shared" si="9"/>
        <v>161569</v>
      </c>
      <c r="N40" s="345">
        <f t="shared" si="9"/>
        <v>346580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488364</v>
      </c>
      <c r="X40" s="343">
        <f t="shared" si="9"/>
        <v>201500</v>
      </c>
      <c r="Y40" s="345">
        <f t="shared" si="9"/>
        <v>286864</v>
      </c>
      <c r="Z40" s="336">
        <f>+IF(X40&lt;&gt;0,+(Y40/X40)*100,0)</f>
        <v>142.36426799007444</v>
      </c>
      <c r="AA40" s="350">
        <f>SUM(AA41:AA49)</f>
        <v>403000</v>
      </c>
    </row>
    <row r="41" spans="1:27" ht="13.5">
      <c r="A41" s="361" t="s">
        <v>247</v>
      </c>
      <c r="B41" s="142"/>
      <c r="C41" s="362">
        <v>649040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84596</v>
      </c>
      <c r="D43" s="369"/>
      <c r="E43" s="305"/>
      <c r="F43" s="370"/>
      <c r="G43" s="370"/>
      <c r="H43" s="305"/>
      <c r="I43" s="305">
        <v>34297</v>
      </c>
      <c r="J43" s="370">
        <v>34297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34297</v>
      </c>
      <c r="X43" s="305"/>
      <c r="Y43" s="370">
        <v>34297</v>
      </c>
      <c r="Z43" s="371"/>
      <c r="AA43" s="303"/>
    </row>
    <row r="44" spans="1:27" ht="13.5">
      <c r="A44" s="361" t="s">
        <v>250</v>
      </c>
      <c r="B44" s="136"/>
      <c r="C44" s="60">
        <v>103381</v>
      </c>
      <c r="D44" s="368"/>
      <c r="E44" s="54"/>
      <c r="F44" s="53"/>
      <c r="G44" s="53"/>
      <c r="H44" s="54">
        <v>2011</v>
      </c>
      <c r="I44" s="54"/>
      <c r="J44" s="53">
        <v>2011</v>
      </c>
      <c r="K44" s="53">
        <v>19123</v>
      </c>
      <c r="L44" s="54"/>
      <c r="M44" s="54">
        <v>1826</v>
      </c>
      <c r="N44" s="53">
        <v>20949</v>
      </c>
      <c r="O44" s="53"/>
      <c r="P44" s="54"/>
      <c r="Q44" s="54"/>
      <c r="R44" s="53"/>
      <c r="S44" s="53"/>
      <c r="T44" s="54"/>
      <c r="U44" s="54"/>
      <c r="V44" s="53"/>
      <c r="W44" s="53">
        <v>22960</v>
      </c>
      <c r="X44" s="54"/>
      <c r="Y44" s="53">
        <v>22960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>
        <v>19400</v>
      </c>
      <c r="L45" s="54"/>
      <c r="M45" s="54"/>
      <c r="N45" s="53">
        <v>19400</v>
      </c>
      <c r="O45" s="53"/>
      <c r="P45" s="54"/>
      <c r="Q45" s="54"/>
      <c r="R45" s="53"/>
      <c r="S45" s="53"/>
      <c r="T45" s="54"/>
      <c r="U45" s="54"/>
      <c r="V45" s="53"/>
      <c r="W45" s="53">
        <v>19400</v>
      </c>
      <c r="X45" s="54"/>
      <c r="Y45" s="53">
        <v>19400</v>
      </c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>
        <v>72608</v>
      </c>
      <c r="N46" s="53">
        <v>72608</v>
      </c>
      <c r="O46" s="53"/>
      <c r="P46" s="54"/>
      <c r="Q46" s="54"/>
      <c r="R46" s="53"/>
      <c r="S46" s="53"/>
      <c r="T46" s="54"/>
      <c r="U46" s="54"/>
      <c r="V46" s="53"/>
      <c r="W46" s="53">
        <v>72608</v>
      </c>
      <c r="X46" s="54"/>
      <c r="Y46" s="53">
        <v>72608</v>
      </c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42326</v>
      </c>
      <c r="D49" s="368"/>
      <c r="E49" s="54">
        <v>403000</v>
      </c>
      <c r="F49" s="53">
        <v>403000</v>
      </c>
      <c r="G49" s="53"/>
      <c r="H49" s="54"/>
      <c r="I49" s="54">
        <v>105476</v>
      </c>
      <c r="J49" s="53">
        <v>105476</v>
      </c>
      <c r="K49" s="53">
        <v>146488</v>
      </c>
      <c r="L49" s="54"/>
      <c r="M49" s="54">
        <v>87135</v>
      </c>
      <c r="N49" s="53">
        <v>233623</v>
      </c>
      <c r="O49" s="53"/>
      <c r="P49" s="54"/>
      <c r="Q49" s="54"/>
      <c r="R49" s="53"/>
      <c r="S49" s="53"/>
      <c r="T49" s="54"/>
      <c r="U49" s="54"/>
      <c r="V49" s="53"/>
      <c r="W49" s="53">
        <v>339099</v>
      </c>
      <c r="X49" s="54">
        <v>201500</v>
      </c>
      <c r="Y49" s="53">
        <v>137599</v>
      </c>
      <c r="Z49" s="94">
        <v>68.29</v>
      </c>
      <c r="AA49" s="95">
        <v>403000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310280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310280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28343283</v>
      </c>
      <c r="D60" s="346">
        <f t="shared" si="14"/>
        <v>0</v>
      </c>
      <c r="E60" s="219">
        <f t="shared" si="14"/>
        <v>24068000</v>
      </c>
      <c r="F60" s="264">
        <f t="shared" si="14"/>
        <v>24068000</v>
      </c>
      <c r="G60" s="264">
        <f t="shared" si="14"/>
        <v>0</v>
      </c>
      <c r="H60" s="219">
        <f t="shared" si="14"/>
        <v>1606960</v>
      </c>
      <c r="I60" s="219">
        <f t="shared" si="14"/>
        <v>1298869</v>
      </c>
      <c r="J60" s="264">
        <f t="shared" si="14"/>
        <v>2905829</v>
      </c>
      <c r="K60" s="264">
        <f t="shared" si="14"/>
        <v>3667538</v>
      </c>
      <c r="L60" s="219">
        <f t="shared" si="14"/>
        <v>0</v>
      </c>
      <c r="M60" s="219">
        <f t="shared" si="14"/>
        <v>4607834</v>
      </c>
      <c r="N60" s="264">
        <f t="shared" si="14"/>
        <v>8275372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11181201</v>
      </c>
      <c r="X60" s="219">
        <f t="shared" si="14"/>
        <v>12034000</v>
      </c>
      <c r="Y60" s="264">
        <f t="shared" si="14"/>
        <v>-852799</v>
      </c>
      <c r="Z60" s="337">
        <f>+IF(X60&lt;&gt;0,+(Y60/X60)*100,0)</f>
        <v>-7.086579690875852</v>
      </c>
      <c r="AA60" s="232">
        <f>+AA57+AA54+AA51+AA40+AA37+AA34+AA22+AA5</f>
        <v>24068000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15603000</v>
      </c>
      <c r="F5" s="358">
        <f t="shared" si="0"/>
        <v>15603000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7801500</v>
      </c>
      <c r="Y5" s="358">
        <f t="shared" si="0"/>
        <v>-7801500</v>
      </c>
      <c r="Z5" s="359">
        <f>+IF(X5&lt;&gt;0,+(Y5/X5)*100,0)</f>
        <v>-100</v>
      </c>
      <c r="AA5" s="360">
        <f>+AA6+AA8+AA11+AA13+AA15</f>
        <v>15603000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15603000</v>
      </c>
      <c r="F6" s="59">
        <f t="shared" si="1"/>
        <v>15603000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7801500</v>
      </c>
      <c r="Y6" s="59">
        <f t="shared" si="1"/>
        <v>-7801500</v>
      </c>
      <c r="Z6" s="61">
        <f>+IF(X6&lt;&gt;0,+(Y6/X6)*100,0)</f>
        <v>-100</v>
      </c>
      <c r="AA6" s="62">
        <f t="shared" si="1"/>
        <v>15603000</v>
      </c>
    </row>
    <row r="7" spans="1:27" ht="13.5">
      <c r="A7" s="291" t="s">
        <v>228</v>
      </c>
      <c r="B7" s="142"/>
      <c r="C7" s="60"/>
      <c r="D7" s="340"/>
      <c r="E7" s="60">
        <v>15603000</v>
      </c>
      <c r="F7" s="59">
        <v>15603000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7801500</v>
      </c>
      <c r="Y7" s="59">
        <v>-7801500</v>
      </c>
      <c r="Z7" s="61">
        <v>-100</v>
      </c>
      <c r="AA7" s="62">
        <v>15603000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15603000</v>
      </c>
      <c r="F60" s="264">
        <f t="shared" si="14"/>
        <v>15603000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7801500</v>
      </c>
      <c r="Y60" s="264">
        <f t="shared" si="14"/>
        <v>-7801500</v>
      </c>
      <c r="Z60" s="337">
        <f>+IF(X60&lt;&gt;0,+(Y60/X60)*100,0)</f>
        <v>-100</v>
      </c>
      <c r="AA60" s="232">
        <f>+AA57+AA54+AA51+AA40+AA37+AA34+AA22+AA5</f>
        <v>15603000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2014-02-05T07:14:11Z</dcterms:created>
  <dcterms:modified xsi:type="dcterms:W3CDTF">2014-02-05T07:14:16Z</dcterms:modified>
  <cp:category/>
  <cp:version/>
  <cp:contentType/>
  <cp:contentStatus/>
</cp:coreProperties>
</file>