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<sst xmlns="http://schemas.openxmlformats.org/spreadsheetml/2006/main" count="855" uniqueCount="302">
  <si>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Okhahlamba(KZN235)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</si>
  <si>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</si>
  <si>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</si>
  <si>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</si>
  <si>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</si>
  <si>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</si>
  <si>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</si>
  <si>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</si>
  <si>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</si>
  <si>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</si>
  <si>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</si>
  <si>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</si>
  <si>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</si>
  <si>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</si>
  <si>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</si>
  <si>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</si>
  <si>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</si>
  <si>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</si>
  <si>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</si>
  <si>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</si>
  <si>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</si>
  <si>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</si>
  <si>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</si>
  <si>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</si>
  <si>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</si>
  <si>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</si>
  <si>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</si>
  <si>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</si>
  <si>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</si>
  <si>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</si>
  <si>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</si>
  <si>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</si>
  <si>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</si>
  <si>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</si>
  <si>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</si>
  <si>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</si>
  <si>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</si>
  <si>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</si>
  <si>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</si>
  <si>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</si>
  <si>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</si>
  <si>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</si>
  <si>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</si>
  <si>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</si>
  <si>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</si>
  <si>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</si>
  <si>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</si>
  <si>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</si>
  <si>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</si>
  <si>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</si>
  <si>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</si>
  <si>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</si>
  <si>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</si>
  <si>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</si>
  <si>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</si>
  <si>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</si>
  <si>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</si>
  <si>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</si>
  <si>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</si>
  <si>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</si>
  <si>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</si>
  <si>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</si>
  <si>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</si>
  <si>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</si>
  <si>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</si>
  <si>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</si>
  <si>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</si>
  <si>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</si>
  <si>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</si>
  <si>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</si>
  <si>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Okhahlamba(KZN235)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</si>
  <si>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</si>
  <si>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</si>
  <si>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</si>
  <si>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</si>
  <si>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</si>
  <si>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</si>
  <si>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</si>
  <si>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</si>
  <si>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</si>
  <si>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</si>
  <si>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</si>
  <si>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</si>
  <si>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</si>
  <si>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</si>
  <si>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</si>
  <si>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</si>
  <si>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</si>
  <si>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</si>
  <si>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</si>
  <si>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</si>
  <si>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</si>
  <si>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</si>
  <si>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</si>
  <si>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</si>
  <si>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</si>
  <si>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</si>
  <si>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</si>
  <si>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</si>
  <si>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</si>
  <si>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Okhahlamba(KZN235)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</si>
  <si>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</si>
  <si>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</si>
  <si>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</si>
  <si>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</si>
  <si>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</si>
  <si>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</si>
  <si>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</si>
  <si>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</si>
  <si>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</si>
  <si>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</si>
  <si>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</si>
  <si>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</si>
  <si>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</si>
  <si>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</si>
  <si>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</si>
  <si>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</si>
  <si>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</si>
  <si>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</si>
  <si>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</si>
  <si>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</si>
  <si>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</si>
  <si>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</si>
  <si>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</si>
  <si>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</si>
  <si>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</si>
  <si>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</si>
  <si>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</si>
  <si>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</si>
  <si>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Okhahlamba(KZN235)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</si>
  <si>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</si>
  <si>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</si>
  <si>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</si>
  <si>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</si>
  <si>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</si>
  <si>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</si>
  <si>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</si>
  <si>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</si>
  <si>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</si>
  <si>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</si>
  <si>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Okhahlamba(KZN235)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</si>
  <si>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</si>
  <si>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</si>
  <si>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</si>
  <si>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</si>
  <si>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</si>
  <si>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</si>
  <si>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</si>
  <si>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</si>
  <si>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</si>
  <si>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</si>
  <si>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</si>
  <si>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</si>
  <si>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</si>
  <si>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</si>
  <si>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</si>
  <si>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</si>
  <si>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</si>
  <si>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</si>
  <si>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</si>
  <si>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</si>
  <si>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</si>
  <si>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</si>
  <si>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</si>
  <si>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</si>
  <si>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</si>
  <si>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</si>
  <si>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</si>
  <si>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</si>
  <si>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</si>
  <si>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</si>
  <si>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</si>
  <si>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</si>
  <si>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</si>
  <si>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Okhahlamba(KZN235)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</si>
  <si>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</si>
  <si>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</si>
  <si>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</si>
  <si>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</si>
  <si>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</si>
  <si>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</si>
  <si>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</si>
  <si>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</si>
  <si>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</si>
  <si>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</si>
  <si>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</si>
  <si>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</si>
  <si>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</si>
  <si>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</si>
  <si>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</si>
  <si>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</si>
  <si>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</si>
  <si>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</si>
  <si>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</si>
  <si>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</si>
  <si>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</si>
  <si>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</si>
  <si>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</si>
  <si>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</si>
  <si>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</si>
  <si>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</si>
  <si>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Okhahlamba(KZN235)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</si>
  <si>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</si>
  <si>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</si>
  <si>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</si>
  <si>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</si>
  <si>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</si>
  <si>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</si>
  <si>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</si>
  <si>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</si>
  <si>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</si>
  <si>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</si>
  <si>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</si>
  <si>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</si>
  <si>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</si>
  <si>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</si>
  <si>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</si>
  <si>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</si>
  <si>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</si>
  <si>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</si>
  <si>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</si>
  <si>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</si>
  <si>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</si>
  <si>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</si>
  <si>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</si>
  <si>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</si>
  <si>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Okhahlamba(KZN235)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</si>
  <si>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</si>
  <si>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</si>
  <si>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</si>
  <si>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</si>
  <si>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</si>
  <si>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</si>
  <si>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</si>
  <si>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</si>
  <si>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</si>
  <si>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</si>
  <si>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</si>
  <si>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</si>
  <si>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</si>
  <si>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</si>
  <si>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</si>
  <si>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</si>
  <si>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</si>
  <si>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</si>
  <si>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</si>
  <si>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</si>
  <si>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</si>
  <si>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</si>
  <si>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</si>
  <si>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</si>
  <si>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</si>
  <si>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</si>
  <si>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</si>
  <si>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</si>
  <si>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</si>
  <si>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</si>
  <si>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</si>
  <si>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</si>
  <si>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</si>
  <si>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</si>
  <si>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</si>
  <si>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Okhahlamba(KZN235)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</si>
  <si>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</si>
  <si>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</si>
  <si>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Okhahlamba(KZN235)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</si>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</sst>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17652973</v>
      </c>
      <c r="C5" s="19">
        <v>0</v>
      </c>
      <c r="D5" s="59">
        <v>23788666</v>
      </c>
      <c r="E5" s="60">
        <v>23788666</v>
      </c>
      <c r="F5" s="60">
        <v>2762958</v>
      </c>
      <c r="G5" s="60">
        <v>2747428</v>
      </c>
      <c r="H5" s="60">
        <v>2755222</v>
      </c>
      <c r="I5" s="60">
        <v>8265608</v>
      </c>
      <c r="J5" s="60">
        <v>2770436</v>
      </c>
      <c r="K5" s="60">
        <v>2767052</v>
      </c>
      <c r="L5" s="60">
        <v>2489213</v>
      </c>
      <c r="M5" s="60">
        <v>8026701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16292309</v>
      </c>
      <c r="W5" s="60">
        <v>11894333</v>
      </c>
      <c r="X5" s="60">
        <v>4397976</v>
      </c>
      <c r="Y5" s="61">
        <v>36.98</v>
      </c>
      <c r="Z5" s="62">
        <v>23788666</v>
      </c>
    </row>
    <row r="6" spans="1:26" ht="13.5">
      <c r="A6" s="58" t="s">
        <v>32</v>
      </c>
      <c r="B6" s="19">
        <v>354502</v>
      </c>
      <c r="C6" s="19">
        <v>0</v>
      </c>
      <c r="D6" s="59">
        <v>345618</v>
      </c>
      <c r="E6" s="60">
        <v>345618</v>
      </c>
      <c r="F6" s="60">
        <v>25801</v>
      </c>
      <c r="G6" s="60">
        <v>29545</v>
      </c>
      <c r="H6" s="60">
        <v>31577</v>
      </c>
      <c r="I6" s="60">
        <v>86923</v>
      </c>
      <c r="J6" s="60">
        <v>41293</v>
      </c>
      <c r="K6" s="60">
        <v>31075</v>
      </c>
      <c r="L6" s="60">
        <v>30845</v>
      </c>
      <c r="M6" s="60">
        <v>103213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190136</v>
      </c>
      <c r="W6" s="60">
        <v>172809</v>
      </c>
      <c r="X6" s="60">
        <v>17327</v>
      </c>
      <c r="Y6" s="61">
        <v>10.03</v>
      </c>
      <c r="Z6" s="62">
        <v>345618</v>
      </c>
    </row>
    <row r="7" spans="1:26" ht="13.5">
      <c r="A7" s="58" t="s">
        <v>33</v>
      </c>
      <c r="B7" s="19">
        <v>2535437</v>
      </c>
      <c r="C7" s="19">
        <v>0</v>
      </c>
      <c r="D7" s="59">
        <v>1399200</v>
      </c>
      <c r="E7" s="60">
        <v>1399200</v>
      </c>
      <c r="F7" s="60">
        <v>289994</v>
      </c>
      <c r="G7" s="60">
        <v>369735</v>
      </c>
      <c r="H7" s="60">
        <v>311068</v>
      </c>
      <c r="I7" s="60">
        <v>970797</v>
      </c>
      <c r="J7" s="60">
        <v>299829</v>
      </c>
      <c r="K7" s="60">
        <v>282993</v>
      </c>
      <c r="L7" s="60">
        <v>307952</v>
      </c>
      <c r="M7" s="60">
        <v>890774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1861571</v>
      </c>
      <c r="W7" s="60">
        <v>699600</v>
      </c>
      <c r="X7" s="60">
        <v>1161971</v>
      </c>
      <c r="Y7" s="61">
        <v>166.09</v>
      </c>
      <c r="Z7" s="62">
        <v>1399200</v>
      </c>
    </row>
    <row r="8" spans="1:26" ht="13.5">
      <c r="A8" s="58" t="s">
        <v>34</v>
      </c>
      <c r="B8" s="19">
        <v>65683536</v>
      </c>
      <c r="C8" s="19">
        <v>0</v>
      </c>
      <c r="D8" s="59">
        <v>73651972</v>
      </c>
      <c r="E8" s="60">
        <v>73651972</v>
      </c>
      <c r="F8" s="60">
        <v>18101000</v>
      </c>
      <c r="G8" s="60">
        <v>890000</v>
      </c>
      <c r="H8" s="60">
        <v>4650000</v>
      </c>
      <c r="I8" s="60">
        <v>23641000</v>
      </c>
      <c r="J8" s="60">
        <v>0</v>
      </c>
      <c r="K8" s="60">
        <v>23041000</v>
      </c>
      <c r="L8" s="60">
        <v>300000</v>
      </c>
      <c r="M8" s="60">
        <v>23341000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46982000</v>
      </c>
      <c r="W8" s="60">
        <v>36825986</v>
      </c>
      <c r="X8" s="60">
        <v>10156014</v>
      </c>
      <c r="Y8" s="61">
        <v>27.58</v>
      </c>
      <c r="Z8" s="62">
        <v>73651972</v>
      </c>
    </row>
    <row r="9" spans="1:26" ht="13.5">
      <c r="A9" s="58" t="s">
        <v>35</v>
      </c>
      <c r="B9" s="19">
        <v>4286126</v>
      </c>
      <c r="C9" s="19">
        <v>0</v>
      </c>
      <c r="D9" s="59">
        <v>3639751</v>
      </c>
      <c r="E9" s="60">
        <v>3639751</v>
      </c>
      <c r="F9" s="60">
        <v>120274</v>
      </c>
      <c r="G9" s="60">
        <v>91356</v>
      </c>
      <c r="H9" s="60">
        <v>289150</v>
      </c>
      <c r="I9" s="60">
        <v>500780</v>
      </c>
      <c r="J9" s="60">
        <v>213641</v>
      </c>
      <c r="K9" s="60">
        <v>146879</v>
      </c>
      <c r="L9" s="60">
        <v>64473</v>
      </c>
      <c r="M9" s="60">
        <v>424993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925773</v>
      </c>
      <c r="W9" s="60">
        <v>1819876</v>
      </c>
      <c r="X9" s="60">
        <v>-894103</v>
      </c>
      <c r="Y9" s="61">
        <v>-49.13</v>
      </c>
      <c r="Z9" s="62">
        <v>3639751</v>
      </c>
    </row>
    <row r="10" spans="1:26" ht="25.5">
      <c r="A10" s="63" t="s">
        <v>277</v>
      </c>
      <c r="B10" s="64">
        <f>SUM(B5:B9)</f>
        <v>90512574</v>
      </c>
      <c r="C10" s="64">
        <f>SUM(C5:C9)</f>
        <v>0</v>
      </c>
      <c r="D10" s="65">
        <f aca="true" t="shared" si="0" ref="D10:Z10">SUM(D5:D9)</f>
        <v>102825207</v>
      </c>
      <c r="E10" s="66">
        <f t="shared" si="0"/>
        <v>102825207</v>
      </c>
      <c r="F10" s="66">
        <f t="shared" si="0"/>
        <v>21300027</v>
      </c>
      <c r="G10" s="66">
        <f t="shared" si="0"/>
        <v>4128064</v>
      </c>
      <c r="H10" s="66">
        <f t="shared" si="0"/>
        <v>8037017</v>
      </c>
      <c r="I10" s="66">
        <f t="shared" si="0"/>
        <v>33465108</v>
      </c>
      <c r="J10" s="66">
        <f t="shared" si="0"/>
        <v>3325199</v>
      </c>
      <c r="K10" s="66">
        <f t="shared" si="0"/>
        <v>26268999</v>
      </c>
      <c r="L10" s="66">
        <f t="shared" si="0"/>
        <v>3192483</v>
      </c>
      <c r="M10" s="66">
        <f t="shared" si="0"/>
        <v>32786681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66251789</v>
      </c>
      <c r="W10" s="66">
        <f t="shared" si="0"/>
        <v>51412604</v>
      </c>
      <c r="X10" s="66">
        <f t="shared" si="0"/>
        <v>14839185</v>
      </c>
      <c r="Y10" s="67">
        <f>+IF(W10&lt;&gt;0,(X10/W10)*100,0)</f>
        <v>28.86293213236194</v>
      </c>
      <c r="Z10" s="68">
        <f t="shared" si="0"/>
        <v>102825207</v>
      </c>
    </row>
    <row r="11" spans="1:26" ht="13.5">
      <c r="A11" s="58" t="s">
        <v>37</v>
      </c>
      <c r="B11" s="19">
        <v>27712333</v>
      </c>
      <c r="C11" s="19">
        <v>0</v>
      </c>
      <c r="D11" s="59">
        <v>32023591</v>
      </c>
      <c r="E11" s="60">
        <v>32023591</v>
      </c>
      <c r="F11" s="60">
        <v>2676417</v>
      </c>
      <c r="G11" s="60">
        <v>2559644</v>
      </c>
      <c r="H11" s="60">
        <v>2731056</v>
      </c>
      <c r="I11" s="60">
        <v>7967117</v>
      </c>
      <c r="J11" s="60">
        <v>2916928</v>
      </c>
      <c r="K11" s="60">
        <v>2795419</v>
      </c>
      <c r="L11" s="60">
        <v>2948607</v>
      </c>
      <c r="M11" s="60">
        <v>8660954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16628071</v>
      </c>
      <c r="W11" s="60">
        <v>16011796</v>
      </c>
      <c r="X11" s="60">
        <v>616275</v>
      </c>
      <c r="Y11" s="61">
        <v>3.85</v>
      </c>
      <c r="Z11" s="62">
        <v>32023591</v>
      </c>
    </row>
    <row r="12" spans="1:26" ht="13.5">
      <c r="A12" s="58" t="s">
        <v>38</v>
      </c>
      <c r="B12" s="19">
        <v>6782971</v>
      </c>
      <c r="C12" s="19">
        <v>0</v>
      </c>
      <c r="D12" s="59">
        <v>6979478</v>
      </c>
      <c r="E12" s="60">
        <v>6979478</v>
      </c>
      <c r="F12" s="60">
        <v>565259</v>
      </c>
      <c r="G12" s="60">
        <v>565259</v>
      </c>
      <c r="H12" s="60">
        <v>565259</v>
      </c>
      <c r="I12" s="60">
        <v>1695777</v>
      </c>
      <c r="J12" s="60">
        <v>555814</v>
      </c>
      <c r="K12" s="60">
        <v>548840</v>
      </c>
      <c r="L12" s="60">
        <v>548840</v>
      </c>
      <c r="M12" s="60">
        <v>1653494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3349271</v>
      </c>
      <c r="W12" s="60">
        <v>3489739</v>
      </c>
      <c r="X12" s="60">
        <v>-140468</v>
      </c>
      <c r="Y12" s="61">
        <v>-4.03</v>
      </c>
      <c r="Z12" s="62">
        <v>6979478</v>
      </c>
    </row>
    <row r="13" spans="1:26" ht="13.5">
      <c r="A13" s="58" t="s">
        <v>278</v>
      </c>
      <c r="B13" s="19">
        <v>5275988</v>
      </c>
      <c r="C13" s="19">
        <v>0</v>
      </c>
      <c r="D13" s="59">
        <v>14079722</v>
      </c>
      <c r="E13" s="60">
        <v>14079722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7039861</v>
      </c>
      <c r="X13" s="60">
        <v>-7039861</v>
      </c>
      <c r="Y13" s="61">
        <v>-100</v>
      </c>
      <c r="Z13" s="62">
        <v>14079722</v>
      </c>
    </row>
    <row r="14" spans="1:26" ht="13.5">
      <c r="A14" s="58" t="s">
        <v>40</v>
      </c>
      <c r="B14" s="19">
        <v>2831912</v>
      </c>
      <c r="C14" s="19">
        <v>0</v>
      </c>
      <c r="D14" s="59">
        <v>1018146</v>
      </c>
      <c r="E14" s="60">
        <v>1018146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509073</v>
      </c>
      <c r="X14" s="60">
        <v>-509073</v>
      </c>
      <c r="Y14" s="61">
        <v>-100</v>
      </c>
      <c r="Z14" s="62">
        <v>1018146</v>
      </c>
    </row>
    <row r="15" spans="1:26" ht="13.5">
      <c r="A15" s="58" t="s">
        <v>41</v>
      </c>
      <c r="B15" s="19">
        <v>0</v>
      </c>
      <c r="C15" s="19">
        <v>0</v>
      </c>
      <c r="D15" s="59">
        <v>589062</v>
      </c>
      <c r="E15" s="60">
        <v>589062</v>
      </c>
      <c r="F15" s="60">
        <v>32250</v>
      </c>
      <c r="G15" s="60">
        <v>256</v>
      </c>
      <c r="H15" s="60">
        <v>160305</v>
      </c>
      <c r="I15" s="60">
        <v>192811</v>
      </c>
      <c r="J15" s="60">
        <v>43180</v>
      </c>
      <c r="K15" s="60">
        <v>18370</v>
      </c>
      <c r="L15" s="60">
        <v>30873</v>
      </c>
      <c r="M15" s="60">
        <v>92423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285234</v>
      </c>
      <c r="W15" s="60">
        <v>294531</v>
      </c>
      <c r="X15" s="60">
        <v>-9297</v>
      </c>
      <c r="Y15" s="61">
        <v>-3.16</v>
      </c>
      <c r="Z15" s="62">
        <v>589062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746625</v>
      </c>
      <c r="K16" s="60">
        <v>766155</v>
      </c>
      <c r="L16" s="60">
        <v>736949</v>
      </c>
      <c r="M16" s="60">
        <v>2249729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2249729</v>
      </c>
      <c r="W16" s="60">
        <v>0</v>
      </c>
      <c r="X16" s="60">
        <v>2249729</v>
      </c>
      <c r="Y16" s="61">
        <v>0</v>
      </c>
      <c r="Z16" s="62">
        <v>0</v>
      </c>
    </row>
    <row r="17" spans="1:26" ht="13.5">
      <c r="A17" s="58" t="s">
        <v>43</v>
      </c>
      <c r="B17" s="19">
        <v>31666709</v>
      </c>
      <c r="C17" s="19">
        <v>0</v>
      </c>
      <c r="D17" s="59">
        <v>44135208</v>
      </c>
      <c r="E17" s="60">
        <v>44135208</v>
      </c>
      <c r="F17" s="60">
        <v>2758189</v>
      </c>
      <c r="G17" s="60">
        <v>2970961</v>
      </c>
      <c r="H17" s="60">
        <v>2588341</v>
      </c>
      <c r="I17" s="60">
        <v>8317491</v>
      </c>
      <c r="J17" s="60">
        <v>4460951</v>
      </c>
      <c r="K17" s="60">
        <v>2298597</v>
      </c>
      <c r="L17" s="60">
        <v>3064118</v>
      </c>
      <c r="M17" s="60">
        <v>9823666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18141157</v>
      </c>
      <c r="W17" s="60">
        <v>22067604</v>
      </c>
      <c r="X17" s="60">
        <v>-3926447</v>
      </c>
      <c r="Y17" s="61">
        <v>-17.79</v>
      </c>
      <c r="Z17" s="62">
        <v>44135208</v>
      </c>
    </row>
    <row r="18" spans="1:26" ht="13.5">
      <c r="A18" s="70" t="s">
        <v>44</v>
      </c>
      <c r="B18" s="71">
        <f>SUM(B11:B17)</f>
        <v>74269913</v>
      </c>
      <c r="C18" s="71">
        <f>SUM(C11:C17)</f>
        <v>0</v>
      </c>
      <c r="D18" s="72">
        <f aca="true" t="shared" si="1" ref="D18:Z18">SUM(D11:D17)</f>
        <v>98825207</v>
      </c>
      <c r="E18" s="73">
        <f t="shared" si="1"/>
        <v>98825207</v>
      </c>
      <c r="F18" s="73">
        <f t="shared" si="1"/>
        <v>6032115</v>
      </c>
      <c r="G18" s="73">
        <f t="shared" si="1"/>
        <v>6096120</v>
      </c>
      <c r="H18" s="73">
        <f t="shared" si="1"/>
        <v>6044961</v>
      </c>
      <c r="I18" s="73">
        <f t="shared" si="1"/>
        <v>18173196</v>
      </c>
      <c r="J18" s="73">
        <f t="shared" si="1"/>
        <v>8723498</v>
      </c>
      <c r="K18" s="73">
        <f t="shared" si="1"/>
        <v>6427381</v>
      </c>
      <c r="L18" s="73">
        <f t="shared" si="1"/>
        <v>7329387</v>
      </c>
      <c r="M18" s="73">
        <f t="shared" si="1"/>
        <v>22480266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40653462</v>
      </c>
      <c r="W18" s="73">
        <f t="shared" si="1"/>
        <v>49412604</v>
      </c>
      <c r="X18" s="73">
        <f t="shared" si="1"/>
        <v>-8759142</v>
      </c>
      <c r="Y18" s="67">
        <f>+IF(W18&lt;&gt;0,(X18/W18)*100,0)</f>
        <v>-17.72653390215986</v>
      </c>
      <c r="Z18" s="74">
        <f t="shared" si="1"/>
        <v>98825207</v>
      </c>
    </row>
    <row r="19" spans="1:26" ht="13.5">
      <c r="A19" s="70" t="s">
        <v>45</v>
      </c>
      <c r="B19" s="75">
        <f>+B10-B18</f>
        <v>16242661</v>
      </c>
      <c r="C19" s="75">
        <f>+C10-C18</f>
        <v>0</v>
      </c>
      <c r="D19" s="76">
        <f aca="true" t="shared" si="2" ref="D19:Z19">+D10-D18</f>
        <v>4000000</v>
      </c>
      <c r="E19" s="77">
        <f t="shared" si="2"/>
        <v>4000000</v>
      </c>
      <c r="F19" s="77">
        <f t="shared" si="2"/>
        <v>15267912</v>
      </c>
      <c r="G19" s="77">
        <f t="shared" si="2"/>
        <v>-1968056</v>
      </c>
      <c r="H19" s="77">
        <f t="shared" si="2"/>
        <v>1992056</v>
      </c>
      <c r="I19" s="77">
        <f t="shared" si="2"/>
        <v>15291912</v>
      </c>
      <c r="J19" s="77">
        <f t="shared" si="2"/>
        <v>-5398299</v>
      </c>
      <c r="K19" s="77">
        <f t="shared" si="2"/>
        <v>19841618</v>
      </c>
      <c r="L19" s="77">
        <f t="shared" si="2"/>
        <v>-4136904</v>
      </c>
      <c r="M19" s="77">
        <f t="shared" si="2"/>
        <v>10306415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25598327</v>
      </c>
      <c r="W19" s="77">
        <f>IF(E10=E18,0,W10-W18)</f>
        <v>2000000</v>
      </c>
      <c r="X19" s="77">
        <f t="shared" si="2"/>
        <v>23598327</v>
      </c>
      <c r="Y19" s="78">
        <f>+IF(W19&lt;&gt;0,(X19/W19)*100,0)</f>
        <v>1179.91635</v>
      </c>
      <c r="Z19" s="79">
        <f t="shared" si="2"/>
        <v>4000000</v>
      </c>
    </row>
    <row r="20" spans="1:26" ht="13.5">
      <c r="A20" s="58" t="s">
        <v>46</v>
      </c>
      <c r="B20" s="19">
        <v>34887365</v>
      </c>
      <c r="C20" s="19">
        <v>0</v>
      </c>
      <c r="D20" s="59">
        <v>31210000</v>
      </c>
      <c r="E20" s="60">
        <v>31210000</v>
      </c>
      <c r="F20" s="60">
        <v>11743000</v>
      </c>
      <c r="G20" s="60">
        <v>0</v>
      </c>
      <c r="H20" s="60">
        <v>0</v>
      </c>
      <c r="I20" s="60">
        <v>11743000</v>
      </c>
      <c r="J20" s="60">
        <v>0</v>
      </c>
      <c r="K20" s="60">
        <v>11673000</v>
      </c>
      <c r="L20" s="60">
        <v>0</v>
      </c>
      <c r="M20" s="60">
        <v>11673000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23416000</v>
      </c>
      <c r="W20" s="60">
        <v>15605000</v>
      </c>
      <c r="X20" s="60">
        <v>7811000</v>
      </c>
      <c r="Y20" s="61">
        <v>50.05</v>
      </c>
      <c r="Z20" s="62">
        <v>31210000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51130026</v>
      </c>
      <c r="C22" s="86">
        <f>SUM(C19:C21)</f>
        <v>0</v>
      </c>
      <c r="D22" s="87">
        <f aca="true" t="shared" si="3" ref="D22:Z22">SUM(D19:D21)</f>
        <v>35210000</v>
      </c>
      <c r="E22" s="88">
        <f t="shared" si="3"/>
        <v>35210000</v>
      </c>
      <c r="F22" s="88">
        <f t="shared" si="3"/>
        <v>27010912</v>
      </c>
      <c r="G22" s="88">
        <f t="shared" si="3"/>
        <v>-1968056</v>
      </c>
      <c r="H22" s="88">
        <f t="shared" si="3"/>
        <v>1992056</v>
      </c>
      <c r="I22" s="88">
        <f t="shared" si="3"/>
        <v>27034912</v>
      </c>
      <c r="J22" s="88">
        <f t="shared" si="3"/>
        <v>-5398299</v>
      </c>
      <c r="K22" s="88">
        <f t="shared" si="3"/>
        <v>31514618</v>
      </c>
      <c r="L22" s="88">
        <f t="shared" si="3"/>
        <v>-4136904</v>
      </c>
      <c r="M22" s="88">
        <f t="shared" si="3"/>
        <v>21979415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49014327</v>
      </c>
      <c r="W22" s="88">
        <f t="shared" si="3"/>
        <v>17605000</v>
      </c>
      <c r="X22" s="88">
        <f t="shared" si="3"/>
        <v>31409327</v>
      </c>
      <c r="Y22" s="89">
        <f>+IF(W22&lt;&gt;0,(X22/W22)*100,0)</f>
        <v>178.41140017040613</v>
      </c>
      <c r="Z22" s="90">
        <f t="shared" si="3"/>
        <v>35210000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51130026</v>
      </c>
      <c r="C24" s="75">
        <f>SUM(C22:C23)</f>
        <v>0</v>
      </c>
      <c r="D24" s="76">
        <f aca="true" t="shared" si="4" ref="D24:Z24">SUM(D22:D23)</f>
        <v>35210000</v>
      </c>
      <c r="E24" s="77">
        <f t="shared" si="4"/>
        <v>35210000</v>
      </c>
      <c r="F24" s="77">
        <f t="shared" si="4"/>
        <v>27010912</v>
      </c>
      <c r="G24" s="77">
        <f t="shared" si="4"/>
        <v>-1968056</v>
      </c>
      <c r="H24" s="77">
        <f t="shared" si="4"/>
        <v>1992056</v>
      </c>
      <c r="I24" s="77">
        <f t="shared" si="4"/>
        <v>27034912</v>
      </c>
      <c r="J24" s="77">
        <f t="shared" si="4"/>
        <v>-5398299</v>
      </c>
      <c r="K24" s="77">
        <f t="shared" si="4"/>
        <v>31514618</v>
      </c>
      <c r="L24" s="77">
        <f t="shared" si="4"/>
        <v>-4136904</v>
      </c>
      <c r="M24" s="77">
        <f t="shared" si="4"/>
        <v>21979415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49014327</v>
      </c>
      <c r="W24" s="77">
        <f t="shared" si="4"/>
        <v>17605000</v>
      </c>
      <c r="X24" s="77">
        <f t="shared" si="4"/>
        <v>31409327</v>
      </c>
      <c r="Y24" s="78">
        <f>+IF(W24&lt;&gt;0,(X24/W24)*100,0)</f>
        <v>178.41140017040613</v>
      </c>
      <c r="Z24" s="79">
        <f t="shared" si="4"/>
        <v>35210000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139527993</v>
      </c>
      <c r="C27" s="22">
        <v>0</v>
      </c>
      <c r="D27" s="99">
        <v>52090000</v>
      </c>
      <c r="E27" s="100">
        <v>52090000</v>
      </c>
      <c r="F27" s="100">
        <v>2587920</v>
      </c>
      <c r="G27" s="100">
        <v>12746126</v>
      </c>
      <c r="H27" s="100">
        <v>6705225</v>
      </c>
      <c r="I27" s="100">
        <v>22039271</v>
      </c>
      <c r="J27" s="100">
        <v>6161642</v>
      </c>
      <c r="K27" s="100">
        <v>11359961</v>
      </c>
      <c r="L27" s="100">
        <v>5450610</v>
      </c>
      <c r="M27" s="100">
        <v>22972213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45011484</v>
      </c>
      <c r="W27" s="100">
        <v>26045000</v>
      </c>
      <c r="X27" s="100">
        <v>18966484</v>
      </c>
      <c r="Y27" s="101">
        <v>72.82</v>
      </c>
      <c r="Z27" s="102">
        <v>52090000</v>
      </c>
    </row>
    <row r="28" spans="1:26" ht="13.5">
      <c r="A28" s="103" t="s">
        <v>46</v>
      </c>
      <c r="B28" s="19">
        <v>83697728</v>
      </c>
      <c r="C28" s="19">
        <v>0</v>
      </c>
      <c r="D28" s="59">
        <v>36210000</v>
      </c>
      <c r="E28" s="60">
        <v>36210000</v>
      </c>
      <c r="F28" s="60">
        <v>2433130</v>
      </c>
      <c r="G28" s="60">
        <v>3186949</v>
      </c>
      <c r="H28" s="60">
        <v>3690544</v>
      </c>
      <c r="I28" s="60">
        <v>9310623</v>
      </c>
      <c r="J28" s="60">
        <v>4776577</v>
      </c>
      <c r="K28" s="60">
        <v>4936488</v>
      </c>
      <c r="L28" s="60">
        <v>4884982</v>
      </c>
      <c r="M28" s="60">
        <v>14598047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23908670</v>
      </c>
      <c r="W28" s="60">
        <v>18105000</v>
      </c>
      <c r="X28" s="60">
        <v>5803670</v>
      </c>
      <c r="Y28" s="61">
        <v>32.06</v>
      </c>
      <c r="Z28" s="62">
        <v>36210000</v>
      </c>
    </row>
    <row r="29" spans="1:26" ht="13.5">
      <c r="A29" s="58" t="s">
        <v>282</v>
      </c>
      <c r="B29" s="19">
        <v>5917602</v>
      </c>
      <c r="C29" s="19">
        <v>0</v>
      </c>
      <c r="D29" s="59">
        <v>0</v>
      </c>
      <c r="E29" s="60">
        <v>0</v>
      </c>
      <c r="F29" s="60">
        <v>154790</v>
      </c>
      <c r="G29" s="60">
        <v>0</v>
      </c>
      <c r="H29" s="60">
        <v>0</v>
      </c>
      <c r="I29" s="60">
        <v>154790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154790</v>
      </c>
      <c r="W29" s="60">
        <v>0</v>
      </c>
      <c r="X29" s="60">
        <v>154790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49912663</v>
      </c>
      <c r="C31" s="19">
        <v>0</v>
      </c>
      <c r="D31" s="59">
        <v>15880000</v>
      </c>
      <c r="E31" s="60">
        <v>15880000</v>
      </c>
      <c r="F31" s="60">
        <v>0</v>
      </c>
      <c r="G31" s="60">
        <v>9559177</v>
      </c>
      <c r="H31" s="60">
        <v>3014681</v>
      </c>
      <c r="I31" s="60">
        <v>12573858</v>
      </c>
      <c r="J31" s="60">
        <v>1385065</v>
      </c>
      <c r="K31" s="60">
        <v>6423473</v>
      </c>
      <c r="L31" s="60">
        <v>565628</v>
      </c>
      <c r="M31" s="60">
        <v>8374166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20948024</v>
      </c>
      <c r="W31" s="60">
        <v>7940000</v>
      </c>
      <c r="X31" s="60">
        <v>13008024</v>
      </c>
      <c r="Y31" s="61">
        <v>163.83</v>
      </c>
      <c r="Z31" s="62">
        <v>15880000</v>
      </c>
    </row>
    <row r="32" spans="1:26" ht="13.5">
      <c r="A32" s="70" t="s">
        <v>54</v>
      </c>
      <c r="B32" s="22">
        <f>SUM(B28:B31)</f>
        <v>139527993</v>
      </c>
      <c r="C32" s="22">
        <f>SUM(C28:C31)</f>
        <v>0</v>
      </c>
      <c r="D32" s="99">
        <f aca="true" t="shared" si="5" ref="D32:Z32">SUM(D28:D31)</f>
        <v>52090000</v>
      </c>
      <c r="E32" s="100">
        <f t="shared" si="5"/>
        <v>52090000</v>
      </c>
      <c r="F32" s="100">
        <f t="shared" si="5"/>
        <v>2587920</v>
      </c>
      <c r="G32" s="100">
        <f t="shared" si="5"/>
        <v>12746126</v>
      </c>
      <c r="H32" s="100">
        <f t="shared" si="5"/>
        <v>6705225</v>
      </c>
      <c r="I32" s="100">
        <f t="shared" si="5"/>
        <v>22039271</v>
      </c>
      <c r="J32" s="100">
        <f t="shared" si="5"/>
        <v>6161642</v>
      </c>
      <c r="K32" s="100">
        <f t="shared" si="5"/>
        <v>11359961</v>
      </c>
      <c r="L32" s="100">
        <f t="shared" si="5"/>
        <v>5450610</v>
      </c>
      <c r="M32" s="100">
        <f t="shared" si="5"/>
        <v>22972213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45011484</v>
      </c>
      <c r="W32" s="100">
        <f t="shared" si="5"/>
        <v>26045000</v>
      </c>
      <c r="X32" s="100">
        <f t="shared" si="5"/>
        <v>18966484</v>
      </c>
      <c r="Y32" s="101">
        <f>+IF(W32&lt;&gt;0,(X32/W32)*100,0)</f>
        <v>72.8219773468996</v>
      </c>
      <c r="Z32" s="102">
        <f t="shared" si="5"/>
        <v>52090000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90286190</v>
      </c>
      <c r="C35" s="19">
        <v>0</v>
      </c>
      <c r="D35" s="59">
        <v>104000000</v>
      </c>
      <c r="E35" s="60">
        <v>104000000</v>
      </c>
      <c r="F35" s="60">
        <v>117330696</v>
      </c>
      <c r="G35" s="60">
        <v>0</v>
      </c>
      <c r="H35" s="60">
        <v>96882661</v>
      </c>
      <c r="I35" s="60">
        <v>96882661</v>
      </c>
      <c r="J35" s="60">
        <v>86608344</v>
      </c>
      <c r="K35" s="60">
        <v>66749976</v>
      </c>
      <c r="L35" s="60">
        <v>101577192</v>
      </c>
      <c r="M35" s="60">
        <v>101577192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101577192</v>
      </c>
      <c r="W35" s="60">
        <v>52000000</v>
      </c>
      <c r="X35" s="60">
        <v>49577192</v>
      </c>
      <c r="Y35" s="61">
        <v>95.34</v>
      </c>
      <c r="Z35" s="62">
        <v>104000000</v>
      </c>
    </row>
    <row r="36" spans="1:26" ht="13.5">
      <c r="A36" s="58" t="s">
        <v>57</v>
      </c>
      <c r="B36" s="19">
        <v>98955239</v>
      </c>
      <c r="C36" s="19">
        <v>0</v>
      </c>
      <c r="D36" s="59">
        <v>53200000</v>
      </c>
      <c r="E36" s="60">
        <v>53200000</v>
      </c>
      <c r="F36" s="60">
        <v>96568009</v>
      </c>
      <c r="G36" s="60">
        <v>0</v>
      </c>
      <c r="H36" s="60">
        <v>94759269</v>
      </c>
      <c r="I36" s="60">
        <v>94759269</v>
      </c>
      <c r="J36" s="60">
        <v>96438664</v>
      </c>
      <c r="K36" s="60">
        <v>102070793</v>
      </c>
      <c r="L36" s="60">
        <v>102487759</v>
      </c>
      <c r="M36" s="60">
        <v>102487759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102487759</v>
      </c>
      <c r="W36" s="60">
        <v>26600000</v>
      </c>
      <c r="X36" s="60">
        <v>75887759</v>
      </c>
      <c r="Y36" s="61">
        <v>285.29</v>
      </c>
      <c r="Z36" s="62">
        <v>53200000</v>
      </c>
    </row>
    <row r="37" spans="1:26" ht="13.5">
      <c r="A37" s="58" t="s">
        <v>58</v>
      </c>
      <c r="B37" s="19">
        <v>43115736</v>
      </c>
      <c r="C37" s="19">
        <v>0</v>
      </c>
      <c r="D37" s="59">
        <v>6900000</v>
      </c>
      <c r="E37" s="60">
        <v>6900000</v>
      </c>
      <c r="F37" s="60">
        <v>36238044</v>
      </c>
      <c r="G37" s="60">
        <v>0</v>
      </c>
      <c r="H37" s="60">
        <v>169663269</v>
      </c>
      <c r="I37" s="60">
        <v>169663269</v>
      </c>
      <c r="J37" s="60">
        <v>174942677</v>
      </c>
      <c r="K37" s="60">
        <v>138071698</v>
      </c>
      <c r="L37" s="60">
        <v>177337573</v>
      </c>
      <c r="M37" s="60">
        <v>177337573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177337573</v>
      </c>
      <c r="W37" s="60">
        <v>3450000</v>
      </c>
      <c r="X37" s="60">
        <v>173887573</v>
      </c>
      <c r="Y37" s="61">
        <v>5040.22</v>
      </c>
      <c r="Z37" s="62">
        <v>6900000</v>
      </c>
    </row>
    <row r="38" spans="1:26" ht="13.5">
      <c r="A38" s="58" t="s">
        <v>59</v>
      </c>
      <c r="B38" s="19">
        <v>9389314</v>
      </c>
      <c r="C38" s="19">
        <v>0</v>
      </c>
      <c r="D38" s="59">
        <v>1000000</v>
      </c>
      <c r="E38" s="60">
        <v>1000000</v>
      </c>
      <c r="F38" s="60">
        <v>15415559</v>
      </c>
      <c r="G38" s="60">
        <v>0</v>
      </c>
      <c r="H38" s="60">
        <v>0</v>
      </c>
      <c r="I38" s="60">
        <v>0</v>
      </c>
      <c r="J38" s="60">
        <v>0</v>
      </c>
      <c r="K38" s="60">
        <v>86488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500000</v>
      </c>
      <c r="X38" s="60">
        <v>-500000</v>
      </c>
      <c r="Y38" s="61">
        <v>-100</v>
      </c>
      <c r="Z38" s="62">
        <v>1000000</v>
      </c>
    </row>
    <row r="39" spans="1:26" ht="13.5">
      <c r="A39" s="58" t="s">
        <v>60</v>
      </c>
      <c r="B39" s="19">
        <v>136736379</v>
      </c>
      <c r="C39" s="19">
        <v>0</v>
      </c>
      <c r="D39" s="59">
        <v>149300000</v>
      </c>
      <c r="E39" s="60">
        <v>149300000</v>
      </c>
      <c r="F39" s="60">
        <v>162245102</v>
      </c>
      <c r="G39" s="60">
        <v>0</v>
      </c>
      <c r="H39" s="60">
        <v>21978661</v>
      </c>
      <c r="I39" s="60">
        <v>21978661</v>
      </c>
      <c r="J39" s="60">
        <v>8104331</v>
      </c>
      <c r="K39" s="60">
        <v>30662583</v>
      </c>
      <c r="L39" s="60">
        <v>26727378</v>
      </c>
      <c r="M39" s="60">
        <v>26727378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26727378</v>
      </c>
      <c r="W39" s="60">
        <v>74650000</v>
      </c>
      <c r="X39" s="60">
        <v>-47922622</v>
      </c>
      <c r="Y39" s="61">
        <v>-64.2</v>
      </c>
      <c r="Z39" s="62">
        <v>149300000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54642508</v>
      </c>
      <c r="C42" s="19">
        <v>0</v>
      </c>
      <c r="D42" s="59">
        <v>54289999</v>
      </c>
      <c r="E42" s="60">
        <v>54289999</v>
      </c>
      <c r="F42" s="60">
        <v>25692464</v>
      </c>
      <c r="G42" s="60">
        <v>-33416293</v>
      </c>
      <c r="H42" s="60">
        <v>1837479</v>
      </c>
      <c r="I42" s="60">
        <v>-5886350</v>
      </c>
      <c r="J42" s="60">
        <v>-25859979</v>
      </c>
      <c r="K42" s="60">
        <v>27335593</v>
      </c>
      <c r="L42" s="60">
        <v>-5127719</v>
      </c>
      <c r="M42" s="60">
        <v>-3652105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-9538455</v>
      </c>
      <c r="W42" s="60">
        <v>44621995</v>
      </c>
      <c r="X42" s="60">
        <v>-54160450</v>
      </c>
      <c r="Y42" s="61">
        <v>-121.38</v>
      </c>
      <c r="Z42" s="62">
        <v>54289999</v>
      </c>
    </row>
    <row r="43" spans="1:26" ht="13.5">
      <c r="A43" s="58" t="s">
        <v>63</v>
      </c>
      <c r="B43" s="19">
        <v>-40631964</v>
      </c>
      <c r="C43" s="19">
        <v>0</v>
      </c>
      <c r="D43" s="59">
        <v>-44290000</v>
      </c>
      <c r="E43" s="60">
        <v>-44290000</v>
      </c>
      <c r="F43" s="60">
        <v>-2577208</v>
      </c>
      <c r="G43" s="60">
        <v>-11166374</v>
      </c>
      <c r="H43" s="60">
        <v>-6325856</v>
      </c>
      <c r="I43" s="60">
        <v>-20069438</v>
      </c>
      <c r="J43" s="60">
        <v>25768807</v>
      </c>
      <c r="K43" s="60">
        <v>4129713</v>
      </c>
      <c r="L43" s="60">
        <v>-3779471</v>
      </c>
      <c r="M43" s="60">
        <v>26119049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6049611</v>
      </c>
      <c r="W43" s="60">
        <v>-27144996</v>
      </c>
      <c r="X43" s="60">
        <v>33194607</v>
      </c>
      <c r="Y43" s="61">
        <v>-122.29</v>
      </c>
      <c r="Z43" s="62">
        <v>-44290000</v>
      </c>
    </row>
    <row r="44" spans="1:26" ht="13.5">
      <c r="A44" s="58" t="s">
        <v>64</v>
      </c>
      <c r="B44" s="19">
        <v>-9450</v>
      </c>
      <c r="C44" s="19">
        <v>0</v>
      </c>
      <c r="D44" s="59">
        <v>-3800000</v>
      </c>
      <c r="E44" s="60">
        <v>-3800000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-1899998</v>
      </c>
      <c r="X44" s="60">
        <v>1899998</v>
      </c>
      <c r="Y44" s="61">
        <v>-100</v>
      </c>
      <c r="Z44" s="62">
        <v>-3800000</v>
      </c>
    </row>
    <row r="45" spans="1:26" ht="13.5">
      <c r="A45" s="70" t="s">
        <v>65</v>
      </c>
      <c r="B45" s="22">
        <v>78828900</v>
      </c>
      <c r="C45" s="22">
        <v>0</v>
      </c>
      <c r="D45" s="99">
        <v>56199999</v>
      </c>
      <c r="E45" s="100">
        <v>56199999</v>
      </c>
      <c r="F45" s="100">
        <v>101944156</v>
      </c>
      <c r="G45" s="100">
        <v>57361489</v>
      </c>
      <c r="H45" s="100">
        <v>52873112</v>
      </c>
      <c r="I45" s="100">
        <v>52873112</v>
      </c>
      <c r="J45" s="100">
        <v>52781940</v>
      </c>
      <c r="K45" s="100">
        <v>84247246</v>
      </c>
      <c r="L45" s="100">
        <v>75340056</v>
      </c>
      <c r="M45" s="100">
        <v>75340056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75340056</v>
      </c>
      <c r="W45" s="100">
        <v>65577001</v>
      </c>
      <c r="X45" s="100">
        <v>9763055</v>
      </c>
      <c r="Y45" s="101">
        <v>14.89</v>
      </c>
      <c r="Z45" s="102">
        <v>56199999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1913807</v>
      </c>
      <c r="C49" s="52">
        <v>0</v>
      </c>
      <c r="D49" s="129">
        <v>1316143</v>
      </c>
      <c r="E49" s="54">
        <v>1001515</v>
      </c>
      <c r="F49" s="54">
        <v>0</v>
      </c>
      <c r="G49" s="54">
        <v>0</v>
      </c>
      <c r="H49" s="54">
        <v>0</v>
      </c>
      <c r="I49" s="54">
        <v>666525</v>
      </c>
      <c r="J49" s="54">
        <v>0</v>
      </c>
      <c r="K49" s="54">
        <v>0</v>
      </c>
      <c r="L49" s="54">
        <v>0</v>
      </c>
      <c r="M49" s="54">
        <v>946424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990437</v>
      </c>
      <c r="W49" s="54">
        <v>16990524</v>
      </c>
      <c r="X49" s="54">
        <v>0</v>
      </c>
      <c r="Y49" s="54">
        <v>23825375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632865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10201</v>
      </c>
      <c r="W51" s="54">
        <v>0</v>
      </c>
      <c r="X51" s="54">
        <v>0</v>
      </c>
      <c r="Y51" s="54">
        <v>643066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100.00168613347915</v>
      </c>
      <c r="E58" s="7">
        <f t="shared" si="6"/>
        <v>100.00168613347915</v>
      </c>
      <c r="F58" s="7">
        <f t="shared" si="6"/>
        <v>29.42739492676046</v>
      </c>
      <c r="G58" s="7">
        <f t="shared" si="6"/>
        <v>72.63760726752932</v>
      </c>
      <c r="H58" s="7">
        <f t="shared" si="6"/>
        <v>92.96282386192289</v>
      </c>
      <c r="I58" s="7">
        <f t="shared" si="6"/>
        <v>64.88070554087354</v>
      </c>
      <c r="J58" s="7">
        <f t="shared" si="6"/>
        <v>68.08121938966485</v>
      </c>
      <c r="K58" s="7">
        <f t="shared" si="6"/>
        <v>53.31642033675502</v>
      </c>
      <c r="L58" s="7">
        <f t="shared" si="6"/>
        <v>42.190259113083904</v>
      </c>
      <c r="M58" s="7">
        <f t="shared" si="6"/>
        <v>54.549145094726526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59.718233925823874</v>
      </c>
      <c r="W58" s="7">
        <f t="shared" si="6"/>
        <v>100.00168613347915</v>
      </c>
      <c r="X58" s="7">
        <f t="shared" si="6"/>
        <v>0</v>
      </c>
      <c r="Y58" s="7">
        <f t="shared" si="6"/>
        <v>0</v>
      </c>
      <c r="Z58" s="8">
        <f t="shared" si="6"/>
        <v>100.00168613347915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28.901512304848335</v>
      </c>
      <c r="G59" s="10">
        <f t="shared" si="7"/>
        <v>72.85303489546902</v>
      </c>
      <c r="H59" s="10">
        <f t="shared" si="7"/>
        <v>93.21883044437021</v>
      </c>
      <c r="I59" s="10">
        <f t="shared" si="7"/>
        <v>64.8334639233887</v>
      </c>
      <c r="J59" s="10">
        <f t="shared" si="7"/>
        <v>68.32089441289287</v>
      </c>
      <c r="K59" s="10">
        <f t="shared" si="7"/>
        <v>52.869621894569526</v>
      </c>
      <c r="L59" s="10">
        <f t="shared" si="7"/>
        <v>41.55871755450418</v>
      </c>
      <c r="M59" s="10">
        <f t="shared" si="7"/>
        <v>54.2511618322835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59.55151638925763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100.1093693036821</v>
      </c>
      <c r="E60" s="13">
        <f t="shared" si="7"/>
        <v>100.1093693036821</v>
      </c>
      <c r="F60" s="13">
        <f t="shared" si="7"/>
        <v>80.68679508546181</v>
      </c>
      <c r="G60" s="13">
        <f t="shared" si="7"/>
        <v>54.53037739042139</v>
      </c>
      <c r="H60" s="13">
        <f t="shared" si="7"/>
        <v>72.84099186116477</v>
      </c>
      <c r="I60" s="13">
        <f t="shared" si="7"/>
        <v>68.946078713344</v>
      </c>
      <c r="J60" s="13">
        <f t="shared" si="7"/>
        <v>53.63620952703848</v>
      </c>
      <c r="K60" s="13">
        <f t="shared" si="7"/>
        <v>88.92035398230088</v>
      </c>
      <c r="L60" s="13">
        <f t="shared" si="7"/>
        <v>93.15610309612579</v>
      </c>
      <c r="M60" s="13">
        <f t="shared" si="7"/>
        <v>76.06987491885711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72.81314427567635</v>
      </c>
      <c r="W60" s="13">
        <f t="shared" si="7"/>
        <v>100.1093693036821</v>
      </c>
      <c r="X60" s="13">
        <f t="shared" si="7"/>
        <v>0</v>
      </c>
      <c r="Y60" s="13">
        <f t="shared" si="7"/>
        <v>0</v>
      </c>
      <c r="Z60" s="14">
        <f t="shared" si="7"/>
        <v>100.1093693036821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81.1175187032419</v>
      </c>
      <c r="G64" s="13">
        <f t="shared" si="7"/>
        <v>54.78441240478781</v>
      </c>
      <c r="H64" s="13">
        <f t="shared" si="7"/>
        <v>78.21607100350256</v>
      </c>
      <c r="I64" s="13">
        <f t="shared" si="7"/>
        <v>70.94070715799192</v>
      </c>
      <c r="J64" s="13">
        <f t="shared" si="7"/>
        <v>53.63620952703848</v>
      </c>
      <c r="K64" s="13">
        <f t="shared" si="7"/>
        <v>93.26312947212097</v>
      </c>
      <c r="L64" s="13">
        <f t="shared" si="7"/>
        <v>97.47277723124937</v>
      </c>
      <c r="M64" s="13">
        <f t="shared" si="7"/>
        <v>78.2011952191235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74.88357249876947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15537878</v>
      </c>
      <c r="C67" s="24"/>
      <c r="D67" s="25">
        <v>22418154</v>
      </c>
      <c r="E67" s="26">
        <v>22418154</v>
      </c>
      <c r="F67" s="26">
        <v>2540704</v>
      </c>
      <c r="G67" s="26">
        <v>2512876</v>
      </c>
      <c r="H67" s="26">
        <v>2513494</v>
      </c>
      <c r="I67" s="26">
        <v>7567074</v>
      </c>
      <c r="J67" s="26">
        <v>2529987</v>
      </c>
      <c r="K67" s="26">
        <v>2507342</v>
      </c>
      <c r="L67" s="26">
        <v>2520058</v>
      </c>
      <c r="M67" s="26">
        <v>7557387</v>
      </c>
      <c r="N67" s="26"/>
      <c r="O67" s="26"/>
      <c r="P67" s="26"/>
      <c r="Q67" s="26"/>
      <c r="R67" s="26"/>
      <c r="S67" s="26"/>
      <c r="T67" s="26"/>
      <c r="U67" s="26"/>
      <c r="V67" s="26">
        <v>15124461</v>
      </c>
      <c r="W67" s="26">
        <v>11209077</v>
      </c>
      <c r="X67" s="26"/>
      <c r="Y67" s="25"/>
      <c r="Z67" s="27">
        <v>22418154</v>
      </c>
    </row>
    <row r="68" spans="1:26" ht="13.5" hidden="1">
      <c r="A68" s="37" t="s">
        <v>31</v>
      </c>
      <c r="B68" s="19">
        <v>15183376</v>
      </c>
      <c r="C68" s="19"/>
      <c r="D68" s="20">
        <v>22072536</v>
      </c>
      <c r="E68" s="21">
        <v>22072536</v>
      </c>
      <c r="F68" s="21">
        <v>2514903</v>
      </c>
      <c r="G68" s="21">
        <v>2483331</v>
      </c>
      <c r="H68" s="21">
        <v>2481917</v>
      </c>
      <c r="I68" s="21">
        <v>7480151</v>
      </c>
      <c r="J68" s="21">
        <v>2488694</v>
      </c>
      <c r="K68" s="21">
        <v>2476267</v>
      </c>
      <c r="L68" s="21">
        <v>2489213</v>
      </c>
      <c r="M68" s="21">
        <v>7454174</v>
      </c>
      <c r="N68" s="21"/>
      <c r="O68" s="21"/>
      <c r="P68" s="21"/>
      <c r="Q68" s="21"/>
      <c r="R68" s="21"/>
      <c r="S68" s="21"/>
      <c r="T68" s="21"/>
      <c r="U68" s="21"/>
      <c r="V68" s="21">
        <v>14934325</v>
      </c>
      <c r="W68" s="21">
        <v>11036268</v>
      </c>
      <c r="X68" s="21"/>
      <c r="Y68" s="20"/>
      <c r="Z68" s="23">
        <v>22072536</v>
      </c>
    </row>
    <row r="69" spans="1:26" ht="13.5" hidden="1">
      <c r="A69" s="38" t="s">
        <v>32</v>
      </c>
      <c r="B69" s="19">
        <v>354502</v>
      </c>
      <c r="C69" s="19"/>
      <c r="D69" s="20">
        <v>345618</v>
      </c>
      <c r="E69" s="21">
        <v>345618</v>
      </c>
      <c r="F69" s="21">
        <v>25801</v>
      </c>
      <c r="G69" s="21">
        <v>29545</v>
      </c>
      <c r="H69" s="21">
        <v>31577</v>
      </c>
      <c r="I69" s="21">
        <v>86923</v>
      </c>
      <c r="J69" s="21">
        <v>41293</v>
      </c>
      <c r="K69" s="21">
        <v>31075</v>
      </c>
      <c r="L69" s="21">
        <v>30845</v>
      </c>
      <c r="M69" s="21">
        <v>103213</v>
      </c>
      <c r="N69" s="21"/>
      <c r="O69" s="21"/>
      <c r="P69" s="21"/>
      <c r="Q69" s="21"/>
      <c r="R69" s="21"/>
      <c r="S69" s="21"/>
      <c r="T69" s="21"/>
      <c r="U69" s="21"/>
      <c r="V69" s="21">
        <v>190136</v>
      </c>
      <c r="W69" s="21">
        <v>172809</v>
      </c>
      <c r="X69" s="21"/>
      <c r="Y69" s="20"/>
      <c r="Z69" s="23">
        <v>345618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25664</v>
      </c>
      <c r="G73" s="21">
        <v>29408</v>
      </c>
      <c r="H73" s="21">
        <v>29407</v>
      </c>
      <c r="I73" s="21">
        <v>84479</v>
      </c>
      <c r="J73" s="21">
        <v>41293</v>
      </c>
      <c r="K73" s="21">
        <v>29628</v>
      </c>
      <c r="L73" s="21">
        <v>29479</v>
      </c>
      <c r="M73" s="21">
        <v>100400</v>
      </c>
      <c r="N73" s="21"/>
      <c r="O73" s="21"/>
      <c r="P73" s="21"/>
      <c r="Q73" s="21"/>
      <c r="R73" s="21"/>
      <c r="S73" s="21"/>
      <c r="T73" s="21"/>
      <c r="U73" s="21"/>
      <c r="V73" s="21">
        <v>184879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354502</v>
      </c>
      <c r="C74" s="19"/>
      <c r="D74" s="20">
        <v>345618</v>
      </c>
      <c r="E74" s="21">
        <v>345618</v>
      </c>
      <c r="F74" s="21">
        <v>137</v>
      </c>
      <c r="G74" s="21">
        <v>137</v>
      </c>
      <c r="H74" s="21">
        <v>2170</v>
      </c>
      <c r="I74" s="21">
        <v>2444</v>
      </c>
      <c r="J74" s="21"/>
      <c r="K74" s="21">
        <v>1447</v>
      </c>
      <c r="L74" s="21">
        <v>1366</v>
      </c>
      <c r="M74" s="21">
        <v>2813</v>
      </c>
      <c r="N74" s="21"/>
      <c r="O74" s="21"/>
      <c r="P74" s="21"/>
      <c r="Q74" s="21"/>
      <c r="R74" s="21"/>
      <c r="S74" s="21"/>
      <c r="T74" s="21"/>
      <c r="U74" s="21"/>
      <c r="V74" s="21">
        <v>5257</v>
      </c>
      <c r="W74" s="21">
        <v>172809</v>
      </c>
      <c r="X74" s="21"/>
      <c r="Y74" s="20"/>
      <c r="Z74" s="23">
        <v>345618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15537878</v>
      </c>
      <c r="C76" s="32"/>
      <c r="D76" s="33">
        <v>22418532</v>
      </c>
      <c r="E76" s="34">
        <v>22418532</v>
      </c>
      <c r="F76" s="34">
        <v>747663</v>
      </c>
      <c r="G76" s="34">
        <v>1825293</v>
      </c>
      <c r="H76" s="34">
        <v>2336615</v>
      </c>
      <c r="I76" s="34">
        <v>4909571</v>
      </c>
      <c r="J76" s="34">
        <v>1722446</v>
      </c>
      <c r="K76" s="34">
        <v>1336825</v>
      </c>
      <c r="L76" s="34">
        <v>1063219</v>
      </c>
      <c r="M76" s="34">
        <v>4122490</v>
      </c>
      <c r="N76" s="34"/>
      <c r="O76" s="34"/>
      <c r="P76" s="34"/>
      <c r="Q76" s="34"/>
      <c r="R76" s="34"/>
      <c r="S76" s="34"/>
      <c r="T76" s="34"/>
      <c r="U76" s="34"/>
      <c r="V76" s="34">
        <v>9032061</v>
      </c>
      <c r="W76" s="34">
        <v>11209266</v>
      </c>
      <c r="X76" s="34"/>
      <c r="Y76" s="33"/>
      <c r="Z76" s="35">
        <v>22418532</v>
      </c>
    </row>
    <row r="77" spans="1:26" ht="13.5" hidden="1">
      <c r="A77" s="37" t="s">
        <v>31</v>
      </c>
      <c r="B77" s="19">
        <v>15183376</v>
      </c>
      <c r="C77" s="19"/>
      <c r="D77" s="20">
        <v>22072536</v>
      </c>
      <c r="E77" s="21">
        <v>22072536</v>
      </c>
      <c r="F77" s="21">
        <v>726845</v>
      </c>
      <c r="G77" s="21">
        <v>1809182</v>
      </c>
      <c r="H77" s="21">
        <v>2313614</v>
      </c>
      <c r="I77" s="21">
        <v>4849641</v>
      </c>
      <c r="J77" s="21">
        <v>1700298</v>
      </c>
      <c r="K77" s="21">
        <v>1309193</v>
      </c>
      <c r="L77" s="21">
        <v>1034485</v>
      </c>
      <c r="M77" s="21">
        <v>4043976</v>
      </c>
      <c r="N77" s="21"/>
      <c r="O77" s="21"/>
      <c r="P77" s="21"/>
      <c r="Q77" s="21"/>
      <c r="R77" s="21"/>
      <c r="S77" s="21"/>
      <c r="T77" s="21"/>
      <c r="U77" s="21"/>
      <c r="V77" s="21">
        <v>8893617</v>
      </c>
      <c r="W77" s="21">
        <v>11036268</v>
      </c>
      <c r="X77" s="21"/>
      <c r="Y77" s="20"/>
      <c r="Z77" s="23">
        <v>22072536</v>
      </c>
    </row>
    <row r="78" spans="1:26" ht="13.5" hidden="1">
      <c r="A78" s="38" t="s">
        <v>32</v>
      </c>
      <c r="B78" s="19">
        <v>354502</v>
      </c>
      <c r="C78" s="19"/>
      <c r="D78" s="20">
        <v>345996</v>
      </c>
      <c r="E78" s="21">
        <v>345996</v>
      </c>
      <c r="F78" s="21">
        <v>20818</v>
      </c>
      <c r="G78" s="21">
        <v>16111</v>
      </c>
      <c r="H78" s="21">
        <v>23001</v>
      </c>
      <c r="I78" s="21">
        <v>59930</v>
      </c>
      <c r="J78" s="21">
        <v>22148</v>
      </c>
      <c r="K78" s="21">
        <v>27632</v>
      </c>
      <c r="L78" s="21">
        <v>28734</v>
      </c>
      <c r="M78" s="21">
        <v>78514</v>
      </c>
      <c r="N78" s="21"/>
      <c r="O78" s="21"/>
      <c r="P78" s="21"/>
      <c r="Q78" s="21"/>
      <c r="R78" s="21"/>
      <c r="S78" s="21"/>
      <c r="T78" s="21"/>
      <c r="U78" s="21"/>
      <c r="V78" s="21">
        <v>138444</v>
      </c>
      <c r="W78" s="21">
        <v>172998</v>
      </c>
      <c r="X78" s="21"/>
      <c r="Y78" s="20"/>
      <c r="Z78" s="23">
        <v>345996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354502</v>
      </c>
      <c r="C82" s="19"/>
      <c r="D82" s="20">
        <v>345996</v>
      </c>
      <c r="E82" s="21">
        <v>345996</v>
      </c>
      <c r="F82" s="21">
        <v>20818</v>
      </c>
      <c r="G82" s="21">
        <v>16111</v>
      </c>
      <c r="H82" s="21">
        <v>23001</v>
      </c>
      <c r="I82" s="21">
        <v>59930</v>
      </c>
      <c r="J82" s="21">
        <v>22148</v>
      </c>
      <c r="K82" s="21">
        <v>27632</v>
      </c>
      <c r="L82" s="21">
        <v>28734</v>
      </c>
      <c r="M82" s="21">
        <v>78514</v>
      </c>
      <c r="N82" s="21"/>
      <c r="O82" s="21"/>
      <c r="P82" s="21"/>
      <c r="Q82" s="21"/>
      <c r="R82" s="21"/>
      <c r="S82" s="21"/>
      <c r="T82" s="21"/>
      <c r="U82" s="21"/>
      <c r="V82" s="21">
        <v>138444</v>
      </c>
      <c r="W82" s="21">
        <v>172998</v>
      </c>
      <c r="X82" s="21"/>
      <c r="Y82" s="20"/>
      <c r="Z82" s="23">
        <v>345996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125399939</v>
      </c>
      <c r="D5" s="153">
        <f>SUM(D6:D8)</f>
        <v>0</v>
      </c>
      <c r="E5" s="154">
        <f t="shared" si="0"/>
        <v>97762823</v>
      </c>
      <c r="F5" s="100">
        <f t="shared" si="0"/>
        <v>97762823</v>
      </c>
      <c r="G5" s="100">
        <f t="shared" si="0"/>
        <v>21160335</v>
      </c>
      <c r="H5" s="100">
        <f t="shared" si="0"/>
        <v>4015618</v>
      </c>
      <c r="I5" s="100">
        <f t="shared" si="0"/>
        <v>6775247</v>
      </c>
      <c r="J5" s="100">
        <f t="shared" si="0"/>
        <v>31951200</v>
      </c>
      <c r="K5" s="100">
        <f t="shared" si="0"/>
        <v>3086815</v>
      </c>
      <c r="L5" s="100">
        <f t="shared" si="0"/>
        <v>26160268</v>
      </c>
      <c r="M5" s="100">
        <f t="shared" si="0"/>
        <v>2804958</v>
      </c>
      <c r="N5" s="100">
        <f t="shared" si="0"/>
        <v>32052041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64003241</v>
      </c>
      <c r="X5" s="100">
        <f t="shared" si="0"/>
        <v>48881412</v>
      </c>
      <c r="Y5" s="100">
        <f t="shared" si="0"/>
        <v>15121829</v>
      </c>
      <c r="Z5" s="137">
        <f>+IF(X5&lt;&gt;0,+(Y5/X5)*100,0)</f>
        <v>30.93574506399283</v>
      </c>
      <c r="AA5" s="153">
        <f>SUM(AA6:AA8)</f>
        <v>97762823</v>
      </c>
    </row>
    <row r="6" spans="1:27" ht="13.5">
      <c r="A6" s="138" t="s">
        <v>75</v>
      </c>
      <c r="B6" s="136"/>
      <c r="C6" s="155">
        <v>125399939</v>
      </c>
      <c r="D6" s="155"/>
      <c r="E6" s="156">
        <v>69121000</v>
      </c>
      <c r="F6" s="60">
        <v>69121000</v>
      </c>
      <c r="G6" s="60">
        <v>16453192</v>
      </c>
      <c r="H6" s="60">
        <v>1793</v>
      </c>
      <c r="I6" s="60">
        <v>3701053</v>
      </c>
      <c r="J6" s="60">
        <v>20156038</v>
      </c>
      <c r="K6" s="60">
        <v>103</v>
      </c>
      <c r="L6" s="60">
        <v>23045563</v>
      </c>
      <c r="M6" s="60">
        <v>688</v>
      </c>
      <c r="N6" s="60">
        <v>23046354</v>
      </c>
      <c r="O6" s="60"/>
      <c r="P6" s="60"/>
      <c r="Q6" s="60"/>
      <c r="R6" s="60"/>
      <c r="S6" s="60"/>
      <c r="T6" s="60"/>
      <c r="U6" s="60"/>
      <c r="V6" s="60"/>
      <c r="W6" s="60">
        <v>43202392</v>
      </c>
      <c r="X6" s="60">
        <v>34560500</v>
      </c>
      <c r="Y6" s="60">
        <v>8641892</v>
      </c>
      <c r="Z6" s="140">
        <v>25.01</v>
      </c>
      <c r="AA6" s="155">
        <v>69121000</v>
      </c>
    </row>
    <row r="7" spans="1:27" ht="13.5">
      <c r="A7" s="138" t="s">
        <v>76</v>
      </c>
      <c r="B7" s="136"/>
      <c r="C7" s="157"/>
      <c r="D7" s="157"/>
      <c r="E7" s="158">
        <v>28641823</v>
      </c>
      <c r="F7" s="159">
        <v>28641823</v>
      </c>
      <c r="G7" s="159">
        <v>4705493</v>
      </c>
      <c r="H7" s="159">
        <v>4013075</v>
      </c>
      <c r="I7" s="159">
        <v>3073010</v>
      </c>
      <c r="J7" s="159">
        <v>11791578</v>
      </c>
      <c r="K7" s="159">
        <v>3083423</v>
      </c>
      <c r="L7" s="159">
        <v>3111055</v>
      </c>
      <c r="M7" s="159">
        <v>2797165</v>
      </c>
      <c r="N7" s="159">
        <v>8991643</v>
      </c>
      <c r="O7" s="159"/>
      <c r="P7" s="159"/>
      <c r="Q7" s="159"/>
      <c r="R7" s="159"/>
      <c r="S7" s="159"/>
      <c r="T7" s="159"/>
      <c r="U7" s="159"/>
      <c r="V7" s="159"/>
      <c r="W7" s="159">
        <v>20783221</v>
      </c>
      <c r="X7" s="159">
        <v>14320912</v>
      </c>
      <c r="Y7" s="159">
        <v>6462309</v>
      </c>
      <c r="Z7" s="141">
        <v>45.12</v>
      </c>
      <c r="AA7" s="157">
        <v>28641823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1650</v>
      </c>
      <c r="H8" s="60">
        <v>750</v>
      </c>
      <c r="I8" s="60">
        <v>1184</v>
      </c>
      <c r="J8" s="60">
        <v>3584</v>
      </c>
      <c r="K8" s="60">
        <v>3289</v>
      </c>
      <c r="L8" s="60">
        <v>3650</v>
      </c>
      <c r="M8" s="60">
        <v>7105</v>
      </c>
      <c r="N8" s="60">
        <v>14044</v>
      </c>
      <c r="O8" s="60"/>
      <c r="P8" s="60"/>
      <c r="Q8" s="60"/>
      <c r="R8" s="60"/>
      <c r="S8" s="60"/>
      <c r="T8" s="60"/>
      <c r="U8" s="60"/>
      <c r="V8" s="60"/>
      <c r="W8" s="60">
        <v>17628</v>
      </c>
      <c r="X8" s="60"/>
      <c r="Y8" s="60">
        <v>17628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1882610</v>
      </c>
      <c r="F9" s="100">
        <f t="shared" si="1"/>
        <v>1882610</v>
      </c>
      <c r="G9" s="100">
        <f t="shared" si="1"/>
        <v>89645</v>
      </c>
      <c r="H9" s="100">
        <f t="shared" si="1"/>
        <v>70221</v>
      </c>
      <c r="I9" s="100">
        <f t="shared" si="1"/>
        <v>992364</v>
      </c>
      <c r="J9" s="100">
        <f t="shared" si="1"/>
        <v>1152230</v>
      </c>
      <c r="K9" s="100">
        <f t="shared" si="1"/>
        <v>67247</v>
      </c>
      <c r="L9" s="100">
        <f t="shared" si="1"/>
        <v>66441</v>
      </c>
      <c r="M9" s="100">
        <f t="shared" si="1"/>
        <v>45290</v>
      </c>
      <c r="N9" s="100">
        <f t="shared" si="1"/>
        <v>178978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1331208</v>
      </c>
      <c r="X9" s="100">
        <f t="shared" si="1"/>
        <v>941305</v>
      </c>
      <c r="Y9" s="100">
        <f t="shared" si="1"/>
        <v>389903</v>
      </c>
      <c r="Z9" s="137">
        <f>+IF(X9&lt;&gt;0,+(Y9/X9)*100,0)</f>
        <v>41.42153712133687</v>
      </c>
      <c r="AA9" s="153">
        <f>SUM(AA10:AA14)</f>
        <v>1882610</v>
      </c>
    </row>
    <row r="10" spans="1:27" ht="13.5">
      <c r="A10" s="138" t="s">
        <v>79</v>
      </c>
      <c r="B10" s="136"/>
      <c r="C10" s="155"/>
      <c r="D10" s="155"/>
      <c r="E10" s="156">
        <v>1882610</v>
      </c>
      <c r="F10" s="60">
        <v>1882610</v>
      </c>
      <c r="G10" s="60">
        <v>89645</v>
      </c>
      <c r="H10" s="60">
        <v>70221</v>
      </c>
      <c r="I10" s="60">
        <v>992364</v>
      </c>
      <c r="J10" s="60">
        <v>1152230</v>
      </c>
      <c r="K10" s="60">
        <v>67247</v>
      </c>
      <c r="L10" s="60">
        <v>66441</v>
      </c>
      <c r="M10" s="60">
        <v>45290</v>
      </c>
      <c r="N10" s="60">
        <v>178978</v>
      </c>
      <c r="O10" s="60"/>
      <c r="P10" s="60"/>
      <c r="Q10" s="60"/>
      <c r="R10" s="60"/>
      <c r="S10" s="60"/>
      <c r="T10" s="60"/>
      <c r="U10" s="60"/>
      <c r="V10" s="60"/>
      <c r="W10" s="60">
        <v>1331208</v>
      </c>
      <c r="X10" s="60">
        <v>941305</v>
      </c>
      <c r="Y10" s="60">
        <v>389903</v>
      </c>
      <c r="Z10" s="140">
        <v>41.42</v>
      </c>
      <c r="AA10" s="155">
        <v>1882610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32861326</v>
      </c>
      <c r="F15" s="100">
        <f t="shared" si="2"/>
        <v>32861326</v>
      </c>
      <c r="G15" s="100">
        <f t="shared" si="2"/>
        <v>11763791</v>
      </c>
      <c r="H15" s="100">
        <f t="shared" si="2"/>
        <v>12817</v>
      </c>
      <c r="I15" s="100">
        <f t="shared" si="2"/>
        <v>234301</v>
      </c>
      <c r="J15" s="100">
        <f t="shared" si="2"/>
        <v>12010909</v>
      </c>
      <c r="K15" s="100">
        <f t="shared" si="2"/>
        <v>129844</v>
      </c>
      <c r="L15" s="100">
        <f t="shared" si="2"/>
        <v>11684398</v>
      </c>
      <c r="M15" s="100">
        <f t="shared" si="2"/>
        <v>307617</v>
      </c>
      <c r="N15" s="100">
        <f t="shared" si="2"/>
        <v>12121859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24132768</v>
      </c>
      <c r="X15" s="100">
        <f t="shared" si="2"/>
        <v>16430663</v>
      </c>
      <c r="Y15" s="100">
        <f t="shared" si="2"/>
        <v>7702105</v>
      </c>
      <c r="Z15" s="137">
        <f>+IF(X15&lt;&gt;0,+(Y15/X15)*100,0)</f>
        <v>46.876410282409175</v>
      </c>
      <c r="AA15" s="153">
        <f>SUM(AA16:AA18)</f>
        <v>32861326</v>
      </c>
    </row>
    <row r="16" spans="1:27" ht="13.5">
      <c r="A16" s="138" t="s">
        <v>85</v>
      </c>
      <c r="B16" s="136"/>
      <c r="C16" s="155"/>
      <c r="D16" s="155"/>
      <c r="E16" s="156">
        <v>32861326</v>
      </c>
      <c r="F16" s="60">
        <v>32861326</v>
      </c>
      <c r="G16" s="60">
        <v>11763791</v>
      </c>
      <c r="H16" s="60">
        <v>12817</v>
      </c>
      <c r="I16" s="60">
        <v>234301</v>
      </c>
      <c r="J16" s="60">
        <v>12010909</v>
      </c>
      <c r="K16" s="60">
        <v>129844</v>
      </c>
      <c r="L16" s="60">
        <v>11684398</v>
      </c>
      <c r="M16" s="60">
        <v>307617</v>
      </c>
      <c r="N16" s="60">
        <v>12121859</v>
      </c>
      <c r="O16" s="60"/>
      <c r="P16" s="60"/>
      <c r="Q16" s="60"/>
      <c r="R16" s="60"/>
      <c r="S16" s="60"/>
      <c r="T16" s="60"/>
      <c r="U16" s="60"/>
      <c r="V16" s="60"/>
      <c r="W16" s="60">
        <v>24132768</v>
      </c>
      <c r="X16" s="60">
        <v>16430663</v>
      </c>
      <c r="Y16" s="60">
        <v>7702105</v>
      </c>
      <c r="Z16" s="140">
        <v>46.88</v>
      </c>
      <c r="AA16" s="155">
        <v>32861326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25664</v>
      </c>
      <c r="H19" s="100">
        <f t="shared" si="3"/>
        <v>29408</v>
      </c>
      <c r="I19" s="100">
        <f t="shared" si="3"/>
        <v>29407</v>
      </c>
      <c r="J19" s="100">
        <f t="shared" si="3"/>
        <v>84479</v>
      </c>
      <c r="K19" s="100">
        <f t="shared" si="3"/>
        <v>41293</v>
      </c>
      <c r="L19" s="100">
        <f t="shared" si="3"/>
        <v>29628</v>
      </c>
      <c r="M19" s="100">
        <f t="shared" si="3"/>
        <v>29479</v>
      </c>
      <c r="N19" s="100">
        <f t="shared" si="3"/>
        <v>100400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184879</v>
      </c>
      <c r="X19" s="100">
        <f t="shared" si="3"/>
        <v>0</v>
      </c>
      <c r="Y19" s="100">
        <f t="shared" si="3"/>
        <v>184879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25664</v>
      </c>
      <c r="H23" s="60">
        <v>29408</v>
      </c>
      <c r="I23" s="60">
        <v>29407</v>
      </c>
      <c r="J23" s="60">
        <v>84479</v>
      </c>
      <c r="K23" s="60">
        <v>41293</v>
      </c>
      <c r="L23" s="60">
        <v>29628</v>
      </c>
      <c r="M23" s="60">
        <v>29479</v>
      </c>
      <c r="N23" s="60">
        <v>100400</v>
      </c>
      <c r="O23" s="60"/>
      <c r="P23" s="60"/>
      <c r="Q23" s="60"/>
      <c r="R23" s="60"/>
      <c r="S23" s="60"/>
      <c r="T23" s="60"/>
      <c r="U23" s="60"/>
      <c r="V23" s="60"/>
      <c r="W23" s="60">
        <v>184879</v>
      </c>
      <c r="X23" s="60"/>
      <c r="Y23" s="60">
        <v>184879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1528448</v>
      </c>
      <c r="F24" s="100">
        <v>1528448</v>
      </c>
      <c r="G24" s="100">
        <v>3592</v>
      </c>
      <c r="H24" s="100"/>
      <c r="I24" s="100">
        <v>5698</v>
      </c>
      <c r="J24" s="100">
        <v>9290</v>
      </c>
      <c r="K24" s="100"/>
      <c r="L24" s="100">
        <v>1264</v>
      </c>
      <c r="M24" s="100">
        <v>5139</v>
      </c>
      <c r="N24" s="100">
        <v>6403</v>
      </c>
      <c r="O24" s="100"/>
      <c r="P24" s="100"/>
      <c r="Q24" s="100"/>
      <c r="R24" s="100"/>
      <c r="S24" s="100"/>
      <c r="T24" s="100"/>
      <c r="U24" s="100"/>
      <c r="V24" s="100"/>
      <c r="W24" s="100">
        <v>15693</v>
      </c>
      <c r="X24" s="100">
        <v>764224</v>
      </c>
      <c r="Y24" s="100">
        <v>-748531</v>
      </c>
      <c r="Z24" s="137">
        <v>-97.95</v>
      </c>
      <c r="AA24" s="153">
        <v>1528448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125399939</v>
      </c>
      <c r="D25" s="168">
        <f>+D5+D9+D15+D19+D24</f>
        <v>0</v>
      </c>
      <c r="E25" s="169">
        <f t="shared" si="4"/>
        <v>134035207</v>
      </c>
      <c r="F25" s="73">
        <f t="shared" si="4"/>
        <v>134035207</v>
      </c>
      <c r="G25" s="73">
        <f t="shared" si="4"/>
        <v>33043027</v>
      </c>
      <c r="H25" s="73">
        <f t="shared" si="4"/>
        <v>4128064</v>
      </c>
      <c r="I25" s="73">
        <f t="shared" si="4"/>
        <v>8037017</v>
      </c>
      <c r="J25" s="73">
        <f t="shared" si="4"/>
        <v>45208108</v>
      </c>
      <c r="K25" s="73">
        <f t="shared" si="4"/>
        <v>3325199</v>
      </c>
      <c r="L25" s="73">
        <f t="shared" si="4"/>
        <v>37941999</v>
      </c>
      <c r="M25" s="73">
        <f t="shared" si="4"/>
        <v>3192483</v>
      </c>
      <c r="N25" s="73">
        <f t="shared" si="4"/>
        <v>44459681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89667789</v>
      </c>
      <c r="X25" s="73">
        <f t="shared" si="4"/>
        <v>67017604</v>
      </c>
      <c r="Y25" s="73">
        <f t="shared" si="4"/>
        <v>22650185</v>
      </c>
      <c r="Z25" s="170">
        <f>+IF(X25&lt;&gt;0,+(Y25/X25)*100,0)</f>
        <v>33.79736613681384</v>
      </c>
      <c r="AA25" s="168">
        <f>+AA5+AA9+AA15+AA19+AA24</f>
        <v>134035207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74269913</v>
      </c>
      <c r="D28" s="153">
        <f>SUM(D29:D31)</f>
        <v>0</v>
      </c>
      <c r="E28" s="154">
        <f t="shared" si="5"/>
        <v>57047781</v>
      </c>
      <c r="F28" s="100">
        <f t="shared" si="5"/>
        <v>57047781</v>
      </c>
      <c r="G28" s="100">
        <f t="shared" si="5"/>
        <v>3820679</v>
      </c>
      <c r="H28" s="100">
        <f t="shared" si="5"/>
        <v>4093398</v>
      </c>
      <c r="I28" s="100">
        <f t="shared" si="5"/>
        <v>3192128</v>
      </c>
      <c r="J28" s="100">
        <f t="shared" si="5"/>
        <v>11106205</v>
      </c>
      <c r="K28" s="100">
        <f t="shared" si="5"/>
        <v>5182508</v>
      </c>
      <c r="L28" s="100">
        <f t="shared" si="5"/>
        <v>3574398</v>
      </c>
      <c r="M28" s="100">
        <f t="shared" si="5"/>
        <v>4188044</v>
      </c>
      <c r="N28" s="100">
        <f t="shared" si="5"/>
        <v>12944950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24051155</v>
      </c>
      <c r="X28" s="100">
        <f t="shared" si="5"/>
        <v>28523892</v>
      </c>
      <c r="Y28" s="100">
        <f t="shared" si="5"/>
        <v>-4472737</v>
      </c>
      <c r="Z28" s="137">
        <f>+IF(X28&lt;&gt;0,+(Y28/X28)*100,0)</f>
        <v>-15.680668682941304</v>
      </c>
      <c r="AA28" s="153">
        <f>SUM(AA29:AA31)</f>
        <v>57047781</v>
      </c>
    </row>
    <row r="29" spans="1:27" ht="13.5">
      <c r="A29" s="138" t="s">
        <v>75</v>
      </c>
      <c r="B29" s="136"/>
      <c r="C29" s="155">
        <v>74269913</v>
      </c>
      <c r="D29" s="155"/>
      <c r="E29" s="156">
        <v>21666937</v>
      </c>
      <c r="F29" s="60">
        <v>21666937</v>
      </c>
      <c r="G29" s="60">
        <v>1755273</v>
      </c>
      <c r="H29" s="60">
        <v>1158575</v>
      </c>
      <c r="I29" s="60">
        <v>1182981</v>
      </c>
      <c r="J29" s="60">
        <v>4096829</v>
      </c>
      <c r="K29" s="60">
        <v>1775997</v>
      </c>
      <c r="L29" s="60">
        <v>1015900</v>
      </c>
      <c r="M29" s="60">
        <v>1481307</v>
      </c>
      <c r="N29" s="60">
        <v>4273204</v>
      </c>
      <c r="O29" s="60"/>
      <c r="P29" s="60"/>
      <c r="Q29" s="60"/>
      <c r="R29" s="60"/>
      <c r="S29" s="60"/>
      <c r="T29" s="60"/>
      <c r="U29" s="60"/>
      <c r="V29" s="60"/>
      <c r="W29" s="60">
        <v>8370033</v>
      </c>
      <c r="X29" s="60">
        <v>10833469</v>
      </c>
      <c r="Y29" s="60">
        <v>-2463436</v>
      </c>
      <c r="Z29" s="140">
        <v>-22.74</v>
      </c>
      <c r="AA29" s="155">
        <v>21666937</v>
      </c>
    </row>
    <row r="30" spans="1:27" ht="13.5">
      <c r="A30" s="138" t="s">
        <v>76</v>
      </c>
      <c r="B30" s="136"/>
      <c r="C30" s="157"/>
      <c r="D30" s="157"/>
      <c r="E30" s="158">
        <v>15977243</v>
      </c>
      <c r="F30" s="159">
        <v>15977243</v>
      </c>
      <c r="G30" s="159">
        <v>924014</v>
      </c>
      <c r="H30" s="159">
        <v>2022608</v>
      </c>
      <c r="I30" s="159">
        <v>945763</v>
      </c>
      <c r="J30" s="159">
        <v>3892385</v>
      </c>
      <c r="K30" s="159">
        <v>2121358</v>
      </c>
      <c r="L30" s="159">
        <v>1468767</v>
      </c>
      <c r="M30" s="159">
        <v>1579403</v>
      </c>
      <c r="N30" s="159">
        <v>5169528</v>
      </c>
      <c r="O30" s="159"/>
      <c r="P30" s="159"/>
      <c r="Q30" s="159"/>
      <c r="R30" s="159"/>
      <c r="S30" s="159"/>
      <c r="T30" s="159"/>
      <c r="U30" s="159"/>
      <c r="V30" s="159"/>
      <c r="W30" s="159">
        <v>9061913</v>
      </c>
      <c r="X30" s="159">
        <v>7988622</v>
      </c>
      <c r="Y30" s="159">
        <v>1073291</v>
      </c>
      <c r="Z30" s="141">
        <v>13.44</v>
      </c>
      <c r="AA30" s="157">
        <v>15977243</v>
      </c>
    </row>
    <row r="31" spans="1:27" ht="13.5">
      <c r="A31" s="138" t="s">
        <v>77</v>
      </c>
      <c r="B31" s="136"/>
      <c r="C31" s="155"/>
      <c r="D31" s="155"/>
      <c r="E31" s="156">
        <v>19403601</v>
      </c>
      <c r="F31" s="60">
        <v>19403601</v>
      </c>
      <c r="G31" s="60">
        <v>1141392</v>
      </c>
      <c r="H31" s="60">
        <v>912215</v>
      </c>
      <c r="I31" s="60">
        <v>1063384</v>
      </c>
      <c r="J31" s="60">
        <v>3116991</v>
      </c>
      <c r="K31" s="60">
        <v>1285153</v>
      </c>
      <c r="L31" s="60">
        <v>1089731</v>
      </c>
      <c r="M31" s="60">
        <v>1127334</v>
      </c>
      <c r="N31" s="60">
        <v>3502218</v>
      </c>
      <c r="O31" s="60"/>
      <c r="P31" s="60"/>
      <c r="Q31" s="60"/>
      <c r="R31" s="60"/>
      <c r="S31" s="60"/>
      <c r="T31" s="60"/>
      <c r="U31" s="60"/>
      <c r="V31" s="60"/>
      <c r="W31" s="60">
        <v>6619209</v>
      </c>
      <c r="X31" s="60">
        <v>9701801</v>
      </c>
      <c r="Y31" s="60">
        <v>-3082592</v>
      </c>
      <c r="Z31" s="140">
        <v>-31.77</v>
      </c>
      <c r="AA31" s="155">
        <v>19403601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12711899</v>
      </c>
      <c r="F32" s="100">
        <f t="shared" si="6"/>
        <v>12711899</v>
      </c>
      <c r="G32" s="100">
        <f t="shared" si="6"/>
        <v>531986</v>
      </c>
      <c r="H32" s="100">
        <f t="shared" si="6"/>
        <v>380772</v>
      </c>
      <c r="I32" s="100">
        <f t="shared" si="6"/>
        <v>557734</v>
      </c>
      <c r="J32" s="100">
        <f t="shared" si="6"/>
        <v>1470492</v>
      </c>
      <c r="K32" s="100">
        <f t="shared" si="6"/>
        <v>774204</v>
      </c>
      <c r="L32" s="100">
        <f t="shared" si="6"/>
        <v>579463</v>
      </c>
      <c r="M32" s="100">
        <f t="shared" si="6"/>
        <v>660507</v>
      </c>
      <c r="N32" s="100">
        <f t="shared" si="6"/>
        <v>2014174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3484666</v>
      </c>
      <c r="X32" s="100">
        <f t="shared" si="6"/>
        <v>6355950</v>
      </c>
      <c r="Y32" s="100">
        <f t="shared" si="6"/>
        <v>-2871284</v>
      </c>
      <c r="Z32" s="137">
        <f>+IF(X32&lt;&gt;0,+(Y32/X32)*100,0)</f>
        <v>-45.174741777389684</v>
      </c>
      <c r="AA32" s="153">
        <f>SUM(AA33:AA37)</f>
        <v>12711899</v>
      </c>
    </row>
    <row r="33" spans="1:27" ht="13.5">
      <c r="A33" s="138" t="s">
        <v>79</v>
      </c>
      <c r="B33" s="136"/>
      <c r="C33" s="155"/>
      <c r="D33" s="155"/>
      <c r="E33" s="156">
        <v>12711899</v>
      </c>
      <c r="F33" s="60">
        <v>12711899</v>
      </c>
      <c r="G33" s="60">
        <v>531986</v>
      </c>
      <c r="H33" s="60">
        <v>380772</v>
      </c>
      <c r="I33" s="60">
        <v>557734</v>
      </c>
      <c r="J33" s="60">
        <v>1470492</v>
      </c>
      <c r="K33" s="60">
        <v>774204</v>
      </c>
      <c r="L33" s="60">
        <v>579463</v>
      </c>
      <c r="M33" s="60">
        <v>660507</v>
      </c>
      <c r="N33" s="60">
        <v>2014174</v>
      </c>
      <c r="O33" s="60"/>
      <c r="P33" s="60"/>
      <c r="Q33" s="60"/>
      <c r="R33" s="60"/>
      <c r="S33" s="60"/>
      <c r="T33" s="60"/>
      <c r="U33" s="60"/>
      <c r="V33" s="60"/>
      <c r="W33" s="60">
        <v>3484666</v>
      </c>
      <c r="X33" s="60">
        <v>6355950</v>
      </c>
      <c r="Y33" s="60">
        <v>-2871284</v>
      </c>
      <c r="Z33" s="140">
        <v>-45.17</v>
      </c>
      <c r="AA33" s="155">
        <v>12711899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27542226</v>
      </c>
      <c r="F38" s="100">
        <f t="shared" si="7"/>
        <v>27542226</v>
      </c>
      <c r="G38" s="100">
        <f t="shared" si="7"/>
        <v>1616928</v>
      </c>
      <c r="H38" s="100">
        <f t="shared" si="7"/>
        <v>1562783</v>
      </c>
      <c r="I38" s="100">
        <f t="shared" si="7"/>
        <v>2214215</v>
      </c>
      <c r="J38" s="100">
        <f t="shared" si="7"/>
        <v>5393926</v>
      </c>
      <c r="K38" s="100">
        <f t="shared" si="7"/>
        <v>2622643</v>
      </c>
      <c r="L38" s="100">
        <f t="shared" si="7"/>
        <v>2214384</v>
      </c>
      <c r="M38" s="100">
        <f t="shared" si="7"/>
        <v>2392238</v>
      </c>
      <c r="N38" s="100">
        <f t="shared" si="7"/>
        <v>7229265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12623191</v>
      </c>
      <c r="X38" s="100">
        <f t="shared" si="7"/>
        <v>13771113</v>
      </c>
      <c r="Y38" s="100">
        <f t="shared" si="7"/>
        <v>-1147922</v>
      </c>
      <c r="Z38" s="137">
        <f>+IF(X38&lt;&gt;0,+(Y38/X38)*100,0)</f>
        <v>-8.335724207622143</v>
      </c>
      <c r="AA38" s="153">
        <f>SUM(AA39:AA41)</f>
        <v>27542226</v>
      </c>
    </row>
    <row r="39" spans="1:27" ht="13.5">
      <c r="A39" s="138" t="s">
        <v>85</v>
      </c>
      <c r="B39" s="136"/>
      <c r="C39" s="155"/>
      <c r="D39" s="155"/>
      <c r="E39" s="156">
        <v>27542226</v>
      </c>
      <c r="F39" s="60">
        <v>27542226</v>
      </c>
      <c r="G39" s="60">
        <v>1616928</v>
      </c>
      <c r="H39" s="60">
        <v>1562783</v>
      </c>
      <c r="I39" s="60">
        <v>2214215</v>
      </c>
      <c r="J39" s="60">
        <v>5393926</v>
      </c>
      <c r="K39" s="60">
        <v>2622643</v>
      </c>
      <c r="L39" s="60">
        <v>2214384</v>
      </c>
      <c r="M39" s="60">
        <v>2392238</v>
      </c>
      <c r="N39" s="60">
        <v>7229265</v>
      </c>
      <c r="O39" s="60"/>
      <c r="P39" s="60"/>
      <c r="Q39" s="60"/>
      <c r="R39" s="60"/>
      <c r="S39" s="60"/>
      <c r="T39" s="60"/>
      <c r="U39" s="60"/>
      <c r="V39" s="60"/>
      <c r="W39" s="60">
        <v>12623191</v>
      </c>
      <c r="X39" s="60">
        <v>13771113</v>
      </c>
      <c r="Y39" s="60">
        <v>-1147922</v>
      </c>
      <c r="Z39" s="140">
        <v>-8.34</v>
      </c>
      <c r="AA39" s="155">
        <v>27542226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1523301</v>
      </c>
      <c r="F47" s="100">
        <v>1523301</v>
      </c>
      <c r="G47" s="100">
        <v>62522</v>
      </c>
      <c r="H47" s="100">
        <v>59167</v>
      </c>
      <c r="I47" s="100">
        <v>80884</v>
      </c>
      <c r="J47" s="100">
        <v>202573</v>
      </c>
      <c r="K47" s="100">
        <v>144143</v>
      </c>
      <c r="L47" s="100">
        <v>59136</v>
      </c>
      <c r="M47" s="100">
        <v>88598</v>
      </c>
      <c r="N47" s="100">
        <v>291877</v>
      </c>
      <c r="O47" s="100"/>
      <c r="P47" s="100"/>
      <c r="Q47" s="100"/>
      <c r="R47" s="100"/>
      <c r="S47" s="100"/>
      <c r="T47" s="100"/>
      <c r="U47" s="100"/>
      <c r="V47" s="100"/>
      <c r="W47" s="100">
        <v>494450</v>
      </c>
      <c r="X47" s="100">
        <v>761651</v>
      </c>
      <c r="Y47" s="100">
        <v>-267201</v>
      </c>
      <c r="Z47" s="137">
        <v>-35.08</v>
      </c>
      <c r="AA47" s="153">
        <v>1523301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74269913</v>
      </c>
      <c r="D48" s="168">
        <f>+D28+D32+D38+D42+D47</f>
        <v>0</v>
      </c>
      <c r="E48" s="169">
        <f t="shared" si="9"/>
        <v>98825207</v>
      </c>
      <c r="F48" s="73">
        <f t="shared" si="9"/>
        <v>98825207</v>
      </c>
      <c r="G48" s="73">
        <f t="shared" si="9"/>
        <v>6032115</v>
      </c>
      <c r="H48" s="73">
        <f t="shared" si="9"/>
        <v>6096120</v>
      </c>
      <c r="I48" s="73">
        <f t="shared" si="9"/>
        <v>6044961</v>
      </c>
      <c r="J48" s="73">
        <f t="shared" si="9"/>
        <v>18173196</v>
      </c>
      <c r="K48" s="73">
        <f t="shared" si="9"/>
        <v>8723498</v>
      </c>
      <c r="L48" s="73">
        <f t="shared" si="9"/>
        <v>6427381</v>
      </c>
      <c r="M48" s="73">
        <f t="shared" si="9"/>
        <v>7329387</v>
      </c>
      <c r="N48" s="73">
        <f t="shared" si="9"/>
        <v>22480266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40653462</v>
      </c>
      <c r="X48" s="73">
        <f t="shared" si="9"/>
        <v>49412606</v>
      </c>
      <c r="Y48" s="73">
        <f t="shared" si="9"/>
        <v>-8759144</v>
      </c>
      <c r="Z48" s="170">
        <f>+IF(X48&lt;&gt;0,+(Y48/X48)*100,0)</f>
        <v>-17.72653723221965</v>
      </c>
      <c r="AA48" s="168">
        <f>+AA28+AA32+AA38+AA42+AA47</f>
        <v>98825207</v>
      </c>
    </row>
    <row r="49" spans="1:27" ht="13.5">
      <c r="A49" s="148" t="s">
        <v>49</v>
      </c>
      <c r="B49" s="149"/>
      <c r="C49" s="171">
        <f aca="true" t="shared" si="10" ref="C49:Y49">+C25-C48</f>
        <v>51130026</v>
      </c>
      <c r="D49" s="171">
        <f>+D25-D48</f>
        <v>0</v>
      </c>
      <c r="E49" s="172">
        <f t="shared" si="10"/>
        <v>35210000</v>
      </c>
      <c r="F49" s="173">
        <f t="shared" si="10"/>
        <v>35210000</v>
      </c>
      <c r="G49" s="173">
        <f t="shared" si="10"/>
        <v>27010912</v>
      </c>
      <c r="H49" s="173">
        <f t="shared" si="10"/>
        <v>-1968056</v>
      </c>
      <c r="I49" s="173">
        <f t="shared" si="10"/>
        <v>1992056</v>
      </c>
      <c r="J49" s="173">
        <f t="shared" si="10"/>
        <v>27034912</v>
      </c>
      <c r="K49" s="173">
        <f t="shared" si="10"/>
        <v>-5398299</v>
      </c>
      <c r="L49" s="173">
        <f t="shared" si="10"/>
        <v>31514618</v>
      </c>
      <c r="M49" s="173">
        <f t="shared" si="10"/>
        <v>-4136904</v>
      </c>
      <c r="N49" s="173">
        <f t="shared" si="10"/>
        <v>21979415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49014327</v>
      </c>
      <c r="X49" s="173">
        <f>IF(F25=F48,0,X25-X48)</f>
        <v>17604998</v>
      </c>
      <c r="Y49" s="173">
        <f t="shared" si="10"/>
        <v>31409329</v>
      </c>
      <c r="Z49" s="174">
        <f>+IF(X49&lt;&gt;0,+(Y49/X49)*100,0)</f>
        <v>178.4114317990834</v>
      </c>
      <c r="AA49" s="171">
        <f>+AA25-AA48</f>
        <v>35210000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15183376</v>
      </c>
      <c r="D5" s="155">
        <v>0</v>
      </c>
      <c r="E5" s="156">
        <v>22072536</v>
      </c>
      <c r="F5" s="60">
        <v>22072536</v>
      </c>
      <c r="G5" s="60">
        <v>2514903</v>
      </c>
      <c r="H5" s="60">
        <v>2483331</v>
      </c>
      <c r="I5" s="60">
        <v>2481917</v>
      </c>
      <c r="J5" s="60">
        <v>7480151</v>
      </c>
      <c r="K5" s="60">
        <v>2488694</v>
      </c>
      <c r="L5" s="60">
        <v>2476267</v>
      </c>
      <c r="M5" s="60">
        <v>2489213</v>
      </c>
      <c r="N5" s="60">
        <v>7454174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14934325</v>
      </c>
      <c r="X5" s="60">
        <v>11036268</v>
      </c>
      <c r="Y5" s="60">
        <v>3898057</v>
      </c>
      <c r="Z5" s="140">
        <v>35.32</v>
      </c>
      <c r="AA5" s="155">
        <v>22072536</v>
      </c>
    </row>
    <row r="6" spans="1:27" ht="13.5">
      <c r="A6" s="181" t="s">
        <v>102</v>
      </c>
      <c r="B6" s="182"/>
      <c r="C6" s="155">
        <v>2469597</v>
      </c>
      <c r="D6" s="155">
        <v>0</v>
      </c>
      <c r="E6" s="156">
        <v>1716130</v>
      </c>
      <c r="F6" s="60">
        <v>1716130</v>
      </c>
      <c r="G6" s="60">
        <v>248055</v>
      </c>
      <c r="H6" s="60">
        <v>264097</v>
      </c>
      <c r="I6" s="60">
        <v>273305</v>
      </c>
      <c r="J6" s="60">
        <v>785457</v>
      </c>
      <c r="K6" s="60">
        <v>281742</v>
      </c>
      <c r="L6" s="60">
        <v>290785</v>
      </c>
      <c r="M6" s="60">
        <v>0</v>
      </c>
      <c r="N6" s="60">
        <v>572527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1357984</v>
      </c>
      <c r="X6" s="60">
        <v>858065</v>
      </c>
      <c r="Y6" s="60">
        <v>499919</v>
      </c>
      <c r="Z6" s="140">
        <v>58.26</v>
      </c>
      <c r="AA6" s="155">
        <v>1716130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25664</v>
      </c>
      <c r="H10" s="54">
        <v>29408</v>
      </c>
      <c r="I10" s="54">
        <v>29407</v>
      </c>
      <c r="J10" s="54">
        <v>84479</v>
      </c>
      <c r="K10" s="54">
        <v>41293</v>
      </c>
      <c r="L10" s="54">
        <v>29628</v>
      </c>
      <c r="M10" s="54">
        <v>29479</v>
      </c>
      <c r="N10" s="54">
        <v>100400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184879</v>
      </c>
      <c r="X10" s="54">
        <v>0</v>
      </c>
      <c r="Y10" s="54">
        <v>184879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354502</v>
      </c>
      <c r="D11" s="155">
        <v>0</v>
      </c>
      <c r="E11" s="156">
        <v>345618</v>
      </c>
      <c r="F11" s="60">
        <v>345618</v>
      </c>
      <c r="G11" s="60">
        <v>137</v>
      </c>
      <c r="H11" s="60">
        <v>137</v>
      </c>
      <c r="I11" s="60">
        <v>2170</v>
      </c>
      <c r="J11" s="60">
        <v>2444</v>
      </c>
      <c r="K11" s="60">
        <v>0</v>
      </c>
      <c r="L11" s="60">
        <v>1447</v>
      </c>
      <c r="M11" s="60">
        <v>1366</v>
      </c>
      <c r="N11" s="60">
        <v>2813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5257</v>
      </c>
      <c r="X11" s="60">
        <v>172809</v>
      </c>
      <c r="Y11" s="60">
        <v>-167552</v>
      </c>
      <c r="Z11" s="140">
        <v>-96.96</v>
      </c>
      <c r="AA11" s="155">
        <v>345618</v>
      </c>
    </row>
    <row r="12" spans="1:27" ht="13.5">
      <c r="A12" s="183" t="s">
        <v>108</v>
      </c>
      <c r="B12" s="185"/>
      <c r="C12" s="155">
        <v>945241</v>
      </c>
      <c r="D12" s="155">
        <v>0</v>
      </c>
      <c r="E12" s="156">
        <v>50000</v>
      </c>
      <c r="F12" s="60">
        <v>50000</v>
      </c>
      <c r="G12" s="60">
        <v>1650</v>
      </c>
      <c r="H12" s="60">
        <v>750</v>
      </c>
      <c r="I12" s="60">
        <v>1184</v>
      </c>
      <c r="J12" s="60">
        <v>3584</v>
      </c>
      <c r="K12" s="60">
        <v>3289</v>
      </c>
      <c r="L12" s="60">
        <v>3650</v>
      </c>
      <c r="M12" s="60">
        <v>7105</v>
      </c>
      <c r="N12" s="60">
        <v>14044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17628</v>
      </c>
      <c r="X12" s="60">
        <v>25000</v>
      </c>
      <c r="Y12" s="60">
        <v>-7372</v>
      </c>
      <c r="Z12" s="140">
        <v>-29.49</v>
      </c>
      <c r="AA12" s="155">
        <v>50000</v>
      </c>
    </row>
    <row r="13" spans="1:27" ht="13.5">
      <c r="A13" s="181" t="s">
        <v>109</v>
      </c>
      <c r="B13" s="185"/>
      <c r="C13" s="155">
        <v>2535437</v>
      </c>
      <c r="D13" s="155">
        <v>0</v>
      </c>
      <c r="E13" s="156">
        <v>1399200</v>
      </c>
      <c r="F13" s="60">
        <v>1399200</v>
      </c>
      <c r="G13" s="60">
        <v>289994</v>
      </c>
      <c r="H13" s="60">
        <v>369735</v>
      </c>
      <c r="I13" s="60">
        <v>311068</v>
      </c>
      <c r="J13" s="60">
        <v>970797</v>
      </c>
      <c r="K13" s="60">
        <v>299829</v>
      </c>
      <c r="L13" s="60">
        <v>282993</v>
      </c>
      <c r="M13" s="60">
        <v>307952</v>
      </c>
      <c r="N13" s="60">
        <v>890774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1861571</v>
      </c>
      <c r="X13" s="60">
        <v>699600</v>
      </c>
      <c r="Y13" s="60">
        <v>1161971</v>
      </c>
      <c r="Z13" s="140">
        <v>166.09</v>
      </c>
      <c r="AA13" s="155">
        <v>1399200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151484</v>
      </c>
      <c r="D16" s="155">
        <v>0</v>
      </c>
      <c r="E16" s="156">
        <v>322080</v>
      </c>
      <c r="F16" s="60">
        <v>322080</v>
      </c>
      <c r="G16" s="60">
        <v>17350</v>
      </c>
      <c r="H16" s="60">
        <v>21466</v>
      </c>
      <c r="I16" s="60">
        <v>13211</v>
      </c>
      <c r="J16" s="60">
        <v>52027</v>
      </c>
      <c r="K16" s="60">
        <v>10044</v>
      </c>
      <c r="L16" s="60">
        <v>17475</v>
      </c>
      <c r="M16" s="60">
        <v>2295</v>
      </c>
      <c r="N16" s="60">
        <v>29814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81841</v>
      </c>
      <c r="X16" s="60">
        <v>161040</v>
      </c>
      <c r="Y16" s="60">
        <v>-79199</v>
      </c>
      <c r="Z16" s="140">
        <v>-49.18</v>
      </c>
      <c r="AA16" s="155">
        <v>322080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1880</v>
      </c>
      <c r="J17" s="60">
        <v>1880</v>
      </c>
      <c r="K17" s="60">
        <v>103</v>
      </c>
      <c r="L17" s="60">
        <v>7914</v>
      </c>
      <c r="M17" s="60">
        <v>6637</v>
      </c>
      <c r="N17" s="60">
        <v>14654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16534</v>
      </c>
      <c r="X17" s="60">
        <v>0</v>
      </c>
      <c r="Y17" s="60">
        <v>16534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613590</v>
      </c>
      <c r="D18" s="155">
        <v>0</v>
      </c>
      <c r="E18" s="156">
        <v>0</v>
      </c>
      <c r="F18" s="60">
        <v>0</v>
      </c>
      <c r="G18" s="60">
        <v>72385</v>
      </c>
      <c r="H18" s="60">
        <v>46164</v>
      </c>
      <c r="I18" s="60">
        <v>28933</v>
      </c>
      <c r="J18" s="60">
        <v>147482</v>
      </c>
      <c r="K18" s="60">
        <v>53022</v>
      </c>
      <c r="L18" s="60">
        <v>40869</v>
      </c>
      <c r="M18" s="60">
        <v>36864</v>
      </c>
      <c r="N18" s="60">
        <v>130755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278237</v>
      </c>
      <c r="X18" s="60">
        <v>0</v>
      </c>
      <c r="Y18" s="60">
        <v>278237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65683536</v>
      </c>
      <c r="D19" s="155">
        <v>0</v>
      </c>
      <c r="E19" s="156">
        <v>73651972</v>
      </c>
      <c r="F19" s="60">
        <v>73651972</v>
      </c>
      <c r="G19" s="60">
        <v>18101000</v>
      </c>
      <c r="H19" s="60">
        <v>890000</v>
      </c>
      <c r="I19" s="60">
        <v>4650000</v>
      </c>
      <c r="J19" s="60">
        <v>23641000</v>
      </c>
      <c r="K19" s="60">
        <v>0</v>
      </c>
      <c r="L19" s="60">
        <v>23041000</v>
      </c>
      <c r="M19" s="60">
        <v>300000</v>
      </c>
      <c r="N19" s="60">
        <v>23341000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46982000</v>
      </c>
      <c r="X19" s="60">
        <v>36825986</v>
      </c>
      <c r="Y19" s="60">
        <v>10156014</v>
      </c>
      <c r="Z19" s="140">
        <v>27.58</v>
      </c>
      <c r="AA19" s="155">
        <v>73651972</v>
      </c>
    </row>
    <row r="20" spans="1:27" ht="13.5">
      <c r="A20" s="181" t="s">
        <v>35</v>
      </c>
      <c r="B20" s="185"/>
      <c r="C20" s="155">
        <v>2575811</v>
      </c>
      <c r="D20" s="155">
        <v>0</v>
      </c>
      <c r="E20" s="156">
        <v>3267671</v>
      </c>
      <c r="F20" s="54">
        <v>3267671</v>
      </c>
      <c r="G20" s="54">
        <v>28889</v>
      </c>
      <c r="H20" s="54">
        <v>22976</v>
      </c>
      <c r="I20" s="54">
        <v>243942</v>
      </c>
      <c r="J20" s="54">
        <v>295807</v>
      </c>
      <c r="K20" s="54">
        <v>147183</v>
      </c>
      <c r="L20" s="54">
        <v>76971</v>
      </c>
      <c r="M20" s="54">
        <v>11572</v>
      </c>
      <c r="N20" s="54">
        <v>235726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531533</v>
      </c>
      <c r="X20" s="54">
        <v>1633836</v>
      </c>
      <c r="Y20" s="54">
        <v>-1102303</v>
      </c>
      <c r="Z20" s="184">
        <v>-67.47</v>
      </c>
      <c r="AA20" s="130">
        <v>3267671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90512574</v>
      </c>
      <c r="D22" s="188">
        <f>SUM(D5:D21)</f>
        <v>0</v>
      </c>
      <c r="E22" s="189">
        <f t="shared" si="0"/>
        <v>102825207</v>
      </c>
      <c r="F22" s="190">
        <f t="shared" si="0"/>
        <v>102825207</v>
      </c>
      <c r="G22" s="190">
        <f t="shared" si="0"/>
        <v>21300027</v>
      </c>
      <c r="H22" s="190">
        <f t="shared" si="0"/>
        <v>4128064</v>
      </c>
      <c r="I22" s="190">
        <f t="shared" si="0"/>
        <v>8037017</v>
      </c>
      <c r="J22" s="190">
        <f t="shared" si="0"/>
        <v>33465108</v>
      </c>
      <c r="K22" s="190">
        <f t="shared" si="0"/>
        <v>3325199</v>
      </c>
      <c r="L22" s="190">
        <f t="shared" si="0"/>
        <v>26268999</v>
      </c>
      <c r="M22" s="190">
        <f t="shared" si="0"/>
        <v>3192483</v>
      </c>
      <c r="N22" s="190">
        <f t="shared" si="0"/>
        <v>32786681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66251789</v>
      </c>
      <c r="X22" s="190">
        <f t="shared" si="0"/>
        <v>51412604</v>
      </c>
      <c r="Y22" s="190">
        <f t="shared" si="0"/>
        <v>14839185</v>
      </c>
      <c r="Z22" s="191">
        <f>+IF(X22&lt;&gt;0,+(Y22/X22)*100,0)</f>
        <v>28.86293213236194</v>
      </c>
      <c r="AA22" s="188">
        <f>SUM(AA5:AA21)</f>
        <v>102825207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27712333</v>
      </c>
      <c r="D25" s="155">
        <v>0</v>
      </c>
      <c r="E25" s="156">
        <v>32023591</v>
      </c>
      <c r="F25" s="60">
        <v>32023591</v>
      </c>
      <c r="G25" s="60">
        <v>2676417</v>
      </c>
      <c r="H25" s="60">
        <v>2559644</v>
      </c>
      <c r="I25" s="60">
        <v>2731056</v>
      </c>
      <c r="J25" s="60">
        <v>7967117</v>
      </c>
      <c r="K25" s="60">
        <v>2916928</v>
      </c>
      <c r="L25" s="60">
        <v>2795419</v>
      </c>
      <c r="M25" s="60">
        <v>2948607</v>
      </c>
      <c r="N25" s="60">
        <v>8660954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16628071</v>
      </c>
      <c r="X25" s="60">
        <v>16011796</v>
      </c>
      <c r="Y25" s="60">
        <v>616275</v>
      </c>
      <c r="Z25" s="140">
        <v>3.85</v>
      </c>
      <c r="AA25" s="155">
        <v>32023591</v>
      </c>
    </row>
    <row r="26" spans="1:27" ht="13.5">
      <c r="A26" s="183" t="s">
        <v>38</v>
      </c>
      <c r="B26" s="182"/>
      <c r="C26" s="155">
        <v>6782971</v>
      </c>
      <c r="D26" s="155">
        <v>0</v>
      </c>
      <c r="E26" s="156">
        <v>6979478</v>
      </c>
      <c r="F26" s="60">
        <v>6979478</v>
      </c>
      <c r="G26" s="60">
        <v>565259</v>
      </c>
      <c r="H26" s="60">
        <v>565259</v>
      </c>
      <c r="I26" s="60">
        <v>565259</v>
      </c>
      <c r="J26" s="60">
        <v>1695777</v>
      </c>
      <c r="K26" s="60">
        <v>555814</v>
      </c>
      <c r="L26" s="60">
        <v>548840</v>
      </c>
      <c r="M26" s="60">
        <v>548840</v>
      </c>
      <c r="N26" s="60">
        <v>1653494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3349271</v>
      </c>
      <c r="X26" s="60">
        <v>3489739</v>
      </c>
      <c r="Y26" s="60">
        <v>-140468</v>
      </c>
      <c r="Z26" s="140">
        <v>-4.03</v>
      </c>
      <c r="AA26" s="155">
        <v>6979478</v>
      </c>
    </row>
    <row r="27" spans="1:27" ht="13.5">
      <c r="A27" s="183" t="s">
        <v>118</v>
      </c>
      <c r="B27" s="182"/>
      <c r="C27" s="155">
        <v>3437307</v>
      </c>
      <c r="D27" s="155">
        <v>0</v>
      </c>
      <c r="E27" s="156">
        <v>4070000</v>
      </c>
      <c r="F27" s="60">
        <v>4070000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2035000</v>
      </c>
      <c r="Y27" s="60">
        <v>-2035000</v>
      </c>
      <c r="Z27" s="140">
        <v>-100</v>
      </c>
      <c r="AA27" s="155">
        <v>4070000</v>
      </c>
    </row>
    <row r="28" spans="1:27" ht="13.5">
      <c r="A28" s="183" t="s">
        <v>39</v>
      </c>
      <c r="B28" s="182"/>
      <c r="C28" s="155">
        <v>5275988</v>
      </c>
      <c r="D28" s="155">
        <v>0</v>
      </c>
      <c r="E28" s="156">
        <v>14079722</v>
      </c>
      <c r="F28" s="60">
        <v>14079722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7039861</v>
      </c>
      <c r="Y28" s="60">
        <v>-7039861</v>
      </c>
      <c r="Z28" s="140">
        <v>-100</v>
      </c>
      <c r="AA28" s="155">
        <v>14079722</v>
      </c>
    </row>
    <row r="29" spans="1:27" ht="13.5">
      <c r="A29" s="183" t="s">
        <v>40</v>
      </c>
      <c r="B29" s="182"/>
      <c r="C29" s="155">
        <v>2831912</v>
      </c>
      <c r="D29" s="155">
        <v>0</v>
      </c>
      <c r="E29" s="156">
        <v>1018146</v>
      </c>
      <c r="F29" s="60">
        <v>1018146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509073</v>
      </c>
      <c r="Y29" s="60">
        <v>-509073</v>
      </c>
      <c r="Z29" s="140">
        <v>-100</v>
      </c>
      <c r="AA29" s="155">
        <v>1018146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589062</v>
      </c>
      <c r="F31" s="60">
        <v>589062</v>
      </c>
      <c r="G31" s="60">
        <v>32250</v>
      </c>
      <c r="H31" s="60">
        <v>256</v>
      </c>
      <c r="I31" s="60">
        <v>160305</v>
      </c>
      <c r="J31" s="60">
        <v>192811</v>
      </c>
      <c r="K31" s="60">
        <v>43180</v>
      </c>
      <c r="L31" s="60">
        <v>18370</v>
      </c>
      <c r="M31" s="60">
        <v>30873</v>
      </c>
      <c r="N31" s="60">
        <v>92423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285234</v>
      </c>
      <c r="X31" s="60">
        <v>294531</v>
      </c>
      <c r="Y31" s="60">
        <v>-9297</v>
      </c>
      <c r="Z31" s="140">
        <v>-3.16</v>
      </c>
      <c r="AA31" s="155">
        <v>589062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746625</v>
      </c>
      <c r="L33" s="60">
        <v>766155</v>
      </c>
      <c r="M33" s="60">
        <v>736949</v>
      </c>
      <c r="N33" s="60">
        <v>2249729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2249729</v>
      </c>
      <c r="X33" s="60">
        <v>0</v>
      </c>
      <c r="Y33" s="60">
        <v>2249729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27133834</v>
      </c>
      <c r="D34" s="155">
        <v>0</v>
      </c>
      <c r="E34" s="156">
        <v>40065208</v>
      </c>
      <c r="F34" s="60">
        <v>40065208</v>
      </c>
      <c r="G34" s="60">
        <v>2758189</v>
      </c>
      <c r="H34" s="60">
        <v>2970961</v>
      </c>
      <c r="I34" s="60">
        <v>2588341</v>
      </c>
      <c r="J34" s="60">
        <v>8317491</v>
      </c>
      <c r="K34" s="60">
        <v>4460951</v>
      </c>
      <c r="L34" s="60">
        <v>2298597</v>
      </c>
      <c r="M34" s="60">
        <v>3064118</v>
      </c>
      <c r="N34" s="60">
        <v>9823666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18141157</v>
      </c>
      <c r="X34" s="60">
        <v>20032604</v>
      </c>
      <c r="Y34" s="60">
        <v>-1891447</v>
      </c>
      <c r="Z34" s="140">
        <v>-9.44</v>
      </c>
      <c r="AA34" s="155">
        <v>40065208</v>
      </c>
    </row>
    <row r="35" spans="1:27" ht="13.5">
      <c r="A35" s="181" t="s">
        <v>122</v>
      </c>
      <c r="B35" s="185"/>
      <c r="C35" s="155">
        <v>1095568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74269913</v>
      </c>
      <c r="D36" s="188">
        <f>SUM(D25:D35)</f>
        <v>0</v>
      </c>
      <c r="E36" s="189">
        <f t="shared" si="1"/>
        <v>98825207</v>
      </c>
      <c r="F36" s="190">
        <f t="shared" si="1"/>
        <v>98825207</v>
      </c>
      <c r="G36" s="190">
        <f t="shared" si="1"/>
        <v>6032115</v>
      </c>
      <c r="H36" s="190">
        <f t="shared" si="1"/>
        <v>6096120</v>
      </c>
      <c r="I36" s="190">
        <f t="shared" si="1"/>
        <v>6044961</v>
      </c>
      <c r="J36" s="190">
        <f t="shared" si="1"/>
        <v>18173196</v>
      </c>
      <c r="K36" s="190">
        <f t="shared" si="1"/>
        <v>8723498</v>
      </c>
      <c r="L36" s="190">
        <f t="shared" si="1"/>
        <v>6427381</v>
      </c>
      <c r="M36" s="190">
        <f t="shared" si="1"/>
        <v>7329387</v>
      </c>
      <c r="N36" s="190">
        <f t="shared" si="1"/>
        <v>22480266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40653462</v>
      </c>
      <c r="X36" s="190">
        <f t="shared" si="1"/>
        <v>49412604</v>
      </c>
      <c r="Y36" s="190">
        <f t="shared" si="1"/>
        <v>-8759142</v>
      </c>
      <c r="Z36" s="191">
        <f>+IF(X36&lt;&gt;0,+(Y36/X36)*100,0)</f>
        <v>-17.72653390215986</v>
      </c>
      <c r="AA36" s="188">
        <f>SUM(AA25:AA35)</f>
        <v>98825207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16242661</v>
      </c>
      <c r="D38" s="199">
        <f>+D22-D36</f>
        <v>0</v>
      </c>
      <c r="E38" s="200">
        <f t="shared" si="2"/>
        <v>4000000</v>
      </c>
      <c r="F38" s="106">
        <f t="shared" si="2"/>
        <v>4000000</v>
      </c>
      <c r="G38" s="106">
        <f t="shared" si="2"/>
        <v>15267912</v>
      </c>
      <c r="H38" s="106">
        <f t="shared" si="2"/>
        <v>-1968056</v>
      </c>
      <c r="I38" s="106">
        <f t="shared" si="2"/>
        <v>1992056</v>
      </c>
      <c r="J38" s="106">
        <f t="shared" si="2"/>
        <v>15291912</v>
      </c>
      <c r="K38" s="106">
        <f t="shared" si="2"/>
        <v>-5398299</v>
      </c>
      <c r="L38" s="106">
        <f t="shared" si="2"/>
        <v>19841618</v>
      </c>
      <c r="M38" s="106">
        <f t="shared" si="2"/>
        <v>-4136904</v>
      </c>
      <c r="N38" s="106">
        <f t="shared" si="2"/>
        <v>10306415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25598327</v>
      </c>
      <c r="X38" s="106">
        <f>IF(F22=F36,0,X22-X36)</f>
        <v>2000000</v>
      </c>
      <c r="Y38" s="106">
        <f t="shared" si="2"/>
        <v>23598327</v>
      </c>
      <c r="Z38" s="201">
        <f>+IF(X38&lt;&gt;0,+(Y38/X38)*100,0)</f>
        <v>1179.91635</v>
      </c>
      <c r="AA38" s="199">
        <f>+AA22-AA36</f>
        <v>4000000</v>
      </c>
    </row>
    <row r="39" spans="1:27" ht="13.5">
      <c r="A39" s="181" t="s">
        <v>46</v>
      </c>
      <c r="B39" s="185"/>
      <c r="C39" s="155">
        <v>34887365</v>
      </c>
      <c r="D39" s="155">
        <v>0</v>
      </c>
      <c r="E39" s="156">
        <v>31210000</v>
      </c>
      <c r="F39" s="60">
        <v>31210000</v>
      </c>
      <c r="G39" s="60">
        <v>11743000</v>
      </c>
      <c r="H39" s="60">
        <v>0</v>
      </c>
      <c r="I39" s="60">
        <v>0</v>
      </c>
      <c r="J39" s="60">
        <v>11743000</v>
      </c>
      <c r="K39" s="60">
        <v>0</v>
      </c>
      <c r="L39" s="60">
        <v>11673000</v>
      </c>
      <c r="M39" s="60">
        <v>0</v>
      </c>
      <c r="N39" s="60">
        <v>11673000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23416000</v>
      </c>
      <c r="X39" s="60">
        <v>15605000</v>
      </c>
      <c r="Y39" s="60">
        <v>7811000</v>
      </c>
      <c r="Z39" s="140">
        <v>50.05</v>
      </c>
      <c r="AA39" s="155">
        <v>31210000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51130026</v>
      </c>
      <c r="D42" s="206">
        <f>SUM(D38:D41)</f>
        <v>0</v>
      </c>
      <c r="E42" s="207">
        <f t="shared" si="3"/>
        <v>35210000</v>
      </c>
      <c r="F42" s="88">
        <f t="shared" si="3"/>
        <v>35210000</v>
      </c>
      <c r="G42" s="88">
        <f t="shared" si="3"/>
        <v>27010912</v>
      </c>
      <c r="H42" s="88">
        <f t="shared" si="3"/>
        <v>-1968056</v>
      </c>
      <c r="I42" s="88">
        <f t="shared" si="3"/>
        <v>1992056</v>
      </c>
      <c r="J42" s="88">
        <f t="shared" si="3"/>
        <v>27034912</v>
      </c>
      <c r="K42" s="88">
        <f t="shared" si="3"/>
        <v>-5398299</v>
      </c>
      <c r="L42" s="88">
        <f t="shared" si="3"/>
        <v>31514618</v>
      </c>
      <c r="M42" s="88">
        <f t="shared" si="3"/>
        <v>-4136904</v>
      </c>
      <c r="N42" s="88">
        <f t="shared" si="3"/>
        <v>21979415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49014327</v>
      </c>
      <c r="X42" s="88">
        <f t="shared" si="3"/>
        <v>17605000</v>
      </c>
      <c r="Y42" s="88">
        <f t="shared" si="3"/>
        <v>31409327</v>
      </c>
      <c r="Z42" s="208">
        <f>+IF(X42&lt;&gt;0,+(Y42/X42)*100,0)</f>
        <v>178.41140017040613</v>
      </c>
      <c r="AA42" s="206">
        <f>SUM(AA38:AA41)</f>
        <v>35210000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51130026</v>
      </c>
      <c r="D44" s="210">
        <f>+D42-D43</f>
        <v>0</v>
      </c>
      <c r="E44" s="211">
        <f t="shared" si="4"/>
        <v>35210000</v>
      </c>
      <c r="F44" s="77">
        <f t="shared" si="4"/>
        <v>35210000</v>
      </c>
      <c r="G44" s="77">
        <f t="shared" si="4"/>
        <v>27010912</v>
      </c>
      <c r="H44" s="77">
        <f t="shared" si="4"/>
        <v>-1968056</v>
      </c>
      <c r="I44" s="77">
        <f t="shared" si="4"/>
        <v>1992056</v>
      </c>
      <c r="J44" s="77">
        <f t="shared" si="4"/>
        <v>27034912</v>
      </c>
      <c r="K44" s="77">
        <f t="shared" si="4"/>
        <v>-5398299</v>
      </c>
      <c r="L44" s="77">
        <f t="shared" si="4"/>
        <v>31514618</v>
      </c>
      <c r="M44" s="77">
        <f t="shared" si="4"/>
        <v>-4136904</v>
      </c>
      <c r="N44" s="77">
        <f t="shared" si="4"/>
        <v>21979415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49014327</v>
      </c>
      <c r="X44" s="77">
        <f t="shared" si="4"/>
        <v>17605000</v>
      </c>
      <c r="Y44" s="77">
        <f t="shared" si="4"/>
        <v>31409327</v>
      </c>
      <c r="Z44" s="212">
        <f>+IF(X44&lt;&gt;0,+(Y44/X44)*100,0)</f>
        <v>178.41140017040613</v>
      </c>
      <c r="AA44" s="210">
        <f>+AA42-AA43</f>
        <v>35210000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51130026</v>
      </c>
      <c r="D46" s="206">
        <f>SUM(D44:D45)</f>
        <v>0</v>
      </c>
      <c r="E46" s="207">
        <f t="shared" si="5"/>
        <v>35210000</v>
      </c>
      <c r="F46" s="88">
        <f t="shared" si="5"/>
        <v>35210000</v>
      </c>
      <c r="G46" s="88">
        <f t="shared" si="5"/>
        <v>27010912</v>
      </c>
      <c r="H46" s="88">
        <f t="shared" si="5"/>
        <v>-1968056</v>
      </c>
      <c r="I46" s="88">
        <f t="shared" si="5"/>
        <v>1992056</v>
      </c>
      <c r="J46" s="88">
        <f t="shared" si="5"/>
        <v>27034912</v>
      </c>
      <c r="K46" s="88">
        <f t="shared" si="5"/>
        <v>-5398299</v>
      </c>
      <c r="L46" s="88">
        <f t="shared" si="5"/>
        <v>31514618</v>
      </c>
      <c r="M46" s="88">
        <f t="shared" si="5"/>
        <v>-4136904</v>
      </c>
      <c r="N46" s="88">
        <f t="shared" si="5"/>
        <v>21979415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49014327</v>
      </c>
      <c r="X46" s="88">
        <f t="shared" si="5"/>
        <v>17605000</v>
      </c>
      <c r="Y46" s="88">
        <f t="shared" si="5"/>
        <v>31409327</v>
      </c>
      <c r="Z46" s="208">
        <f>+IF(X46&lt;&gt;0,+(Y46/X46)*100,0)</f>
        <v>178.41140017040613</v>
      </c>
      <c r="AA46" s="206">
        <f>SUM(AA44:AA45)</f>
        <v>35210000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51130026</v>
      </c>
      <c r="D48" s="217">
        <f>SUM(D46:D47)</f>
        <v>0</v>
      </c>
      <c r="E48" s="218">
        <f t="shared" si="6"/>
        <v>35210000</v>
      </c>
      <c r="F48" s="219">
        <f t="shared" si="6"/>
        <v>35210000</v>
      </c>
      <c r="G48" s="219">
        <f t="shared" si="6"/>
        <v>27010912</v>
      </c>
      <c r="H48" s="220">
        <f t="shared" si="6"/>
        <v>-1968056</v>
      </c>
      <c r="I48" s="220">
        <f t="shared" si="6"/>
        <v>1992056</v>
      </c>
      <c r="J48" s="220">
        <f t="shared" si="6"/>
        <v>27034912</v>
      </c>
      <c r="K48" s="220">
        <f t="shared" si="6"/>
        <v>-5398299</v>
      </c>
      <c r="L48" s="220">
        <f t="shared" si="6"/>
        <v>31514618</v>
      </c>
      <c r="M48" s="219">
        <f t="shared" si="6"/>
        <v>-4136904</v>
      </c>
      <c r="N48" s="219">
        <f t="shared" si="6"/>
        <v>21979415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49014327</v>
      </c>
      <c r="X48" s="220">
        <f t="shared" si="6"/>
        <v>17605000</v>
      </c>
      <c r="Y48" s="220">
        <f t="shared" si="6"/>
        <v>31409327</v>
      </c>
      <c r="Z48" s="221">
        <f>+IF(X48&lt;&gt;0,+(Y48/X48)*100,0)</f>
        <v>178.41140017040613</v>
      </c>
      <c r="AA48" s="222">
        <f>SUM(AA46:AA47)</f>
        <v>35210000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107178431</v>
      </c>
      <c r="D5" s="153">
        <f>SUM(D6:D8)</f>
        <v>0</v>
      </c>
      <c r="E5" s="154">
        <f t="shared" si="0"/>
        <v>12500000</v>
      </c>
      <c r="F5" s="100">
        <f t="shared" si="0"/>
        <v>12500000</v>
      </c>
      <c r="G5" s="100">
        <f t="shared" si="0"/>
        <v>40975</v>
      </c>
      <c r="H5" s="100">
        <f t="shared" si="0"/>
        <v>9479377</v>
      </c>
      <c r="I5" s="100">
        <f t="shared" si="0"/>
        <v>1842279</v>
      </c>
      <c r="J5" s="100">
        <f t="shared" si="0"/>
        <v>11362631</v>
      </c>
      <c r="K5" s="100">
        <f t="shared" si="0"/>
        <v>352065</v>
      </c>
      <c r="L5" s="100">
        <f t="shared" si="0"/>
        <v>394012</v>
      </c>
      <c r="M5" s="100">
        <f t="shared" si="0"/>
        <v>0</v>
      </c>
      <c r="N5" s="100">
        <f t="shared" si="0"/>
        <v>746077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12108708</v>
      </c>
      <c r="X5" s="100">
        <f t="shared" si="0"/>
        <v>6250000</v>
      </c>
      <c r="Y5" s="100">
        <f t="shared" si="0"/>
        <v>5858708</v>
      </c>
      <c r="Z5" s="137">
        <f>+IF(X5&lt;&gt;0,+(Y5/X5)*100,0)</f>
        <v>93.739328</v>
      </c>
      <c r="AA5" s="153">
        <f>SUM(AA6:AA8)</f>
        <v>12500000</v>
      </c>
    </row>
    <row r="6" spans="1:27" ht="13.5">
      <c r="A6" s="138" t="s">
        <v>75</v>
      </c>
      <c r="B6" s="136"/>
      <c r="C6" s="155">
        <v>89938631</v>
      </c>
      <c r="D6" s="155"/>
      <c r="E6" s="156">
        <v>11700000</v>
      </c>
      <c r="F6" s="60">
        <v>11700000</v>
      </c>
      <c r="G6" s="60">
        <v>14948</v>
      </c>
      <c r="H6" s="60">
        <v>8574828</v>
      </c>
      <c r="I6" s="60">
        <v>1842279</v>
      </c>
      <c r="J6" s="60">
        <v>10432055</v>
      </c>
      <c r="K6" s="60">
        <v>352065</v>
      </c>
      <c r="L6" s="60">
        <v>362722</v>
      </c>
      <c r="M6" s="60"/>
      <c r="N6" s="60">
        <v>714787</v>
      </c>
      <c r="O6" s="60"/>
      <c r="P6" s="60"/>
      <c r="Q6" s="60"/>
      <c r="R6" s="60"/>
      <c r="S6" s="60"/>
      <c r="T6" s="60"/>
      <c r="U6" s="60"/>
      <c r="V6" s="60"/>
      <c r="W6" s="60">
        <v>11146842</v>
      </c>
      <c r="X6" s="60">
        <v>5850000</v>
      </c>
      <c r="Y6" s="60">
        <v>5296842</v>
      </c>
      <c r="Z6" s="140">
        <v>90.54</v>
      </c>
      <c r="AA6" s="62">
        <v>11700000</v>
      </c>
    </row>
    <row r="7" spans="1:27" ht="13.5">
      <c r="A7" s="138" t="s">
        <v>76</v>
      </c>
      <c r="B7" s="136"/>
      <c r="C7" s="157">
        <v>1631270</v>
      </c>
      <c r="D7" s="157"/>
      <c r="E7" s="158">
        <v>800000</v>
      </c>
      <c r="F7" s="159">
        <v>800000</v>
      </c>
      <c r="G7" s="159">
        <v>5300</v>
      </c>
      <c r="H7" s="159">
        <v>899549</v>
      </c>
      <c r="I7" s="159"/>
      <c r="J7" s="159">
        <v>904849</v>
      </c>
      <c r="K7" s="159"/>
      <c r="L7" s="159">
        <v>31290</v>
      </c>
      <c r="M7" s="159"/>
      <c r="N7" s="159">
        <v>31290</v>
      </c>
      <c r="O7" s="159"/>
      <c r="P7" s="159"/>
      <c r="Q7" s="159"/>
      <c r="R7" s="159"/>
      <c r="S7" s="159"/>
      <c r="T7" s="159"/>
      <c r="U7" s="159"/>
      <c r="V7" s="159"/>
      <c r="W7" s="159">
        <v>936139</v>
      </c>
      <c r="X7" s="159">
        <v>400000</v>
      </c>
      <c r="Y7" s="159">
        <v>536139</v>
      </c>
      <c r="Z7" s="141">
        <v>134.03</v>
      </c>
      <c r="AA7" s="225">
        <v>800000</v>
      </c>
    </row>
    <row r="8" spans="1:27" ht="13.5">
      <c r="A8" s="138" t="s">
        <v>77</v>
      </c>
      <c r="B8" s="136"/>
      <c r="C8" s="155">
        <v>15608530</v>
      </c>
      <c r="D8" s="155"/>
      <c r="E8" s="156"/>
      <c r="F8" s="60"/>
      <c r="G8" s="60">
        <v>20727</v>
      </c>
      <c r="H8" s="60">
        <v>5000</v>
      </c>
      <c r="I8" s="60"/>
      <c r="J8" s="60">
        <v>25727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25727</v>
      </c>
      <c r="X8" s="60"/>
      <c r="Y8" s="60">
        <v>25727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709084</v>
      </c>
      <c r="D9" s="153">
        <f>SUM(D10:D14)</f>
        <v>0</v>
      </c>
      <c r="E9" s="154">
        <f t="shared" si="1"/>
        <v>480000</v>
      </c>
      <c r="F9" s="100">
        <f t="shared" si="1"/>
        <v>480000</v>
      </c>
      <c r="G9" s="100">
        <f t="shared" si="1"/>
        <v>6815</v>
      </c>
      <c r="H9" s="100">
        <f t="shared" si="1"/>
        <v>66152</v>
      </c>
      <c r="I9" s="100">
        <f t="shared" si="1"/>
        <v>0</v>
      </c>
      <c r="J9" s="100">
        <f t="shared" si="1"/>
        <v>72967</v>
      </c>
      <c r="K9" s="100">
        <f t="shared" si="1"/>
        <v>1000000</v>
      </c>
      <c r="L9" s="100">
        <f t="shared" si="1"/>
        <v>4756205</v>
      </c>
      <c r="M9" s="100">
        <f t="shared" si="1"/>
        <v>41608</v>
      </c>
      <c r="N9" s="100">
        <f t="shared" si="1"/>
        <v>5797813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5870780</v>
      </c>
      <c r="X9" s="100">
        <f t="shared" si="1"/>
        <v>240000</v>
      </c>
      <c r="Y9" s="100">
        <f t="shared" si="1"/>
        <v>5630780</v>
      </c>
      <c r="Z9" s="137">
        <f>+IF(X9&lt;&gt;0,+(Y9/X9)*100,0)</f>
        <v>2346.1583333333333</v>
      </c>
      <c r="AA9" s="102">
        <f>SUM(AA10:AA14)</f>
        <v>480000</v>
      </c>
    </row>
    <row r="10" spans="1:27" ht="13.5">
      <c r="A10" s="138" t="s">
        <v>79</v>
      </c>
      <c r="B10" s="136"/>
      <c r="C10" s="155">
        <v>702389</v>
      </c>
      <c r="D10" s="155"/>
      <c r="E10" s="156">
        <v>480000</v>
      </c>
      <c r="F10" s="60">
        <v>480000</v>
      </c>
      <c r="G10" s="60">
        <v>6815</v>
      </c>
      <c r="H10" s="60">
        <v>66152</v>
      </c>
      <c r="I10" s="60"/>
      <c r="J10" s="60">
        <v>72967</v>
      </c>
      <c r="K10" s="60">
        <v>1000000</v>
      </c>
      <c r="L10" s="60">
        <v>4756205</v>
      </c>
      <c r="M10" s="60">
        <v>41608</v>
      </c>
      <c r="N10" s="60">
        <v>5797813</v>
      </c>
      <c r="O10" s="60"/>
      <c r="P10" s="60"/>
      <c r="Q10" s="60"/>
      <c r="R10" s="60"/>
      <c r="S10" s="60"/>
      <c r="T10" s="60"/>
      <c r="U10" s="60"/>
      <c r="V10" s="60"/>
      <c r="W10" s="60">
        <v>5870780</v>
      </c>
      <c r="X10" s="60">
        <v>240000</v>
      </c>
      <c r="Y10" s="60">
        <v>5630780</v>
      </c>
      <c r="Z10" s="140">
        <v>2346.16</v>
      </c>
      <c r="AA10" s="62">
        <v>480000</v>
      </c>
    </row>
    <row r="11" spans="1:27" ht="13.5">
      <c r="A11" s="138" t="s">
        <v>80</v>
      </c>
      <c r="B11" s="136"/>
      <c r="C11" s="155">
        <v>1392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5303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31638115</v>
      </c>
      <c r="D15" s="153">
        <f>SUM(D16:D18)</f>
        <v>0</v>
      </c>
      <c r="E15" s="154">
        <f t="shared" si="2"/>
        <v>39110000</v>
      </c>
      <c r="F15" s="100">
        <f t="shared" si="2"/>
        <v>39110000</v>
      </c>
      <c r="G15" s="100">
        <f t="shared" si="2"/>
        <v>2540130</v>
      </c>
      <c r="H15" s="100">
        <f t="shared" si="2"/>
        <v>3200597</v>
      </c>
      <c r="I15" s="100">
        <f t="shared" si="2"/>
        <v>4862946</v>
      </c>
      <c r="J15" s="100">
        <f t="shared" si="2"/>
        <v>10603673</v>
      </c>
      <c r="K15" s="100">
        <f t="shared" si="2"/>
        <v>4809577</v>
      </c>
      <c r="L15" s="100">
        <f t="shared" si="2"/>
        <v>6209744</v>
      </c>
      <c r="M15" s="100">
        <f t="shared" si="2"/>
        <v>5409002</v>
      </c>
      <c r="N15" s="100">
        <f t="shared" si="2"/>
        <v>16428323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27031996</v>
      </c>
      <c r="X15" s="100">
        <f t="shared" si="2"/>
        <v>19555000</v>
      </c>
      <c r="Y15" s="100">
        <f t="shared" si="2"/>
        <v>7476996</v>
      </c>
      <c r="Z15" s="137">
        <f>+IF(X15&lt;&gt;0,+(Y15/X15)*100,0)</f>
        <v>38.235724878547686</v>
      </c>
      <c r="AA15" s="102">
        <f>SUM(AA16:AA18)</f>
        <v>39110000</v>
      </c>
    </row>
    <row r="16" spans="1:27" ht="13.5">
      <c r="A16" s="138" t="s">
        <v>85</v>
      </c>
      <c r="B16" s="136"/>
      <c r="C16" s="155">
        <v>31638115</v>
      </c>
      <c r="D16" s="155"/>
      <c r="E16" s="156">
        <v>39110000</v>
      </c>
      <c r="F16" s="60">
        <v>39110000</v>
      </c>
      <c r="G16" s="60">
        <v>2540130</v>
      </c>
      <c r="H16" s="60">
        <v>3200597</v>
      </c>
      <c r="I16" s="60">
        <v>4862946</v>
      </c>
      <c r="J16" s="60">
        <v>10603673</v>
      </c>
      <c r="K16" s="60">
        <v>4809577</v>
      </c>
      <c r="L16" s="60">
        <v>6209744</v>
      </c>
      <c r="M16" s="60">
        <v>5409002</v>
      </c>
      <c r="N16" s="60">
        <v>16428323</v>
      </c>
      <c r="O16" s="60"/>
      <c r="P16" s="60"/>
      <c r="Q16" s="60"/>
      <c r="R16" s="60"/>
      <c r="S16" s="60"/>
      <c r="T16" s="60"/>
      <c r="U16" s="60"/>
      <c r="V16" s="60"/>
      <c r="W16" s="60">
        <v>27031996</v>
      </c>
      <c r="X16" s="60">
        <v>19555000</v>
      </c>
      <c r="Y16" s="60">
        <v>7476996</v>
      </c>
      <c r="Z16" s="140">
        <v>38.24</v>
      </c>
      <c r="AA16" s="62">
        <v>39110000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2363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139527993</v>
      </c>
      <c r="D25" s="217">
        <f>+D5+D9+D15+D19+D24</f>
        <v>0</v>
      </c>
      <c r="E25" s="230">
        <f t="shared" si="4"/>
        <v>52090000</v>
      </c>
      <c r="F25" s="219">
        <f t="shared" si="4"/>
        <v>52090000</v>
      </c>
      <c r="G25" s="219">
        <f t="shared" si="4"/>
        <v>2587920</v>
      </c>
      <c r="H25" s="219">
        <f t="shared" si="4"/>
        <v>12746126</v>
      </c>
      <c r="I25" s="219">
        <f t="shared" si="4"/>
        <v>6705225</v>
      </c>
      <c r="J25" s="219">
        <f t="shared" si="4"/>
        <v>22039271</v>
      </c>
      <c r="K25" s="219">
        <f t="shared" si="4"/>
        <v>6161642</v>
      </c>
      <c r="L25" s="219">
        <f t="shared" si="4"/>
        <v>11359961</v>
      </c>
      <c r="M25" s="219">
        <f t="shared" si="4"/>
        <v>5450610</v>
      </c>
      <c r="N25" s="219">
        <f t="shared" si="4"/>
        <v>22972213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45011484</v>
      </c>
      <c r="X25" s="219">
        <f t="shared" si="4"/>
        <v>26045000</v>
      </c>
      <c r="Y25" s="219">
        <f t="shared" si="4"/>
        <v>18966484</v>
      </c>
      <c r="Z25" s="231">
        <f>+IF(X25&lt;&gt;0,+(Y25/X25)*100,0)</f>
        <v>72.8219773468996</v>
      </c>
      <c r="AA25" s="232">
        <f>+AA5+AA9+AA15+AA19+AA24</f>
        <v>52090000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79067444</v>
      </c>
      <c r="D28" s="155"/>
      <c r="E28" s="156">
        <v>29610000</v>
      </c>
      <c r="F28" s="60">
        <v>29610000</v>
      </c>
      <c r="G28" s="60">
        <v>1484703</v>
      </c>
      <c r="H28" s="60">
        <v>1590281</v>
      </c>
      <c r="I28" s="60">
        <v>3690544</v>
      </c>
      <c r="J28" s="60">
        <v>6765528</v>
      </c>
      <c r="K28" s="60">
        <v>1862000</v>
      </c>
      <c r="L28" s="60">
        <v>2717570</v>
      </c>
      <c r="M28" s="60">
        <v>2694064</v>
      </c>
      <c r="N28" s="60">
        <v>7273634</v>
      </c>
      <c r="O28" s="60"/>
      <c r="P28" s="60"/>
      <c r="Q28" s="60"/>
      <c r="R28" s="60"/>
      <c r="S28" s="60"/>
      <c r="T28" s="60"/>
      <c r="U28" s="60"/>
      <c r="V28" s="60"/>
      <c r="W28" s="60">
        <v>14039162</v>
      </c>
      <c r="X28" s="60">
        <v>14805000</v>
      </c>
      <c r="Y28" s="60">
        <v>-765838</v>
      </c>
      <c r="Z28" s="140">
        <v>-5.17</v>
      </c>
      <c r="AA28" s="155">
        <v>29610000</v>
      </c>
    </row>
    <row r="29" spans="1:27" ht="13.5">
      <c r="A29" s="234" t="s">
        <v>134</v>
      </c>
      <c r="B29" s="136"/>
      <c r="C29" s="155">
        <v>4630284</v>
      </c>
      <c r="D29" s="155"/>
      <c r="E29" s="156">
        <v>6600000</v>
      </c>
      <c r="F29" s="60">
        <v>6600000</v>
      </c>
      <c r="G29" s="60">
        <v>948427</v>
      </c>
      <c r="H29" s="60">
        <v>1596668</v>
      </c>
      <c r="I29" s="60"/>
      <c r="J29" s="60">
        <v>2545095</v>
      </c>
      <c r="K29" s="60">
        <v>2914577</v>
      </c>
      <c r="L29" s="60">
        <v>2218918</v>
      </c>
      <c r="M29" s="60">
        <v>2190918</v>
      </c>
      <c r="N29" s="60">
        <v>7324413</v>
      </c>
      <c r="O29" s="60"/>
      <c r="P29" s="60"/>
      <c r="Q29" s="60"/>
      <c r="R29" s="60"/>
      <c r="S29" s="60"/>
      <c r="T29" s="60"/>
      <c r="U29" s="60"/>
      <c r="V29" s="60"/>
      <c r="W29" s="60">
        <v>9869508</v>
      </c>
      <c r="X29" s="60">
        <v>3300000</v>
      </c>
      <c r="Y29" s="60">
        <v>6569508</v>
      </c>
      <c r="Z29" s="140">
        <v>199.08</v>
      </c>
      <c r="AA29" s="62">
        <v>6600000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83697728</v>
      </c>
      <c r="D32" s="210">
        <f>SUM(D28:D31)</f>
        <v>0</v>
      </c>
      <c r="E32" s="211">
        <f t="shared" si="5"/>
        <v>36210000</v>
      </c>
      <c r="F32" s="77">
        <f t="shared" si="5"/>
        <v>36210000</v>
      </c>
      <c r="G32" s="77">
        <f t="shared" si="5"/>
        <v>2433130</v>
      </c>
      <c r="H32" s="77">
        <f t="shared" si="5"/>
        <v>3186949</v>
      </c>
      <c r="I32" s="77">
        <f t="shared" si="5"/>
        <v>3690544</v>
      </c>
      <c r="J32" s="77">
        <f t="shared" si="5"/>
        <v>9310623</v>
      </c>
      <c r="K32" s="77">
        <f t="shared" si="5"/>
        <v>4776577</v>
      </c>
      <c r="L32" s="77">
        <f t="shared" si="5"/>
        <v>4936488</v>
      </c>
      <c r="M32" s="77">
        <f t="shared" si="5"/>
        <v>4884982</v>
      </c>
      <c r="N32" s="77">
        <f t="shared" si="5"/>
        <v>14598047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23908670</v>
      </c>
      <c r="X32" s="77">
        <f t="shared" si="5"/>
        <v>18105000</v>
      </c>
      <c r="Y32" s="77">
        <f t="shared" si="5"/>
        <v>5803670</v>
      </c>
      <c r="Z32" s="212">
        <f>+IF(X32&lt;&gt;0,+(Y32/X32)*100,0)</f>
        <v>32.055619994476665</v>
      </c>
      <c r="AA32" s="79">
        <f>SUM(AA28:AA31)</f>
        <v>36210000</v>
      </c>
    </row>
    <row r="33" spans="1:27" ht="13.5">
      <c r="A33" s="237" t="s">
        <v>51</v>
      </c>
      <c r="B33" s="136" t="s">
        <v>137</v>
      </c>
      <c r="C33" s="155">
        <v>5917602</v>
      </c>
      <c r="D33" s="155"/>
      <c r="E33" s="156"/>
      <c r="F33" s="60"/>
      <c r="G33" s="60">
        <v>154790</v>
      </c>
      <c r="H33" s="60"/>
      <c r="I33" s="60"/>
      <c r="J33" s="60">
        <v>154790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154790</v>
      </c>
      <c r="X33" s="60"/>
      <c r="Y33" s="60">
        <v>154790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49912663</v>
      </c>
      <c r="D35" s="155"/>
      <c r="E35" s="156">
        <v>15880000</v>
      </c>
      <c r="F35" s="60">
        <v>15880000</v>
      </c>
      <c r="G35" s="60"/>
      <c r="H35" s="60">
        <v>9559177</v>
      </c>
      <c r="I35" s="60">
        <v>3014681</v>
      </c>
      <c r="J35" s="60">
        <v>12573858</v>
      </c>
      <c r="K35" s="60">
        <v>1385065</v>
      </c>
      <c r="L35" s="60">
        <v>6423473</v>
      </c>
      <c r="M35" s="60">
        <v>565628</v>
      </c>
      <c r="N35" s="60">
        <v>8374166</v>
      </c>
      <c r="O35" s="60"/>
      <c r="P35" s="60"/>
      <c r="Q35" s="60"/>
      <c r="R35" s="60"/>
      <c r="S35" s="60"/>
      <c r="T35" s="60"/>
      <c r="U35" s="60"/>
      <c r="V35" s="60"/>
      <c r="W35" s="60">
        <v>20948024</v>
      </c>
      <c r="X35" s="60">
        <v>7940000</v>
      </c>
      <c r="Y35" s="60">
        <v>13008024</v>
      </c>
      <c r="Z35" s="140">
        <v>163.83</v>
      </c>
      <c r="AA35" s="62">
        <v>15880000</v>
      </c>
    </row>
    <row r="36" spans="1:27" ht="13.5">
      <c r="A36" s="238" t="s">
        <v>139</v>
      </c>
      <c r="B36" s="149"/>
      <c r="C36" s="222">
        <f aca="true" t="shared" si="6" ref="C36:Y36">SUM(C32:C35)</f>
        <v>139527993</v>
      </c>
      <c r="D36" s="222">
        <f>SUM(D32:D35)</f>
        <v>0</v>
      </c>
      <c r="E36" s="218">
        <f t="shared" si="6"/>
        <v>52090000</v>
      </c>
      <c r="F36" s="220">
        <f t="shared" si="6"/>
        <v>52090000</v>
      </c>
      <c r="G36" s="220">
        <f t="shared" si="6"/>
        <v>2587920</v>
      </c>
      <c r="H36" s="220">
        <f t="shared" si="6"/>
        <v>12746126</v>
      </c>
      <c r="I36" s="220">
        <f t="shared" si="6"/>
        <v>6705225</v>
      </c>
      <c r="J36" s="220">
        <f t="shared" si="6"/>
        <v>22039271</v>
      </c>
      <c r="K36" s="220">
        <f t="shared" si="6"/>
        <v>6161642</v>
      </c>
      <c r="L36" s="220">
        <f t="shared" si="6"/>
        <v>11359961</v>
      </c>
      <c r="M36" s="220">
        <f t="shared" si="6"/>
        <v>5450610</v>
      </c>
      <c r="N36" s="220">
        <f t="shared" si="6"/>
        <v>22972213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45011484</v>
      </c>
      <c r="X36" s="220">
        <f t="shared" si="6"/>
        <v>26045000</v>
      </c>
      <c r="Y36" s="220">
        <f t="shared" si="6"/>
        <v>18966484</v>
      </c>
      <c r="Z36" s="221">
        <f>+IF(X36&lt;&gt;0,+(Y36/X36)*100,0)</f>
        <v>72.8219773468996</v>
      </c>
      <c r="AA36" s="239">
        <f>SUM(AA32:AA35)</f>
        <v>52090000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78828900</v>
      </c>
      <c r="D6" s="155"/>
      <c r="E6" s="59">
        <v>30000000</v>
      </c>
      <c r="F6" s="60">
        <v>30000000</v>
      </c>
      <c r="G6" s="60">
        <v>58239158</v>
      </c>
      <c r="H6" s="60"/>
      <c r="I6" s="60">
        <v>7634463</v>
      </c>
      <c r="J6" s="60">
        <v>7634463</v>
      </c>
      <c r="K6" s="60">
        <v>7623670</v>
      </c>
      <c r="L6" s="60">
        <v>44549429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15000000</v>
      </c>
      <c r="Y6" s="60">
        <v>-15000000</v>
      </c>
      <c r="Z6" s="140">
        <v>-100</v>
      </c>
      <c r="AA6" s="62">
        <v>30000000</v>
      </c>
    </row>
    <row r="7" spans="1:27" ht="13.5">
      <c r="A7" s="249" t="s">
        <v>144</v>
      </c>
      <c r="B7" s="182"/>
      <c r="C7" s="155"/>
      <c r="D7" s="155"/>
      <c r="E7" s="59">
        <v>60000000</v>
      </c>
      <c r="F7" s="60">
        <v>60000000</v>
      </c>
      <c r="G7" s="60">
        <v>44471467</v>
      </c>
      <c r="H7" s="60"/>
      <c r="I7" s="60">
        <v>77461437</v>
      </c>
      <c r="J7" s="60">
        <v>77461437</v>
      </c>
      <c r="K7" s="60">
        <v>59737368</v>
      </c>
      <c r="L7" s="60"/>
      <c r="M7" s="60">
        <v>77691438</v>
      </c>
      <c r="N7" s="60">
        <v>77691438</v>
      </c>
      <c r="O7" s="60"/>
      <c r="P7" s="60"/>
      <c r="Q7" s="60"/>
      <c r="R7" s="60"/>
      <c r="S7" s="60"/>
      <c r="T7" s="60"/>
      <c r="U7" s="60"/>
      <c r="V7" s="60"/>
      <c r="W7" s="60">
        <v>77691438</v>
      </c>
      <c r="X7" s="60">
        <v>30000000</v>
      </c>
      <c r="Y7" s="60">
        <v>47691438</v>
      </c>
      <c r="Z7" s="140">
        <v>158.97</v>
      </c>
      <c r="AA7" s="62">
        <v>60000000</v>
      </c>
    </row>
    <row r="8" spans="1:27" ht="13.5">
      <c r="A8" s="249" t="s">
        <v>145</v>
      </c>
      <c r="B8" s="182"/>
      <c r="C8" s="155">
        <v>8545884</v>
      </c>
      <c r="D8" s="155"/>
      <c r="E8" s="59">
        <v>14000000</v>
      </c>
      <c r="F8" s="60">
        <v>14000000</v>
      </c>
      <c r="G8" s="60">
        <v>11731462</v>
      </c>
      <c r="H8" s="60"/>
      <c r="I8" s="60"/>
      <c r="J8" s="60"/>
      <c r="K8" s="60">
        <v>19099506</v>
      </c>
      <c r="L8" s="60">
        <v>22052747</v>
      </c>
      <c r="M8" s="60">
        <v>23737954</v>
      </c>
      <c r="N8" s="60">
        <v>23737954</v>
      </c>
      <c r="O8" s="60"/>
      <c r="P8" s="60"/>
      <c r="Q8" s="60"/>
      <c r="R8" s="60"/>
      <c r="S8" s="60"/>
      <c r="T8" s="60"/>
      <c r="U8" s="60"/>
      <c r="V8" s="60"/>
      <c r="W8" s="60">
        <v>23737954</v>
      </c>
      <c r="X8" s="60">
        <v>7000000</v>
      </c>
      <c r="Y8" s="60">
        <v>16737954</v>
      </c>
      <c r="Z8" s="140">
        <v>239.11</v>
      </c>
      <c r="AA8" s="62">
        <v>14000000</v>
      </c>
    </row>
    <row r="9" spans="1:27" ht="13.5">
      <c r="A9" s="249" t="s">
        <v>146</v>
      </c>
      <c r="B9" s="182"/>
      <c r="C9" s="155">
        <v>2911406</v>
      </c>
      <c r="D9" s="155"/>
      <c r="E9" s="59"/>
      <c r="F9" s="60"/>
      <c r="G9" s="60">
        <v>2888609</v>
      </c>
      <c r="H9" s="60"/>
      <c r="I9" s="60">
        <v>11638961</v>
      </c>
      <c r="J9" s="60">
        <v>11638961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>
        <v>147800</v>
      </c>
      <c r="J11" s="60">
        <v>147800</v>
      </c>
      <c r="K11" s="60">
        <v>147800</v>
      </c>
      <c r="L11" s="60">
        <v>147800</v>
      </c>
      <c r="M11" s="60">
        <v>147800</v>
      </c>
      <c r="N11" s="60">
        <v>147800</v>
      </c>
      <c r="O11" s="60"/>
      <c r="P11" s="60"/>
      <c r="Q11" s="60"/>
      <c r="R11" s="60"/>
      <c r="S11" s="60"/>
      <c r="T11" s="60"/>
      <c r="U11" s="60"/>
      <c r="V11" s="60"/>
      <c r="W11" s="60">
        <v>147800</v>
      </c>
      <c r="X11" s="60"/>
      <c r="Y11" s="60">
        <v>147800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90286190</v>
      </c>
      <c r="D12" s="168">
        <f>SUM(D6:D11)</f>
        <v>0</v>
      </c>
      <c r="E12" s="72">
        <f t="shared" si="0"/>
        <v>104000000</v>
      </c>
      <c r="F12" s="73">
        <f t="shared" si="0"/>
        <v>104000000</v>
      </c>
      <c r="G12" s="73">
        <f t="shared" si="0"/>
        <v>117330696</v>
      </c>
      <c r="H12" s="73">
        <f t="shared" si="0"/>
        <v>0</v>
      </c>
      <c r="I12" s="73">
        <f t="shared" si="0"/>
        <v>96882661</v>
      </c>
      <c r="J12" s="73">
        <f t="shared" si="0"/>
        <v>96882661</v>
      </c>
      <c r="K12" s="73">
        <f t="shared" si="0"/>
        <v>86608344</v>
      </c>
      <c r="L12" s="73">
        <f t="shared" si="0"/>
        <v>66749976</v>
      </c>
      <c r="M12" s="73">
        <f t="shared" si="0"/>
        <v>101577192</v>
      </c>
      <c r="N12" s="73">
        <f t="shared" si="0"/>
        <v>101577192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101577192</v>
      </c>
      <c r="X12" s="73">
        <f t="shared" si="0"/>
        <v>52000000</v>
      </c>
      <c r="Y12" s="73">
        <f t="shared" si="0"/>
        <v>49577192</v>
      </c>
      <c r="Z12" s="170">
        <f>+IF(X12&lt;&gt;0,+(Y12/X12)*100,0)</f>
        <v>95.34075384615385</v>
      </c>
      <c r="AA12" s="74">
        <f>SUM(AA6:AA11)</f>
        <v>104000000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85695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98869544</v>
      </c>
      <c r="D19" s="155"/>
      <c r="E19" s="59">
        <v>53200000</v>
      </c>
      <c r="F19" s="60">
        <v>53200000</v>
      </c>
      <c r="G19" s="60">
        <v>96501118</v>
      </c>
      <c r="H19" s="60"/>
      <c r="I19" s="60">
        <v>94759269</v>
      </c>
      <c r="J19" s="60">
        <v>94759269</v>
      </c>
      <c r="K19" s="60">
        <v>96438664</v>
      </c>
      <c r="L19" s="60">
        <v>102070793</v>
      </c>
      <c r="M19" s="60">
        <v>102487759</v>
      </c>
      <c r="N19" s="60">
        <v>102487759</v>
      </c>
      <c r="O19" s="60"/>
      <c r="P19" s="60"/>
      <c r="Q19" s="60"/>
      <c r="R19" s="60"/>
      <c r="S19" s="60"/>
      <c r="T19" s="60"/>
      <c r="U19" s="60"/>
      <c r="V19" s="60"/>
      <c r="W19" s="60">
        <v>102487759</v>
      </c>
      <c r="X19" s="60">
        <v>26600000</v>
      </c>
      <c r="Y19" s="60">
        <v>75887759</v>
      </c>
      <c r="Z19" s="140">
        <v>285.29</v>
      </c>
      <c r="AA19" s="62">
        <v>53200000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>
        <v>66891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98955239</v>
      </c>
      <c r="D24" s="168">
        <f>SUM(D15:D23)</f>
        <v>0</v>
      </c>
      <c r="E24" s="76">
        <f t="shared" si="1"/>
        <v>53200000</v>
      </c>
      <c r="F24" s="77">
        <f t="shared" si="1"/>
        <v>53200000</v>
      </c>
      <c r="G24" s="77">
        <f t="shared" si="1"/>
        <v>96568009</v>
      </c>
      <c r="H24" s="77">
        <f t="shared" si="1"/>
        <v>0</v>
      </c>
      <c r="I24" s="77">
        <f t="shared" si="1"/>
        <v>94759269</v>
      </c>
      <c r="J24" s="77">
        <f t="shared" si="1"/>
        <v>94759269</v>
      </c>
      <c r="K24" s="77">
        <f t="shared" si="1"/>
        <v>96438664</v>
      </c>
      <c r="L24" s="77">
        <f t="shared" si="1"/>
        <v>102070793</v>
      </c>
      <c r="M24" s="77">
        <f t="shared" si="1"/>
        <v>102487759</v>
      </c>
      <c r="N24" s="77">
        <f t="shared" si="1"/>
        <v>102487759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102487759</v>
      </c>
      <c r="X24" s="77">
        <f t="shared" si="1"/>
        <v>26600000</v>
      </c>
      <c r="Y24" s="77">
        <f t="shared" si="1"/>
        <v>75887759</v>
      </c>
      <c r="Z24" s="212">
        <f>+IF(X24&lt;&gt;0,+(Y24/X24)*100,0)</f>
        <v>285.2923270676692</v>
      </c>
      <c r="AA24" s="79">
        <f>SUM(AA15:AA23)</f>
        <v>53200000</v>
      </c>
    </row>
    <row r="25" spans="1:27" ht="13.5">
      <c r="A25" s="250" t="s">
        <v>159</v>
      </c>
      <c r="B25" s="251"/>
      <c r="C25" s="168">
        <f aca="true" t="shared" si="2" ref="C25:Y25">+C12+C24</f>
        <v>189241429</v>
      </c>
      <c r="D25" s="168">
        <f>+D12+D24</f>
        <v>0</v>
      </c>
      <c r="E25" s="72">
        <f t="shared" si="2"/>
        <v>157200000</v>
      </c>
      <c r="F25" s="73">
        <f t="shared" si="2"/>
        <v>157200000</v>
      </c>
      <c r="G25" s="73">
        <f t="shared" si="2"/>
        <v>213898705</v>
      </c>
      <c r="H25" s="73">
        <f t="shared" si="2"/>
        <v>0</v>
      </c>
      <c r="I25" s="73">
        <f t="shared" si="2"/>
        <v>191641930</v>
      </c>
      <c r="J25" s="73">
        <f t="shared" si="2"/>
        <v>191641930</v>
      </c>
      <c r="K25" s="73">
        <f t="shared" si="2"/>
        <v>183047008</v>
      </c>
      <c r="L25" s="73">
        <f t="shared" si="2"/>
        <v>168820769</v>
      </c>
      <c r="M25" s="73">
        <f t="shared" si="2"/>
        <v>204064951</v>
      </c>
      <c r="N25" s="73">
        <f t="shared" si="2"/>
        <v>204064951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204064951</v>
      </c>
      <c r="X25" s="73">
        <f t="shared" si="2"/>
        <v>78600000</v>
      </c>
      <c r="Y25" s="73">
        <f t="shared" si="2"/>
        <v>125464951</v>
      </c>
      <c r="Z25" s="170">
        <f>+IF(X25&lt;&gt;0,+(Y25/X25)*100,0)</f>
        <v>159.62461959287532</v>
      </c>
      <c r="AA25" s="74">
        <f>+AA12+AA24</f>
        <v>157200000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3789006</v>
      </c>
      <c r="D30" s="155"/>
      <c r="E30" s="59">
        <v>3900000</v>
      </c>
      <c r="F30" s="60">
        <v>3900000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1950000</v>
      </c>
      <c r="Y30" s="60">
        <v>-1950000</v>
      </c>
      <c r="Z30" s="140">
        <v>-100</v>
      </c>
      <c r="AA30" s="62">
        <v>3900000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39326730</v>
      </c>
      <c r="D32" s="155"/>
      <c r="E32" s="59">
        <v>3000000</v>
      </c>
      <c r="F32" s="60">
        <v>3000000</v>
      </c>
      <c r="G32" s="60">
        <v>36238044</v>
      </c>
      <c r="H32" s="60"/>
      <c r="I32" s="60">
        <v>32523246</v>
      </c>
      <c r="J32" s="60">
        <v>32523246</v>
      </c>
      <c r="K32" s="60">
        <v>40236355</v>
      </c>
      <c r="L32" s="60">
        <v>-4108799</v>
      </c>
      <c r="M32" s="60">
        <v>42631251</v>
      </c>
      <c r="N32" s="60">
        <v>42631251</v>
      </c>
      <c r="O32" s="60"/>
      <c r="P32" s="60"/>
      <c r="Q32" s="60"/>
      <c r="R32" s="60"/>
      <c r="S32" s="60"/>
      <c r="T32" s="60"/>
      <c r="U32" s="60"/>
      <c r="V32" s="60"/>
      <c r="W32" s="60">
        <v>42631251</v>
      </c>
      <c r="X32" s="60">
        <v>1500000</v>
      </c>
      <c r="Y32" s="60">
        <v>41131251</v>
      </c>
      <c r="Z32" s="140">
        <v>2742.08</v>
      </c>
      <c r="AA32" s="62">
        <v>3000000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>
        <v>137140023</v>
      </c>
      <c r="J33" s="60">
        <v>137140023</v>
      </c>
      <c r="K33" s="60">
        <v>134706322</v>
      </c>
      <c r="L33" s="60">
        <v>142180497</v>
      </c>
      <c r="M33" s="60">
        <v>134706322</v>
      </c>
      <c r="N33" s="60">
        <v>134706322</v>
      </c>
      <c r="O33" s="60"/>
      <c r="P33" s="60"/>
      <c r="Q33" s="60"/>
      <c r="R33" s="60"/>
      <c r="S33" s="60"/>
      <c r="T33" s="60"/>
      <c r="U33" s="60"/>
      <c r="V33" s="60"/>
      <c r="W33" s="60">
        <v>134706322</v>
      </c>
      <c r="X33" s="60"/>
      <c r="Y33" s="60">
        <v>134706322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43115736</v>
      </c>
      <c r="D34" s="168">
        <f>SUM(D29:D33)</f>
        <v>0</v>
      </c>
      <c r="E34" s="72">
        <f t="shared" si="3"/>
        <v>6900000</v>
      </c>
      <c r="F34" s="73">
        <f t="shared" si="3"/>
        <v>6900000</v>
      </c>
      <c r="G34" s="73">
        <f t="shared" si="3"/>
        <v>36238044</v>
      </c>
      <c r="H34" s="73">
        <f t="shared" si="3"/>
        <v>0</v>
      </c>
      <c r="I34" s="73">
        <f t="shared" si="3"/>
        <v>169663269</v>
      </c>
      <c r="J34" s="73">
        <f t="shared" si="3"/>
        <v>169663269</v>
      </c>
      <c r="K34" s="73">
        <f t="shared" si="3"/>
        <v>174942677</v>
      </c>
      <c r="L34" s="73">
        <f t="shared" si="3"/>
        <v>138071698</v>
      </c>
      <c r="M34" s="73">
        <f t="shared" si="3"/>
        <v>177337573</v>
      </c>
      <c r="N34" s="73">
        <f t="shared" si="3"/>
        <v>177337573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177337573</v>
      </c>
      <c r="X34" s="73">
        <f t="shared" si="3"/>
        <v>3450000</v>
      </c>
      <c r="Y34" s="73">
        <f t="shared" si="3"/>
        <v>173887573</v>
      </c>
      <c r="Z34" s="170">
        <f>+IF(X34&lt;&gt;0,+(Y34/X34)*100,0)</f>
        <v>5040.219507246376</v>
      </c>
      <c r="AA34" s="74">
        <f>SUM(AA29:AA33)</f>
        <v>6900000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6752294</v>
      </c>
      <c r="D37" s="155"/>
      <c r="E37" s="59"/>
      <c r="F37" s="60"/>
      <c r="G37" s="60">
        <v>12204886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2637020</v>
      </c>
      <c r="D38" s="155"/>
      <c r="E38" s="59">
        <v>1000000</v>
      </c>
      <c r="F38" s="60">
        <v>1000000</v>
      </c>
      <c r="G38" s="60">
        <v>3210673</v>
      </c>
      <c r="H38" s="60"/>
      <c r="I38" s="60"/>
      <c r="J38" s="60"/>
      <c r="K38" s="60"/>
      <c r="L38" s="60">
        <v>86488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500000</v>
      </c>
      <c r="Y38" s="60">
        <v>-500000</v>
      </c>
      <c r="Z38" s="140">
        <v>-100</v>
      </c>
      <c r="AA38" s="62">
        <v>1000000</v>
      </c>
    </row>
    <row r="39" spans="1:27" ht="13.5">
      <c r="A39" s="250" t="s">
        <v>59</v>
      </c>
      <c r="B39" s="253"/>
      <c r="C39" s="168">
        <f aca="true" t="shared" si="4" ref="C39:Y39">SUM(C37:C38)</f>
        <v>9389314</v>
      </c>
      <c r="D39" s="168">
        <f>SUM(D37:D38)</f>
        <v>0</v>
      </c>
      <c r="E39" s="76">
        <f t="shared" si="4"/>
        <v>1000000</v>
      </c>
      <c r="F39" s="77">
        <f t="shared" si="4"/>
        <v>1000000</v>
      </c>
      <c r="G39" s="77">
        <f t="shared" si="4"/>
        <v>15415559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86488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500000</v>
      </c>
      <c r="Y39" s="77">
        <f t="shared" si="4"/>
        <v>-500000</v>
      </c>
      <c r="Z39" s="212">
        <f>+IF(X39&lt;&gt;0,+(Y39/X39)*100,0)</f>
        <v>-100</v>
      </c>
      <c r="AA39" s="79">
        <f>SUM(AA37:AA38)</f>
        <v>1000000</v>
      </c>
    </row>
    <row r="40" spans="1:27" ht="13.5">
      <c r="A40" s="250" t="s">
        <v>167</v>
      </c>
      <c r="B40" s="251"/>
      <c r="C40" s="168">
        <f aca="true" t="shared" si="5" ref="C40:Y40">+C34+C39</f>
        <v>52505050</v>
      </c>
      <c r="D40" s="168">
        <f>+D34+D39</f>
        <v>0</v>
      </c>
      <c r="E40" s="72">
        <f t="shared" si="5"/>
        <v>7900000</v>
      </c>
      <c r="F40" s="73">
        <f t="shared" si="5"/>
        <v>7900000</v>
      </c>
      <c r="G40" s="73">
        <f t="shared" si="5"/>
        <v>51653603</v>
      </c>
      <c r="H40" s="73">
        <f t="shared" si="5"/>
        <v>0</v>
      </c>
      <c r="I40" s="73">
        <f t="shared" si="5"/>
        <v>169663269</v>
      </c>
      <c r="J40" s="73">
        <f t="shared" si="5"/>
        <v>169663269</v>
      </c>
      <c r="K40" s="73">
        <f t="shared" si="5"/>
        <v>174942677</v>
      </c>
      <c r="L40" s="73">
        <f t="shared" si="5"/>
        <v>138158186</v>
      </c>
      <c r="M40" s="73">
        <f t="shared" si="5"/>
        <v>177337573</v>
      </c>
      <c r="N40" s="73">
        <f t="shared" si="5"/>
        <v>177337573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177337573</v>
      </c>
      <c r="X40" s="73">
        <f t="shared" si="5"/>
        <v>3950000</v>
      </c>
      <c r="Y40" s="73">
        <f t="shared" si="5"/>
        <v>173387573</v>
      </c>
      <c r="Z40" s="170">
        <f>+IF(X40&lt;&gt;0,+(Y40/X40)*100,0)</f>
        <v>4389.558810126582</v>
      </c>
      <c r="AA40" s="74">
        <f>+AA34+AA39</f>
        <v>7900000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136736379</v>
      </c>
      <c r="D42" s="257">
        <f>+D25-D40</f>
        <v>0</v>
      </c>
      <c r="E42" s="258">
        <f t="shared" si="6"/>
        <v>149300000</v>
      </c>
      <c r="F42" s="259">
        <f t="shared" si="6"/>
        <v>149300000</v>
      </c>
      <c r="G42" s="259">
        <f t="shared" si="6"/>
        <v>162245102</v>
      </c>
      <c r="H42" s="259">
        <f t="shared" si="6"/>
        <v>0</v>
      </c>
      <c r="I42" s="259">
        <f t="shared" si="6"/>
        <v>21978661</v>
      </c>
      <c r="J42" s="259">
        <f t="shared" si="6"/>
        <v>21978661</v>
      </c>
      <c r="K42" s="259">
        <f t="shared" si="6"/>
        <v>8104331</v>
      </c>
      <c r="L42" s="259">
        <f t="shared" si="6"/>
        <v>30662583</v>
      </c>
      <c r="M42" s="259">
        <f t="shared" si="6"/>
        <v>26727378</v>
      </c>
      <c r="N42" s="259">
        <f t="shared" si="6"/>
        <v>26727378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26727378</v>
      </c>
      <c r="X42" s="259">
        <f t="shared" si="6"/>
        <v>74650000</v>
      </c>
      <c r="Y42" s="259">
        <f t="shared" si="6"/>
        <v>-47922622</v>
      </c>
      <c r="Z42" s="260">
        <f>+IF(X42&lt;&gt;0,+(Y42/X42)*100,0)</f>
        <v>-64.19641259209645</v>
      </c>
      <c r="AA42" s="261">
        <f>+AA25-AA40</f>
        <v>149300000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136736379</v>
      </c>
      <c r="D45" s="155"/>
      <c r="E45" s="59">
        <v>149300000</v>
      </c>
      <c r="F45" s="60">
        <v>149300000</v>
      </c>
      <c r="G45" s="60">
        <v>162158614</v>
      </c>
      <c r="H45" s="60"/>
      <c r="I45" s="60">
        <v>21892174</v>
      </c>
      <c r="J45" s="60">
        <v>21892174</v>
      </c>
      <c r="K45" s="60">
        <v>8017843</v>
      </c>
      <c r="L45" s="60">
        <v>30662583</v>
      </c>
      <c r="M45" s="60">
        <v>26640890</v>
      </c>
      <c r="N45" s="60">
        <v>26640890</v>
      </c>
      <c r="O45" s="60"/>
      <c r="P45" s="60"/>
      <c r="Q45" s="60"/>
      <c r="R45" s="60"/>
      <c r="S45" s="60"/>
      <c r="T45" s="60"/>
      <c r="U45" s="60"/>
      <c r="V45" s="60"/>
      <c r="W45" s="60">
        <v>26640890</v>
      </c>
      <c r="X45" s="60">
        <v>74650000</v>
      </c>
      <c r="Y45" s="60">
        <v>-48009110</v>
      </c>
      <c r="Z45" s="139">
        <v>-64.31</v>
      </c>
      <c r="AA45" s="62">
        <v>149300000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86488</v>
      </c>
      <c r="H46" s="60"/>
      <c r="I46" s="60">
        <v>86487</v>
      </c>
      <c r="J46" s="60">
        <v>86487</v>
      </c>
      <c r="K46" s="60">
        <v>86488</v>
      </c>
      <c r="L46" s="60"/>
      <c r="M46" s="60">
        <v>86488</v>
      </c>
      <c r="N46" s="60">
        <v>86488</v>
      </c>
      <c r="O46" s="60"/>
      <c r="P46" s="60"/>
      <c r="Q46" s="60"/>
      <c r="R46" s="60"/>
      <c r="S46" s="60"/>
      <c r="T46" s="60"/>
      <c r="U46" s="60"/>
      <c r="V46" s="60"/>
      <c r="W46" s="60">
        <v>86488</v>
      </c>
      <c r="X46" s="60"/>
      <c r="Y46" s="60">
        <v>86488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136736379</v>
      </c>
      <c r="D48" s="217">
        <f>SUM(D45:D47)</f>
        <v>0</v>
      </c>
      <c r="E48" s="264">
        <f t="shared" si="7"/>
        <v>149300000</v>
      </c>
      <c r="F48" s="219">
        <f t="shared" si="7"/>
        <v>149300000</v>
      </c>
      <c r="G48" s="219">
        <f t="shared" si="7"/>
        <v>162245102</v>
      </c>
      <c r="H48" s="219">
        <f t="shared" si="7"/>
        <v>0</v>
      </c>
      <c r="I48" s="219">
        <f t="shared" si="7"/>
        <v>21978661</v>
      </c>
      <c r="J48" s="219">
        <f t="shared" si="7"/>
        <v>21978661</v>
      </c>
      <c r="K48" s="219">
        <f t="shared" si="7"/>
        <v>8104331</v>
      </c>
      <c r="L48" s="219">
        <f t="shared" si="7"/>
        <v>30662583</v>
      </c>
      <c r="M48" s="219">
        <f t="shared" si="7"/>
        <v>26727378</v>
      </c>
      <c r="N48" s="219">
        <f t="shared" si="7"/>
        <v>26727378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26727378</v>
      </c>
      <c r="X48" s="219">
        <f t="shared" si="7"/>
        <v>74650000</v>
      </c>
      <c r="Y48" s="219">
        <f t="shared" si="7"/>
        <v>-47922622</v>
      </c>
      <c r="Z48" s="265">
        <f>+IF(X48&lt;&gt;0,+(Y48/X48)*100,0)</f>
        <v>-64.19641259209645</v>
      </c>
      <c r="AA48" s="232">
        <f>SUM(AA45:AA47)</f>
        <v>149300000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21370710</v>
      </c>
      <c r="D6" s="155"/>
      <c r="E6" s="59">
        <v>46854239</v>
      </c>
      <c r="F6" s="60">
        <v>46854239</v>
      </c>
      <c r="G6" s="60">
        <v>1814767</v>
      </c>
      <c r="H6" s="60">
        <v>2877085</v>
      </c>
      <c r="I6" s="60">
        <v>2930493</v>
      </c>
      <c r="J6" s="60">
        <v>7622345</v>
      </c>
      <c r="K6" s="60">
        <v>2966305</v>
      </c>
      <c r="L6" s="60">
        <v>3931453</v>
      </c>
      <c r="M6" s="60">
        <v>1676709</v>
      </c>
      <c r="N6" s="60">
        <v>8574467</v>
      </c>
      <c r="O6" s="60"/>
      <c r="P6" s="60"/>
      <c r="Q6" s="60"/>
      <c r="R6" s="60"/>
      <c r="S6" s="60"/>
      <c r="T6" s="60"/>
      <c r="U6" s="60"/>
      <c r="V6" s="60"/>
      <c r="W6" s="60">
        <v>16196812</v>
      </c>
      <c r="X6" s="60">
        <v>23427121</v>
      </c>
      <c r="Y6" s="60">
        <v>-7230309</v>
      </c>
      <c r="Z6" s="140">
        <v>-30.86</v>
      </c>
      <c r="AA6" s="62">
        <v>46854239</v>
      </c>
    </row>
    <row r="7" spans="1:27" ht="13.5">
      <c r="A7" s="249" t="s">
        <v>178</v>
      </c>
      <c r="B7" s="182"/>
      <c r="C7" s="155">
        <v>65614092</v>
      </c>
      <c r="D7" s="155"/>
      <c r="E7" s="59">
        <v>73651972</v>
      </c>
      <c r="F7" s="60">
        <v>73651972</v>
      </c>
      <c r="G7" s="60">
        <v>18101000</v>
      </c>
      <c r="H7" s="60">
        <v>890000</v>
      </c>
      <c r="I7" s="60">
        <v>4650000</v>
      </c>
      <c r="J7" s="60">
        <v>23641000</v>
      </c>
      <c r="K7" s="60"/>
      <c r="L7" s="60">
        <v>23041000</v>
      </c>
      <c r="M7" s="60">
        <v>300000</v>
      </c>
      <c r="N7" s="60">
        <v>23341000</v>
      </c>
      <c r="O7" s="60"/>
      <c r="P7" s="60"/>
      <c r="Q7" s="60"/>
      <c r="R7" s="60"/>
      <c r="S7" s="60"/>
      <c r="T7" s="60"/>
      <c r="U7" s="60"/>
      <c r="V7" s="60"/>
      <c r="W7" s="60">
        <v>46982000</v>
      </c>
      <c r="X7" s="60">
        <v>49101314</v>
      </c>
      <c r="Y7" s="60">
        <v>-2119314</v>
      </c>
      <c r="Z7" s="140">
        <v>-4.32</v>
      </c>
      <c r="AA7" s="62">
        <v>73651972</v>
      </c>
    </row>
    <row r="8" spans="1:27" ht="13.5">
      <c r="A8" s="249" t="s">
        <v>179</v>
      </c>
      <c r="B8" s="182"/>
      <c r="C8" s="155">
        <v>34956809</v>
      </c>
      <c r="D8" s="155"/>
      <c r="E8" s="59">
        <v>31210000</v>
      </c>
      <c r="F8" s="60">
        <v>31210000</v>
      </c>
      <c r="G8" s="60">
        <v>11743000</v>
      </c>
      <c r="H8" s="60"/>
      <c r="I8" s="60"/>
      <c r="J8" s="60">
        <v>11743000</v>
      </c>
      <c r="K8" s="60"/>
      <c r="L8" s="60">
        <v>11673000</v>
      </c>
      <c r="M8" s="60"/>
      <c r="N8" s="60">
        <v>11673000</v>
      </c>
      <c r="O8" s="60"/>
      <c r="P8" s="60"/>
      <c r="Q8" s="60"/>
      <c r="R8" s="60"/>
      <c r="S8" s="60"/>
      <c r="T8" s="60"/>
      <c r="U8" s="60"/>
      <c r="V8" s="60"/>
      <c r="W8" s="60">
        <v>23416000</v>
      </c>
      <c r="X8" s="60">
        <v>20806666</v>
      </c>
      <c r="Y8" s="60">
        <v>2609334</v>
      </c>
      <c r="Z8" s="140">
        <v>12.54</v>
      </c>
      <c r="AA8" s="62">
        <v>31210000</v>
      </c>
    </row>
    <row r="9" spans="1:27" ht="13.5">
      <c r="A9" s="249" t="s">
        <v>180</v>
      </c>
      <c r="B9" s="182"/>
      <c r="C9" s="155">
        <v>2535437</v>
      </c>
      <c r="D9" s="155"/>
      <c r="E9" s="59">
        <v>1398996</v>
      </c>
      <c r="F9" s="60">
        <v>1398996</v>
      </c>
      <c r="G9" s="60">
        <v>289994</v>
      </c>
      <c r="H9" s="60">
        <v>369735</v>
      </c>
      <c r="I9" s="60">
        <v>311068</v>
      </c>
      <c r="J9" s="60">
        <v>970797</v>
      </c>
      <c r="K9" s="60">
        <v>299829</v>
      </c>
      <c r="L9" s="60">
        <v>282993</v>
      </c>
      <c r="M9" s="60">
        <v>307952</v>
      </c>
      <c r="N9" s="60">
        <v>890774</v>
      </c>
      <c r="O9" s="60"/>
      <c r="P9" s="60"/>
      <c r="Q9" s="60"/>
      <c r="R9" s="60"/>
      <c r="S9" s="60"/>
      <c r="T9" s="60"/>
      <c r="U9" s="60"/>
      <c r="V9" s="60"/>
      <c r="W9" s="60">
        <v>1861571</v>
      </c>
      <c r="X9" s="60">
        <v>699498</v>
      </c>
      <c r="Y9" s="60">
        <v>1162073</v>
      </c>
      <c r="Z9" s="140">
        <v>166.13</v>
      </c>
      <c r="AA9" s="62">
        <v>1398996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-69418023</v>
      </c>
      <c r="D12" s="155"/>
      <c r="E12" s="59">
        <v>-98707056</v>
      </c>
      <c r="F12" s="60">
        <v>-98707056</v>
      </c>
      <c r="G12" s="60">
        <v>-6256297</v>
      </c>
      <c r="H12" s="60">
        <v>-37553113</v>
      </c>
      <c r="I12" s="60">
        <v>-6054082</v>
      </c>
      <c r="J12" s="60">
        <v>-49863492</v>
      </c>
      <c r="K12" s="60">
        <v>-28379488</v>
      </c>
      <c r="L12" s="60">
        <v>-10826698</v>
      </c>
      <c r="M12" s="60">
        <v>-6675431</v>
      </c>
      <c r="N12" s="60">
        <v>-45881617</v>
      </c>
      <c r="O12" s="60"/>
      <c r="P12" s="60"/>
      <c r="Q12" s="60"/>
      <c r="R12" s="60"/>
      <c r="S12" s="60"/>
      <c r="T12" s="60"/>
      <c r="U12" s="60"/>
      <c r="V12" s="60"/>
      <c r="W12" s="60">
        <v>-95745109</v>
      </c>
      <c r="X12" s="60">
        <v>-49353528</v>
      </c>
      <c r="Y12" s="60">
        <v>-46391581</v>
      </c>
      <c r="Z12" s="140">
        <v>94</v>
      </c>
      <c r="AA12" s="62">
        <v>-98707056</v>
      </c>
    </row>
    <row r="13" spans="1:27" ht="13.5">
      <c r="A13" s="249" t="s">
        <v>40</v>
      </c>
      <c r="B13" s="182"/>
      <c r="C13" s="155">
        <v>-416517</v>
      </c>
      <c r="D13" s="155"/>
      <c r="E13" s="59">
        <v>-118152</v>
      </c>
      <c r="F13" s="60">
        <v>-118152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-59076</v>
      </c>
      <c r="Y13" s="60">
        <v>59076</v>
      </c>
      <c r="Z13" s="140">
        <v>-100</v>
      </c>
      <c r="AA13" s="62">
        <v>-118152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>
        <v>-746625</v>
      </c>
      <c r="L14" s="60">
        <v>-766155</v>
      </c>
      <c r="M14" s="60">
        <v>-736949</v>
      </c>
      <c r="N14" s="60">
        <v>-2249729</v>
      </c>
      <c r="O14" s="60"/>
      <c r="P14" s="60"/>
      <c r="Q14" s="60"/>
      <c r="R14" s="60"/>
      <c r="S14" s="60"/>
      <c r="T14" s="60"/>
      <c r="U14" s="60"/>
      <c r="V14" s="60"/>
      <c r="W14" s="60">
        <v>-2249729</v>
      </c>
      <c r="X14" s="60"/>
      <c r="Y14" s="60">
        <v>-2249729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54642508</v>
      </c>
      <c r="D15" s="168">
        <f>SUM(D6:D14)</f>
        <v>0</v>
      </c>
      <c r="E15" s="72">
        <f t="shared" si="0"/>
        <v>54289999</v>
      </c>
      <c r="F15" s="73">
        <f t="shared" si="0"/>
        <v>54289999</v>
      </c>
      <c r="G15" s="73">
        <f t="shared" si="0"/>
        <v>25692464</v>
      </c>
      <c r="H15" s="73">
        <f t="shared" si="0"/>
        <v>-33416293</v>
      </c>
      <c r="I15" s="73">
        <f t="shared" si="0"/>
        <v>1837479</v>
      </c>
      <c r="J15" s="73">
        <f t="shared" si="0"/>
        <v>-5886350</v>
      </c>
      <c r="K15" s="73">
        <f t="shared" si="0"/>
        <v>-25859979</v>
      </c>
      <c r="L15" s="73">
        <f t="shared" si="0"/>
        <v>27335593</v>
      </c>
      <c r="M15" s="73">
        <f t="shared" si="0"/>
        <v>-5127719</v>
      </c>
      <c r="N15" s="73">
        <f t="shared" si="0"/>
        <v>-3652105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-9538455</v>
      </c>
      <c r="X15" s="73">
        <f t="shared" si="0"/>
        <v>44621995</v>
      </c>
      <c r="Y15" s="73">
        <f t="shared" si="0"/>
        <v>-54160450</v>
      </c>
      <c r="Z15" s="170">
        <f>+IF(X15&lt;&gt;0,+(Y15/X15)*100,0)</f>
        <v>-121.37612852137158</v>
      </c>
      <c r="AA15" s="74">
        <f>SUM(AA6:AA14)</f>
        <v>54289999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>
        <v>30308377</v>
      </c>
      <c r="L20" s="60">
        <v>16000000</v>
      </c>
      <c r="M20" s="159"/>
      <c r="N20" s="60">
        <v>46308377</v>
      </c>
      <c r="O20" s="60"/>
      <c r="P20" s="60"/>
      <c r="Q20" s="60"/>
      <c r="R20" s="60"/>
      <c r="S20" s="60"/>
      <c r="T20" s="159"/>
      <c r="U20" s="60"/>
      <c r="V20" s="60"/>
      <c r="W20" s="60">
        <v>46308377</v>
      </c>
      <c r="X20" s="60"/>
      <c r="Y20" s="60">
        <v>46308377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10000000</v>
      </c>
      <c r="F21" s="60">
        <v>10000000</v>
      </c>
      <c r="G21" s="159"/>
      <c r="H21" s="159"/>
      <c r="I21" s="159"/>
      <c r="J21" s="60"/>
      <c r="K21" s="159"/>
      <c r="L21" s="159"/>
      <c r="M21" s="60">
        <v>1536190</v>
      </c>
      <c r="N21" s="159">
        <v>1536190</v>
      </c>
      <c r="O21" s="159"/>
      <c r="P21" s="159"/>
      <c r="Q21" s="60"/>
      <c r="R21" s="159"/>
      <c r="S21" s="159"/>
      <c r="T21" s="60"/>
      <c r="U21" s="159"/>
      <c r="V21" s="159"/>
      <c r="W21" s="159">
        <v>1536190</v>
      </c>
      <c r="X21" s="60"/>
      <c r="Y21" s="159">
        <v>1536190</v>
      </c>
      <c r="Z21" s="141"/>
      <c r="AA21" s="225">
        <v>10000000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-40631964</v>
      </c>
      <c r="D24" s="155"/>
      <c r="E24" s="59">
        <v>-54290000</v>
      </c>
      <c r="F24" s="60">
        <v>-54290000</v>
      </c>
      <c r="G24" s="60">
        <v>-2577208</v>
      </c>
      <c r="H24" s="60">
        <v>-11166374</v>
      </c>
      <c r="I24" s="60">
        <v>-6325856</v>
      </c>
      <c r="J24" s="60">
        <v>-20069438</v>
      </c>
      <c r="K24" s="60">
        <v>-4539570</v>
      </c>
      <c r="L24" s="60">
        <v>-11870287</v>
      </c>
      <c r="M24" s="60">
        <v>-5315661</v>
      </c>
      <c r="N24" s="60">
        <v>-21725518</v>
      </c>
      <c r="O24" s="60"/>
      <c r="P24" s="60"/>
      <c r="Q24" s="60"/>
      <c r="R24" s="60"/>
      <c r="S24" s="60"/>
      <c r="T24" s="60"/>
      <c r="U24" s="60"/>
      <c r="V24" s="60"/>
      <c r="W24" s="60">
        <v>-41794956</v>
      </c>
      <c r="X24" s="60">
        <v>-27144996</v>
      </c>
      <c r="Y24" s="60">
        <v>-14649960</v>
      </c>
      <c r="Z24" s="140">
        <v>53.97</v>
      </c>
      <c r="AA24" s="62">
        <v>-54290000</v>
      </c>
    </row>
    <row r="25" spans="1:27" ht="13.5">
      <c r="A25" s="250" t="s">
        <v>191</v>
      </c>
      <c r="B25" s="251"/>
      <c r="C25" s="168">
        <f aca="true" t="shared" si="1" ref="C25:Y25">SUM(C19:C24)</f>
        <v>-40631964</v>
      </c>
      <c r="D25" s="168">
        <f>SUM(D19:D24)</f>
        <v>0</v>
      </c>
      <c r="E25" s="72">
        <f t="shared" si="1"/>
        <v>-44290000</v>
      </c>
      <c r="F25" s="73">
        <f t="shared" si="1"/>
        <v>-44290000</v>
      </c>
      <c r="G25" s="73">
        <f t="shared" si="1"/>
        <v>-2577208</v>
      </c>
      <c r="H25" s="73">
        <f t="shared" si="1"/>
        <v>-11166374</v>
      </c>
      <c r="I25" s="73">
        <f t="shared" si="1"/>
        <v>-6325856</v>
      </c>
      <c r="J25" s="73">
        <f t="shared" si="1"/>
        <v>-20069438</v>
      </c>
      <c r="K25" s="73">
        <f t="shared" si="1"/>
        <v>25768807</v>
      </c>
      <c r="L25" s="73">
        <f t="shared" si="1"/>
        <v>4129713</v>
      </c>
      <c r="M25" s="73">
        <f t="shared" si="1"/>
        <v>-3779471</v>
      </c>
      <c r="N25" s="73">
        <f t="shared" si="1"/>
        <v>26119049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6049611</v>
      </c>
      <c r="X25" s="73">
        <f t="shared" si="1"/>
        <v>-27144996</v>
      </c>
      <c r="Y25" s="73">
        <f t="shared" si="1"/>
        <v>33194607</v>
      </c>
      <c r="Z25" s="170">
        <f>+IF(X25&lt;&gt;0,+(Y25/X25)*100,0)</f>
        <v>-122.28628436710767</v>
      </c>
      <c r="AA25" s="74">
        <f>SUM(AA19:AA24)</f>
        <v>-44290000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-9450</v>
      </c>
      <c r="D33" s="155"/>
      <c r="E33" s="59">
        <v>-3800000</v>
      </c>
      <c r="F33" s="60">
        <v>-3800000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-1899998</v>
      </c>
      <c r="Y33" s="60">
        <v>1899998</v>
      </c>
      <c r="Z33" s="140">
        <v>-100</v>
      </c>
      <c r="AA33" s="62">
        <v>-3800000</v>
      </c>
    </row>
    <row r="34" spans="1:27" ht="13.5">
      <c r="A34" s="250" t="s">
        <v>197</v>
      </c>
      <c r="B34" s="251"/>
      <c r="C34" s="168">
        <f aca="true" t="shared" si="2" ref="C34:Y34">SUM(C29:C33)</f>
        <v>-9450</v>
      </c>
      <c r="D34" s="168">
        <f>SUM(D29:D33)</f>
        <v>0</v>
      </c>
      <c r="E34" s="72">
        <f t="shared" si="2"/>
        <v>-3800000</v>
      </c>
      <c r="F34" s="73">
        <f t="shared" si="2"/>
        <v>-3800000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-1899998</v>
      </c>
      <c r="Y34" s="73">
        <f t="shared" si="2"/>
        <v>1899998</v>
      </c>
      <c r="Z34" s="170">
        <f>+IF(X34&lt;&gt;0,+(Y34/X34)*100,0)</f>
        <v>-100</v>
      </c>
      <c r="AA34" s="74">
        <f>SUM(AA29:AA33)</f>
        <v>-3800000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14001094</v>
      </c>
      <c r="D36" s="153">
        <f>+D15+D25+D34</f>
        <v>0</v>
      </c>
      <c r="E36" s="99">
        <f t="shared" si="3"/>
        <v>6199999</v>
      </c>
      <c r="F36" s="100">
        <f t="shared" si="3"/>
        <v>6199999</v>
      </c>
      <c r="G36" s="100">
        <f t="shared" si="3"/>
        <v>23115256</v>
      </c>
      <c r="H36" s="100">
        <f t="shared" si="3"/>
        <v>-44582667</v>
      </c>
      <c r="I36" s="100">
        <f t="shared" si="3"/>
        <v>-4488377</v>
      </c>
      <c r="J36" s="100">
        <f t="shared" si="3"/>
        <v>-25955788</v>
      </c>
      <c r="K36" s="100">
        <f t="shared" si="3"/>
        <v>-91172</v>
      </c>
      <c r="L36" s="100">
        <f t="shared" si="3"/>
        <v>31465306</v>
      </c>
      <c r="M36" s="100">
        <f t="shared" si="3"/>
        <v>-8907190</v>
      </c>
      <c r="N36" s="100">
        <f t="shared" si="3"/>
        <v>22466944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-3488844</v>
      </c>
      <c r="X36" s="100">
        <f t="shared" si="3"/>
        <v>15577001</v>
      </c>
      <c r="Y36" s="100">
        <f t="shared" si="3"/>
        <v>-19065845</v>
      </c>
      <c r="Z36" s="137">
        <f>+IF(X36&lt;&gt;0,+(Y36/X36)*100,0)</f>
        <v>-122.39740499470983</v>
      </c>
      <c r="AA36" s="102">
        <f>+AA15+AA25+AA34</f>
        <v>6199999</v>
      </c>
    </row>
    <row r="37" spans="1:27" ht="13.5">
      <c r="A37" s="249" t="s">
        <v>199</v>
      </c>
      <c r="B37" s="182"/>
      <c r="C37" s="153">
        <v>64827806</v>
      </c>
      <c r="D37" s="153"/>
      <c r="E37" s="99">
        <v>50000000</v>
      </c>
      <c r="F37" s="100">
        <v>50000000</v>
      </c>
      <c r="G37" s="100">
        <v>78828900</v>
      </c>
      <c r="H37" s="100">
        <v>101944156</v>
      </c>
      <c r="I37" s="100">
        <v>57361489</v>
      </c>
      <c r="J37" s="100">
        <v>78828900</v>
      </c>
      <c r="K37" s="100">
        <v>52873112</v>
      </c>
      <c r="L37" s="100">
        <v>52781940</v>
      </c>
      <c r="M37" s="100">
        <v>84247246</v>
      </c>
      <c r="N37" s="100">
        <v>52873112</v>
      </c>
      <c r="O37" s="100"/>
      <c r="P37" s="100"/>
      <c r="Q37" s="100"/>
      <c r="R37" s="100"/>
      <c r="S37" s="100"/>
      <c r="T37" s="100"/>
      <c r="U37" s="100"/>
      <c r="V37" s="100"/>
      <c r="W37" s="100">
        <v>78828900</v>
      </c>
      <c r="X37" s="100">
        <v>50000000</v>
      </c>
      <c r="Y37" s="100">
        <v>28828900</v>
      </c>
      <c r="Z37" s="137">
        <v>57.66</v>
      </c>
      <c r="AA37" s="102">
        <v>50000000</v>
      </c>
    </row>
    <row r="38" spans="1:27" ht="13.5">
      <c r="A38" s="269" t="s">
        <v>200</v>
      </c>
      <c r="B38" s="256"/>
      <c r="C38" s="257">
        <v>78828900</v>
      </c>
      <c r="D38" s="257"/>
      <c r="E38" s="258">
        <v>56199999</v>
      </c>
      <c r="F38" s="259">
        <v>56199999</v>
      </c>
      <c r="G38" s="259">
        <v>101944156</v>
      </c>
      <c r="H38" s="259">
        <v>57361489</v>
      </c>
      <c r="I38" s="259">
        <v>52873112</v>
      </c>
      <c r="J38" s="259">
        <v>52873112</v>
      </c>
      <c r="K38" s="259">
        <v>52781940</v>
      </c>
      <c r="L38" s="259">
        <v>84247246</v>
      </c>
      <c r="M38" s="259">
        <v>75340056</v>
      </c>
      <c r="N38" s="259">
        <v>75340056</v>
      </c>
      <c r="O38" s="259"/>
      <c r="P38" s="259"/>
      <c r="Q38" s="259"/>
      <c r="R38" s="259"/>
      <c r="S38" s="259"/>
      <c r="T38" s="259"/>
      <c r="U38" s="259"/>
      <c r="V38" s="259"/>
      <c r="W38" s="259">
        <v>75340056</v>
      </c>
      <c r="X38" s="259">
        <v>65577001</v>
      </c>
      <c r="Y38" s="259">
        <v>9763055</v>
      </c>
      <c r="Z38" s="260">
        <v>14.89</v>
      </c>
      <c r="AA38" s="261">
        <v>56199999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139527993</v>
      </c>
      <c r="D5" s="200">
        <f t="shared" si="0"/>
        <v>0</v>
      </c>
      <c r="E5" s="106">
        <f t="shared" si="0"/>
        <v>52090000</v>
      </c>
      <c r="F5" s="106">
        <f t="shared" si="0"/>
        <v>52090000</v>
      </c>
      <c r="G5" s="106">
        <f t="shared" si="0"/>
        <v>2587920</v>
      </c>
      <c r="H5" s="106">
        <f t="shared" si="0"/>
        <v>12746126</v>
      </c>
      <c r="I5" s="106">
        <f t="shared" si="0"/>
        <v>6705225</v>
      </c>
      <c r="J5" s="106">
        <f t="shared" si="0"/>
        <v>22039271</v>
      </c>
      <c r="K5" s="106">
        <f t="shared" si="0"/>
        <v>6161642</v>
      </c>
      <c r="L5" s="106">
        <f t="shared" si="0"/>
        <v>11359961</v>
      </c>
      <c r="M5" s="106">
        <f t="shared" si="0"/>
        <v>5450610</v>
      </c>
      <c r="N5" s="106">
        <f t="shared" si="0"/>
        <v>22972213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45011484</v>
      </c>
      <c r="X5" s="106">
        <f t="shared" si="0"/>
        <v>26045000</v>
      </c>
      <c r="Y5" s="106">
        <f t="shared" si="0"/>
        <v>18966484</v>
      </c>
      <c r="Z5" s="201">
        <f>+IF(X5&lt;&gt;0,+(Y5/X5)*100,0)</f>
        <v>72.8219773468996</v>
      </c>
      <c r="AA5" s="199">
        <f>SUM(AA11:AA18)</f>
        <v>52090000</v>
      </c>
    </row>
    <row r="6" spans="1:27" ht="13.5">
      <c r="A6" s="291" t="s">
        <v>204</v>
      </c>
      <c r="B6" s="142"/>
      <c r="C6" s="62"/>
      <c r="D6" s="156"/>
      <c r="E6" s="60">
        <v>19704692</v>
      </c>
      <c r="F6" s="60">
        <v>19704692</v>
      </c>
      <c r="G6" s="60">
        <v>794005</v>
      </c>
      <c r="H6" s="60">
        <v>375388</v>
      </c>
      <c r="I6" s="60">
        <v>2330317</v>
      </c>
      <c r="J6" s="60">
        <v>3499710</v>
      </c>
      <c r="K6" s="60">
        <v>1629829</v>
      </c>
      <c r="L6" s="60">
        <v>3037042</v>
      </c>
      <c r="M6" s="60">
        <v>1283289</v>
      </c>
      <c r="N6" s="60">
        <v>5950160</v>
      </c>
      <c r="O6" s="60"/>
      <c r="P6" s="60"/>
      <c r="Q6" s="60"/>
      <c r="R6" s="60"/>
      <c r="S6" s="60"/>
      <c r="T6" s="60"/>
      <c r="U6" s="60"/>
      <c r="V6" s="60"/>
      <c r="W6" s="60">
        <v>9449870</v>
      </c>
      <c r="X6" s="60">
        <v>9852346</v>
      </c>
      <c r="Y6" s="60">
        <v>-402476</v>
      </c>
      <c r="Z6" s="140">
        <v>-4.09</v>
      </c>
      <c r="AA6" s="155">
        <v>19704692</v>
      </c>
    </row>
    <row r="7" spans="1:27" ht="13.5">
      <c r="A7" s="291" t="s">
        <v>205</v>
      </c>
      <c r="B7" s="142"/>
      <c r="C7" s="62"/>
      <c r="D7" s="156"/>
      <c r="E7" s="60">
        <v>4000000</v>
      </c>
      <c r="F7" s="60">
        <v>4000000</v>
      </c>
      <c r="G7" s="60"/>
      <c r="H7" s="60">
        <v>143428</v>
      </c>
      <c r="I7" s="60"/>
      <c r="J7" s="60">
        <v>143428</v>
      </c>
      <c r="K7" s="60"/>
      <c r="L7" s="60">
        <v>984960</v>
      </c>
      <c r="M7" s="60"/>
      <c r="N7" s="60">
        <v>984960</v>
      </c>
      <c r="O7" s="60"/>
      <c r="P7" s="60"/>
      <c r="Q7" s="60"/>
      <c r="R7" s="60"/>
      <c r="S7" s="60"/>
      <c r="T7" s="60"/>
      <c r="U7" s="60"/>
      <c r="V7" s="60"/>
      <c r="W7" s="60">
        <v>1128388</v>
      </c>
      <c r="X7" s="60">
        <v>2000000</v>
      </c>
      <c r="Y7" s="60">
        <v>-871612</v>
      </c>
      <c r="Z7" s="140">
        <v>-43.58</v>
      </c>
      <c r="AA7" s="155">
        <v>4000000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>
        <v>882782</v>
      </c>
      <c r="I9" s="60"/>
      <c r="J9" s="60">
        <v>882782</v>
      </c>
      <c r="K9" s="60">
        <v>151400</v>
      </c>
      <c r="L9" s="60"/>
      <c r="M9" s="60">
        <v>1113640</v>
      </c>
      <c r="N9" s="60">
        <v>1265040</v>
      </c>
      <c r="O9" s="60"/>
      <c r="P9" s="60"/>
      <c r="Q9" s="60"/>
      <c r="R9" s="60"/>
      <c r="S9" s="60"/>
      <c r="T9" s="60"/>
      <c r="U9" s="60"/>
      <c r="V9" s="60"/>
      <c r="W9" s="60">
        <v>2147822</v>
      </c>
      <c r="X9" s="60"/>
      <c r="Y9" s="60">
        <v>2147822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6600000</v>
      </c>
      <c r="F10" s="60">
        <v>6600000</v>
      </c>
      <c r="G10" s="60">
        <v>1215630</v>
      </c>
      <c r="H10" s="60">
        <v>1408726</v>
      </c>
      <c r="I10" s="60">
        <v>495102</v>
      </c>
      <c r="J10" s="60">
        <v>3119458</v>
      </c>
      <c r="K10" s="60">
        <v>565027</v>
      </c>
      <c r="L10" s="60">
        <v>989566</v>
      </c>
      <c r="M10" s="60">
        <v>479178</v>
      </c>
      <c r="N10" s="60">
        <v>2033771</v>
      </c>
      <c r="O10" s="60"/>
      <c r="P10" s="60"/>
      <c r="Q10" s="60"/>
      <c r="R10" s="60"/>
      <c r="S10" s="60"/>
      <c r="T10" s="60"/>
      <c r="U10" s="60"/>
      <c r="V10" s="60"/>
      <c r="W10" s="60">
        <v>5153229</v>
      </c>
      <c r="X10" s="60">
        <v>3300000</v>
      </c>
      <c r="Y10" s="60">
        <v>1853229</v>
      </c>
      <c r="Z10" s="140">
        <v>56.16</v>
      </c>
      <c r="AA10" s="155">
        <v>6600000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30304692</v>
      </c>
      <c r="F11" s="295">
        <f t="shared" si="1"/>
        <v>30304692</v>
      </c>
      <c r="G11" s="295">
        <f t="shared" si="1"/>
        <v>2009635</v>
      </c>
      <c r="H11" s="295">
        <f t="shared" si="1"/>
        <v>2810324</v>
      </c>
      <c r="I11" s="295">
        <f t="shared" si="1"/>
        <v>2825419</v>
      </c>
      <c r="J11" s="295">
        <f t="shared" si="1"/>
        <v>7645378</v>
      </c>
      <c r="K11" s="295">
        <f t="shared" si="1"/>
        <v>2346256</v>
      </c>
      <c r="L11" s="295">
        <f t="shared" si="1"/>
        <v>5011568</v>
      </c>
      <c r="M11" s="295">
        <f t="shared" si="1"/>
        <v>2876107</v>
      </c>
      <c r="N11" s="295">
        <f t="shared" si="1"/>
        <v>10233931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17879309</v>
      </c>
      <c r="X11" s="295">
        <f t="shared" si="1"/>
        <v>15152346</v>
      </c>
      <c r="Y11" s="295">
        <f t="shared" si="1"/>
        <v>2726963</v>
      </c>
      <c r="Z11" s="296">
        <f>+IF(X11&lt;&gt;0,+(Y11/X11)*100,0)</f>
        <v>17.9969689182124</v>
      </c>
      <c r="AA11" s="297">
        <f>SUM(AA6:AA10)</f>
        <v>30304692</v>
      </c>
    </row>
    <row r="12" spans="1:27" ht="13.5">
      <c r="A12" s="298" t="s">
        <v>210</v>
      </c>
      <c r="B12" s="136"/>
      <c r="C12" s="62"/>
      <c r="D12" s="156"/>
      <c r="E12" s="60">
        <v>8805308</v>
      </c>
      <c r="F12" s="60">
        <v>8805308</v>
      </c>
      <c r="G12" s="60">
        <v>423495</v>
      </c>
      <c r="H12" s="60">
        <v>376625</v>
      </c>
      <c r="I12" s="60">
        <v>2037527</v>
      </c>
      <c r="J12" s="60">
        <v>2837647</v>
      </c>
      <c r="K12" s="60">
        <v>3430321</v>
      </c>
      <c r="L12" s="60">
        <v>5238135</v>
      </c>
      <c r="M12" s="60">
        <v>1823093</v>
      </c>
      <c r="N12" s="60">
        <v>10491549</v>
      </c>
      <c r="O12" s="60"/>
      <c r="P12" s="60"/>
      <c r="Q12" s="60"/>
      <c r="R12" s="60"/>
      <c r="S12" s="60"/>
      <c r="T12" s="60"/>
      <c r="U12" s="60"/>
      <c r="V12" s="60"/>
      <c r="W12" s="60">
        <v>13329196</v>
      </c>
      <c r="X12" s="60">
        <v>4402654</v>
      </c>
      <c r="Y12" s="60">
        <v>8926542</v>
      </c>
      <c r="Z12" s="140">
        <v>202.75</v>
      </c>
      <c r="AA12" s="155">
        <v>8805308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139527993</v>
      </c>
      <c r="D15" s="156"/>
      <c r="E15" s="60">
        <v>12180000</v>
      </c>
      <c r="F15" s="60">
        <v>12180000</v>
      </c>
      <c r="G15" s="60">
        <v>154790</v>
      </c>
      <c r="H15" s="60">
        <v>8659628</v>
      </c>
      <c r="I15" s="60">
        <v>1842279</v>
      </c>
      <c r="J15" s="60">
        <v>10656697</v>
      </c>
      <c r="K15" s="60">
        <v>385065</v>
      </c>
      <c r="L15" s="60">
        <v>1110258</v>
      </c>
      <c r="M15" s="60">
        <v>751410</v>
      </c>
      <c r="N15" s="60">
        <v>2246733</v>
      </c>
      <c r="O15" s="60"/>
      <c r="P15" s="60"/>
      <c r="Q15" s="60"/>
      <c r="R15" s="60"/>
      <c r="S15" s="60"/>
      <c r="T15" s="60"/>
      <c r="U15" s="60"/>
      <c r="V15" s="60"/>
      <c r="W15" s="60">
        <v>12903430</v>
      </c>
      <c r="X15" s="60">
        <v>6090000</v>
      </c>
      <c r="Y15" s="60">
        <v>6813430</v>
      </c>
      <c r="Z15" s="140">
        <v>111.88</v>
      </c>
      <c r="AA15" s="155">
        <v>12180000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800000</v>
      </c>
      <c r="F18" s="82">
        <v>800000</v>
      </c>
      <c r="G18" s="82"/>
      <c r="H18" s="82">
        <v>899549</v>
      </c>
      <c r="I18" s="82"/>
      <c r="J18" s="82">
        <v>899549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899549</v>
      </c>
      <c r="X18" s="82">
        <v>400000</v>
      </c>
      <c r="Y18" s="82">
        <v>499549</v>
      </c>
      <c r="Z18" s="270">
        <v>124.89</v>
      </c>
      <c r="AA18" s="278">
        <v>800000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19704692</v>
      </c>
      <c r="F36" s="60">
        <f t="shared" si="4"/>
        <v>19704692</v>
      </c>
      <c r="G36" s="60">
        <f t="shared" si="4"/>
        <v>794005</v>
      </c>
      <c r="H36" s="60">
        <f t="shared" si="4"/>
        <v>375388</v>
      </c>
      <c r="I36" s="60">
        <f t="shared" si="4"/>
        <v>2330317</v>
      </c>
      <c r="J36" s="60">
        <f t="shared" si="4"/>
        <v>3499710</v>
      </c>
      <c r="K36" s="60">
        <f t="shared" si="4"/>
        <v>1629829</v>
      </c>
      <c r="L36" s="60">
        <f t="shared" si="4"/>
        <v>3037042</v>
      </c>
      <c r="M36" s="60">
        <f t="shared" si="4"/>
        <v>1283289</v>
      </c>
      <c r="N36" s="60">
        <f t="shared" si="4"/>
        <v>5950160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9449870</v>
      </c>
      <c r="X36" s="60">
        <f t="shared" si="4"/>
        <v>9852346</v>
      </c>
      <c r="Y36" s="60">
        <f t="shared" si="4"/>
        <v>-402476</v>
      </c>
      <c r="Z36" s="140">
        <f aca="true" t="shared" si="5" ref="Z36:Z49">+IF(X36&lt;&gt;0,+(Y36/X36)*100,0)</f>
        <v>-4.085077807864239</v>
      </c>
      <c r="AA36" s="155">
        <f>AA6+AA21</f>
        <v>19704692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4000000</v>
      </c>
      <c r="F37" s="60">
        <f t="shared" si="4"/>
        <v>4000000</v>
      </c>
      <c r="G37" s="60">
        <f t="shared" si="4"/>
        <v>0</v>
      </c>
      <c r="H37" s="60">
        <f t="shared" si="4"/>
        <v>143428</v>
      </c>
      <c r="I37" s="60">
        <f t="shared" si="4"/>
        <v>0</v>
      </c>
      <c r="J37" s="60">
        <f t="shared" si="4"/>
        <v>143428</v>
      </c>
      <c r="K37" s="60">
        <f t="shared" si="4"/>
        <v>0</v>
      </c>
      <c r="L37" s="60">
        <f t="shared" si="4"/>
        <v>984960</v>
      </c>
      <c r="M37" s="60">
        <f t="shared" si="4"/>
        <v>0</v>
      </c>
      <c r="N37" s="60">
        <f t="shared" si="4"/>
        <v>984960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1128388</v>
      </c>
      <c r="X37" s="60">
        <f t="shared" si="4"/>
        <v>2000000</v>
      </c>
      <c r="Y37" s="60">
        <f t="shared" si="4"/>
        <v>-871612</v>
      </c>
      <c r="Z37" s="140">
        <f t="shared" si="5"/>
        <v>-43.580600000000004</v>
      </c>
      <c r="AA37" s="155">
        <f>AA7+AA22</f>
        <v>4000000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882782</v>
      </c>
      <c r="I39" s="60">
        <f t="shared" si="4"/>
        <v>0</v>
      </c>
      <c r="J39" s="60">
        <f t="shared" si="4"/>
        <v>882782</v>
      </c>
      <c r="K39" s="60">
        <f t="shared" si="4"/>
        <v>151400</v>
      </c>
      <c r="L39" s="60">
        <f t="shared" si="4"/>
        <v>0</v>
      </c>
      <c r="M39" s="60">
        <f t="shared" si="4"/>
        <v>1113640</v>
      </c>
      <c r="N39" s="60">
        <f t="shared" si="4"/>
        <v>1265040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2147822</v>
      </c>
      <c r="X39" s="60">
        <f t="shared" si="4"/>
        <v>0</v>
      </c>
      <c r="Y39" s="60">
        <f t="shared" si="4"/>
        <v>2147822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6600000</v>
      </c>
      <c r="F40" s="60">
        <f t="shared" si="4"/>
        <v>6600000</v>
      </c>
      <c r="G40" s="60">
        <f t="shared" si="4"/>
        <v>1215630</v>
      </c>
      <c r="H40" s="60">
        <f t="shared" si="4"/>
        <v>1408726</v>
      </c>
      <c r="I40" s="60">
        <f t="shared" si="4"/>
        <v>495102</v>
      </c>
      <c r="J40" s="60">
        <f t="shared" si="4"/>
        <v>3119458</v>
      </c>
      <c r="K40" s="60">
        <f t="shared" si="4"/>
        <v>565027</v>
      </c>
      <c r="L40" s="60">
        <f t="shared" si="4"/>
        <v>989566</v>
      </c>
      <c r="M40" s="60">
        <f t="shared" si="4"/>
        <v>479178</v>
      </c>
      <c r="N40" s="60">
        <f t="shared" si="4"/>
        <v>2033771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5153229</v>
      </c>
      <c r="X40" s="60">
        <f t="shared" si="4"/>
        <v>3300000</v>
      </c>
      <c r="Y40" s="60">
        <f t="shared" si="4"/>
        <v>1853229</v>
      </c>
      <c r="Z40" s="140">
        <f t="shared" si="5"/>
        <v>56.15845454545455</v>
      </c>
      <c r="AA40" s="155">
        <f>AA10+AA25</f>
        <v>6600000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30304692</v>
      </c>
      <c r="F41" s="295">
        <f t="shared" si="6"/>
        <v>30304692</v>
      </c>
      <c r="G41" s="295">
        <f t="shared" si="6"/>
        <v>2009635</v>
      </c>
      <c r="H41" s="295">
        <f t="shared" si="6"/>
        <v>2810324</v>
      </c>
      <c r="I41" s="295">
        <f t="shared" si="6"/>
        <v>2825419</v>
      </c>
      <c r="J41" s="295">
        <f t="shared" si="6"/>
        <v>7645378</v>
      </c>
      <c r="K41" s="295">
        <f t="shared" si="6"/>
        <v>2346256</v>
      </c>
      <c r="L41" s="295">
        <f t="shared" si="6"/>
        <v>5011568</v>
      </c>
      <c r="M41" s="295">
        <f t="shared" si="6"/>
        <v>2876107</v>
      </c>
      <c r="N41" s="295">
        <f t="shared" si="6"/>
        <v>10233931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17879309</v>
      </c>
      <c r="X41" s="295">
        <f t="shared" si="6"/>
        <v>15152346</v>
      </c>
      <c r="Y41" s="295">
        <f t="shared" si="6"/>
        <v>2726963</v>
      </c>
      <c r="Z41" s="296">
        <f t="shared" si="5"/>
        <v>17.9969689182124</v>
      </c>
      <c r="AA41" s="297">
        <f>SUM(AA36:AA40)</f>
        <v>30304692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8805308</v>
      </c>
      <c r="F42" s="54">
        <f t="shared" si="7"/>
        <v>8805308</v>
      </c>
      <c r="G42" s="54">
        <f t="shared" si="7"/>
        <v>423495</v>
      </c>
      <c r="H42" s="54">
        <f t="shared" si="7"/>
        <v>376625</v>
      </c>
      <c r="I42" s="54">
        <f t="shared" si="7"/>
        <v>2037527</v>
      </c>
      <c r="J42" s="54">
        <f t="shared" si="7"/>
        <v>2837647</v>
      </c>
      <c r="K42" s="54">
        <f t="shared" si="7"/>
        <v>3430321</v>
      </c>
      <c r="L42" s="54">
        <f t="shared" si="7"/>
        <v>5238135</v>
      </c>
      <c r="M42" s="54">
        <f t="shared" si="7"/>
        <v>1823093</v>
      </c>
      <c r="N42" s="54">
        <f t="shared" si="7"/>
        <v>10491549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13329196</v>
      </c>
      <c r="X42" s="54">
        <f t="shared" si="7"/>
        <v>4402654</v>
      </c>
      <c r="Y42" s="54">
        <f t="shared" si="7"/>
        <v>8926542</v>
      </c>
      <c r="Z42" s="184">
        <f t="shared" si="5"/>
        <v>202.75365722584607</v>
      </c>
      <c r="AA42" s="130">
        <f aca="true" t="shared" si="8" ref="AA42:AA48">AA12+AA27</f>
        <v>8805308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139527993</v>
      </c>
      <c r="D45" s="129">
        <f t="shared" si="7"/>
        <v>0</v>
      </c>
      <c r="E45" s="54">
        <f t="shared" si="7"/>
        <v>12180000</v>
      </c>
      <c r="F45" s="54">
        <f t="shared" si="7"/>
        <v>12180000</v>
      </c>
      <c r="G45" s="54">
        <f t="shared" si="7"/>
        <v>154790</v>
      </c>
      <c r="H45" s="54">
        <f t="shared" si="7"/>
        <v>8659628</v>
      </c>
      <c r="I45" s="54">
        <f t="shared" si="7"/>
        <v>1842279</v>
      </c>
      <c r="J45" s="54">
        <f t="shared" si="7"/>
        <v>10656697</v>
      </c>
      <c r="K45" s="54">
        <f t="shared" si="7"/>
        <v>385065</v>
      </c>
      <c r="L45" s="54">
        <f t="shared" si="7"/>
        <v>1110258</v>
      </c>
      <c r="M45" s="54">
        <f t="shared" si="7"/>
        <v>751410</v>
      </c>
      <c r="N45" s="54">
        <f t="shared" si="7"/>
        <v>2246733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12903430</v>
      </c>
      <c r="X45" s="54">
        <f t="shared" si="7"/>
        <v>6090000</v>
      </c>
      <c r="Y45" s="54">
        <f t="shared" si="7"/>
        <v>6813430</v>
      </c>
      <c r="Z45" s="184">
        <f t="shared" si="5"/>
        <v>111.87898193760262</v>
      </c>
      <c r="AA45" s="130">
        <f t="shared" si="8"/>
        <v>12180000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800000</v>
      </c>
      <c r="F48" s="54">
        <f t="shared" si="7"/>
        <v>800000</v>
      </c>
      <c r="G48" s="54">
        <f t="shared" si="7"/>
        <v>0</v>
      </c>
      <c r="H48" s="54">
        <f t="shared" si="7"/>
        <v>899549</v>
      </c>
      <c r="I48" s="54">
        <f t="shared" si="7"/>
        <v>0</v>
      </c>
      <c r="J48" s="54">
        <f t="shared" si="7"/>
        <v>899549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899549</v>
      </c>
      <c r="X48" s="54">
        <f t="shared" si="7"/>
        <v>400000</v>
      </c>
      <c r="Y48" s="54">
        <f t="shared" si="7"/>
        <v>499549</v>
      </c>
      <c r="Z48" s="184">
        <f t="shared" si="5"/>
        <v>124.88725000000001</v>
      </c>
      <c r="AA48" s="130">
        <f t="shared" si="8"/>
        <v>800000</v>
      </c>
    </row>
    <row r="49" spans="1:27" ht="13.5">
      <c r="A49" s="308" t="s">
        <v>219</v>
      </c>
      <c r="B49" s="149"/>
      <c r="C49" s="239">
        <f aca="true" t="shared" si="9" ref="C49:Y49">SUM(C41:C48)</f>
        <v>139527993</v>
      </c>
      <c r="D49" s="218">
        <f t="shared" si="9"/>
        <v>0</v>
      </c>
      <c r="E49" s="220">
        <f t="shared" si="9"/>
        <v>52090000</v>
      </c>
      <c r="F49" s="220">
        <f t="shared" si="9"/>
        <v>52090000</v>
      </c>
      <c r="G49" s="220">
        <f t="shared" si="9"/>
        <v>2587920</v>
      </c>
      <c r="H49" s="220">
        <f t="shared" si="9"/>
        <v>12746126</v>
      </c>
      <c r="I49" s="220">
        <f t="shared" si="9"/>
        <v>6705225</v>
      </c>
      <c r="J49" s="220">
        <f t="shared" si="9"/>
        <v>22039271</v>
      </c>
      <c r="K49" s="220">
        <f t="shared" si="9"/>
        <v>6161642</v>
      </c>
      <c r="L49" s="220">
        <f t="shared" si="9"/>
        <v>11359961</v>
      </c>
      <c r="M49" s="220">
        <f t="shared" si="9"/>
        <v>5450610</v>
      </c>
      <c r="N49" s="220">
        <f t="shared" si="9"/>
        <v>22972213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45011484</v>
      </c>
      <c r="X49" s="220">
        <f t="shared" si="9"/>
        <v>26045000</v>
      </c>
      <c r="Y49" s="220">
        <f t="shared" si="9"/>
        <v>18966484</v>
      </c>
      <c r="Z49" s="221">
        <f t="shared" si="5"/>
        <v>72.8219773468996</v>
      </c>
      <c r="AA49" s="222">
        <f>SUM(AA41:AA48)</f>
        <v>52090000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7250484</v>
      </c>
      <c r="F68" s="60"/>
      <c r="G68" s="60">
        <v>498463</v>
      </c>
      <c r="H68" s="60">
        <v>677264</v>
      </c>
      <c r="I68" s="60">
        <v>1048152</v>
      </c>
      <c r="J68" s="60">
        <v>2223879</v>
      </c>
      <c r="K68" s="60">
        <v>1932170</v>
      </c>
      <c r="L68" s="60">
        <v>2908428</v>
      </c>
      <c r="M68" s="60">
        <v>3796059</v>
      </c>
      <c r="N68" s="60">
        <v>8636657</v>
      </c>
      <c r="O68" s="60"/>
      <c r="P68" s="60"/>
      <c r="Q68" s="60"/>
      <c r="R68" s="60"/>
      <c r="S68" s="60"/>
      <c r="T68" s="60"/>
      <c r="U68" s="60"/>
      <c r="V68" s="60"/>
      <c r="W68" s="60">
        <v>10860536</v>
      </c>
      <c r="X68" s="60"/>
      <c r="Y68" s="60">
        <v>10860536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7250484</v>
      </c>
      <c r="F69" s="220">
        <f t="shared" si="12"/>
        <v>0</v>
      </c>
      <c r="G69" s="220">
        <f t="shared" si="12"/>
        <v>498463</v>
      </c>
      <c r="H69" s="220">
        <f t="shared" si="12"/>
        <v>677264</v>
      </c>
      <c r="I69" s="220">
        <f t="shared" si="12"/>
        <v>1048152</v>
      </c>
      <c r="J69" s="220">
        <f t="shared" si="12"/>
        <v>2223879</v>
      </c>
      <c r="K69" s="220">
        <f t="shared" si="12"/>
        <v>1932170</v>
      </c>
      <c r="L69" s="220">
        <f t="shared" si="12"/>
        <v>2908428</v>
      </c>
      <c r="M69" s="220">
        <f t="shared" si="12"/>
        <v>3796059</v>
      </c>
      <c r="N69" s="220">
        <f t="shared" si="12"/>
        <v>8636657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10860536</v>
      </c>
      <c r="X69" s="220">
        <f t="shared" si="12"/>
        <v>0</v>
      </c>
      <c r="Y69" s="220">
        <f t="shared" si="12"/>
        <v>10860536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30304692</v>
      </c>
      <c r="F5" s="358">
        <f t="shared" si="0"/>
        <v>30304692</v>
      </c>
      <c r="G5" s="358">
        <f t="shared" si="0"/>
        <v>2009635</v>
      </c>
      <c r="H5" s="356">
        <f t="shared" si="0"/>
        <v>2810324</v>
      </c>
      <c r="I5" s="356">
        <f t="shared" si="0"/>
        <v>2825419</v>
      </c>
      <c r="J5" s="358">
        <f t="shared" si="0"/>
        <v>7645378</v>
      </c>
      <c r="K5" s="358">
        <f t="shared" si="0"/>
        <v>2346256</v>
      </c>
      <c r="L5" s="356">
        <f t="shared" si="0"/>
        <v>5011568</v>
      </c>
      <c r="M5" s="356">
        <f t="shared" si="0"/>
        <v>2876107</v>
      </c>
      <c r="N5" s="358">
        <f t="shared" si="0"/>
        <v>10233931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17879309</v>
      </c>
      <c r="X5" s="356">
        <f t="shared" si="0"/>
        <v>15152346</v>
      </c>
      <c r="Y5" s="358">
        <f t="shared" si="0"/>
        <v>2726963</v>
      </c>
      <c r="Z5" s="359">
        <f>+IF(X5&lt;&gt;0,+(Y5/X5)*100,0)</f>
        <v>17.9969689182124</v>
      </c>
      <c r="AA5" s="360">
        <f>+AA6+AA8+AA11+AA13+AA15</f>
        <v>30304692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19704692</v>
      </c>
      <c r="F6" s="59">
        <f t="shared" si="1"/>
        <v>19704692</v>
      </c>
      <c r="G6" s="59">
        <f t="shared" si="1"/>
        <v>794005</v>
      </c>
      <c r="H6" s="60">
        <f t="shared" si="1"/>
        <v>375388</v>
      </c>
      <c r="I6" s="60">
        <f t="shared" si="1"/>
        <v>2330317</v>
      </c>
      <c r="J6" s="59">
        <f t="shared" si="1"/>
        <v>3499710</v>
      </c>
      <c r="K6" s="59">
        <f t="shared" si="1"/>
        <v>1629829</v>
      </c>
      <c r="L6" s="60">
        <f t="shared" si="1"/>
        <v>3037042</v>
      </c>
      <c r="M6" s="60">
        <f t="shared" si="1"/>
        <v>1283289</v>
      </c>
      <c r="N6" s="59">
        <f t="shared" si="1"/>
        <v>5950160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9449870</v>
      </c>
      <c r="X6" s="60">
        <f t="shared" si="1"/>
        <v>9852346</v>
      </c>
      <c r="Y6" s="59">
        <f t="shared" si="1"/>
        <v>-402476</v>
      </c>
      <c r="Z6" s="61">
        <f>+IF(X6&lt;&gt;0,+(Y6/X6)*100,0)</f>
        <v>-4.085077807864239</v>
      </c>
      <c r="AA6" s="62">
        <f t="shared" si="1"/>
        <v>19704692</v>
      </c>
    </row>
    <row r="7" spans="1:27" ht="13.5">
      <c r="A7" s="291" t="s">
        <v>228</v>
      </c>
      <c r="B7" s="142"/>
      <c r="C7" s="60"/>
      <c r="D7" s="340"/>
      <c r="E7" s="60">
        <v>19704692</v>
      </c>
      <c r="F7" s="59">
        <v>19704692</v>
      </c>
      <c r="G7" s="59">
        <v>794005</v>
      </c>
      <c r="H7" s="60">
        <v>375388</v>
      </c>
      <c r="I7" s="60">
        <v>2330317</v>
      </c>
      <c r="J7" s="59">
        <v>3499710</v>
      </c>
      <c r="K7" s="59">
        <v>1629829</v>
      </c>
      <c r="L7" s="60">
        <v>3037042</v>
      </c>
      <c r="M7" s="60">
        <v>1283289</v>
      </c>
      <c r="N7" s="59">
        <v>5950160</v>
      </c>
      <c r="O7" s="59"/>
      <c r="P7" s="60"/>
      <c r="Q7" s="60"/>
      <c r="R7" s="59"/>
      <c r="S7" s="59"/>
      <c r="T7" s="60"/>
      <c r="U7" s="60"/>
      <c r="V7" s="59"/>
      <c r="W7" s="59">
        <v>9449870</v>
      </c>
      <c r="X7" s="60">
        <v>9852346</v>
      </c>
      <c r="Y7" s="59">
        <v>-402476</v>
      </c>
      <c r="Z7" s="61">
        <v>-4.09</v>
      </c>
      <c r="AA7" s="62">
        <v>19704692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143428</v>
      </c>
      <c r="I8" s="60">
        <f t="shared" si="2"/>
        <v>0</v>
      </c>
      <c r="J8" s="59">
        <f t="shared" si="2"/>
        <v>143428</v>
      </c>
      <c r="K8" s="59">
        <f t="shared" si="2"/>
        <v>0</v>
      </c>
      <c r="L8" s="60">
        <f t="shared" si="2"/>
        <v>984960</v>
      </c>
      <c r="M8" s="60">
        <f t="shared" si="2"/>
        <v>0</v>
      </c>
      <c r="N8" s="59">
        <f t="shared" si="2"/>
        <v>984960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1128388</v>
      </c>
      <c r="X8" s="60">
        <f t="shared" si="2"/>
        <v>2000000</v>
      </c>
      <c r="Y8" s="59">
        <f t="shared" si="2"/>
        <v>-871612</v>
      </c>
      <c r="Z8" s="61">
        <f>+IF(X8&lt;&gt;0,+(Y8/X8)*100,0)</f>
        <v>-43.580600000000004</v>
      </c>
      <c r="AA8" s="62">
        <f>SUM(AA9:AA10)</f>
        <v>4000000</v>
      </c>
    </row>
    <row r="9" spans="1:27" ht="13.5">
      <c r="A9" s="291" t="s">
        <v>229</v>
      </c>
      <c r="B9" s="142"/>
      <c r="C9" s="60"/>
      <c r="D9" s="340"/>
      <c r="E9" s="60">
        <v>4000000</v>
      </c>
      <c r="F9" s="59">
        <v>4000000</v>
      </c>
      <c r="G9" s="59"/>
      <c r="H9" s="60">
        <v>66152</v>
      </c>
      <c r="I9" s="60"/>
      <c r="J9" s="59">
        <v>66152</v>
      </c>
      <c r="K9" s="59"/>
      <c r="L9" s="60">
        <v>984960</v>
      </c>
      <c r="M9" s="60"/>
      <c r="N9" s="59">
        <v>984960</v>
      </c>
      <c r="O9" s="59"/>
      <c r="P9" s="60"/>
      <c r="Q9" s="60"/>
      <c r="R9" s="59"/>
      <c r="S9" s="59"/>
      <c r="T9" s="60"/>
      <c r="U9" s="60"/>
      <c r="V9" s="59"/>
      <c r="W9" s="59">
        <v>1051112</v>
      </c>
      <c r="X9" s="60">
        <v>2000000</v>
      </c>
      <c r="Y9" s="59">
        <v>-948888</v>
      </c>
      <c r="Z9" s="61">
        <v>-47.44</v>
      </c>
      <c r="AA9" s="62">
        <v>4000000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77276</v>
      </c>
      <c r="I10" s="60"/>
      <c r="J10" s="59">
        <v>77276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77276</v>
      </c>
      <c r="X10" s="60"/>
      <c r="Y10" s="59">
        <v>77276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882782</v>
      </c>
      <c r="I13" s="275">
        <f t="shared" si="4"/>
        <v>0</v>
      </c>
      <c r="J13" s="342">
        <f t="shared" si="4"/>
        <v>882782</v>
      </c>
      <c r="K13" s="342">
        <f t="shared" si="4"/>
        <v>151400</v>
      </c>
      <c r="L13" s="275">
        <f t="shared" si="4"/>
        <v>0</v>
      </c>
      <c r="M13" s="275">
        <f t="shared" si="4"/>
        <v>1113640</v>
      </c>
      <c r="N13" s="342">
        <f t="shared" si="4"/>
        <v>1265040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2147822</v>
      </c>
      <c r="X13" s="275">
        <f t="shared" si="4"/>
        <v>0</v>
      </c>
      <c r="Y13" s="342">
        <f t="shared" si="4"/>
        <v>2147822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882782</v>
      </c>
      <c r="I14" s="60"/>
      <c r="J14" s="59">
        <v>882782</v>
      </c>
      <c r="K14" s="59">
        <v>151400</v>
      </c>
      <c r="L14" s="60"/>
      <c r="M14" s="60">
        <v>1113640</v>
      </c>
      <c r="N14" s="59">
        <v>1265040</v>
      </c>
      <c r="O14" s="59"/>
      <c r="P14" s="60"/>
      <c r="Q14" s="60"/>
      <c r="R14" s="59"/>
      <c r="S14" s="59"/>
      <c r="T14" s="60"/>
      <c r="U14" s="60"/>
      <c r="V14" s="59"/>
      <c r="W14" s="59">
        <v>2147822</v>
      </c>
      <c r="X14" s="60"/>
      <c r="Y14" s="59">
        <v>2147822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6600000</v>
      </c>
      <c r="F15" s="59">
        <f t="shared" si="5"/>
        <v>6600000</v>
      </c>
      <c r="G15" s="59">
        <f t="shared" si="5"/>
        <v>1215630</v>
      </c>
      <c r="H15" s="60">
        <f t="shared" si="5"/>
        <v>1408726</v>
      </c>
      <c r="I15" s="60">
        <f t="shared" si="5"/>
        <v>495102</v>
      </c>
      <c r="J15" s="59">
        <f t="shared" si="5"/>
        <v>3119458</v>
      </c>
      <c r="K15" s="59">
        <f t="shared" si="5"/>
        <v>565027</v>
      </c>
      <c r="L15" s="60">
        <f t="shared" si="5"/>
        <v>989566</v>
      </c>
      <c r="M15" s="60">
        <f t="shared" si="5"/>
        <v>479178</v>
      </c>
      <c r="N15" s="59">
        <f t="shared" si="5"/>
        <v>2033771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5153229</v>
      </c>
      <c r="X15" s="60">
        <f t="shared" si="5"/>
        <v>3300000</v>
      </c>
      <c r="Y15" s="59">
        <f t="shared" si="5"/>
        <v>1853229</v>
      </c>
      <c r="Z15" s="61">
        <f>+IF(X15&lt;&gt;0,+(Y15/X15)*100,0)</f>
        <v>56.15845454545455</v>
      </c>
      <c r="AA15" s="62">
        <f>SUM(AA16:AA20)</f>
        <v>6600000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>
        <v>184188</v>
      </c>
      <c r="J16" s="59">
        <v>184188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184188</v>
      </c>
      <c r="X16" s="60"/>
      <c r="Y16" s="59">
        <v>184188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>
        <v>591609</v>
      </c>
      <c r="I17" s="60">
        <v>292467</v>
      </c>
      <c r="J17" s="59">
        <v>884076</v>
      </c>
      <c r="K17" s="59">
        <v>456843</v>
      </c>
      <c r="L17" s="60">
        <v>989566</v>
      </c>
      <c r="M17" s="60">
        <v>479178</v>
      </c>
      <c r="N17" s="59">
        <v>1925587</v>
      </c>
      <c r="O17" s="59"/>
      <c r="P17" s="60"/>
      <c r="Q17" s="60"/>
      <c r="R17" s="59"/>
      <c r="S17" s="59"/>
      <c r="T17" s="60"/>
      <c r="U17" s="60"/>
      <c r="V17" s="59"/>
      <c r="W17" s="59">
        <v>2809663</v>
      </c>
      <c r="X17" s="60"/>
      <c r="Y17" s="59">
        <v>2809663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6600000</v>
      </c>
      <c r="F20" s="59">
        <v>6600000</v>
      </c>
      <c r="G20" s="59">
        <v>1215630</v>
      </c>
      <c r="H20" s="60">
        <v>817117</v>
      </c>
      <c r="I20" s="60">
        <v>18447</v>
      </c>
      <c r="J20" s="59">
        <v>2051194</v>
      </c>
      <c r="K20" s="59">
        <v>108184</v>
      </c>
      <c r="L20" s="60"/>
      <c r="M20" s="60"/>
      <c r="N20" s="59">
        <v>108184</v>
      </c>
      <c r="O20" s="59"/>
      <c r="P20" s="60"/>
      <c r="Q20" s="60"/>
      <c r="R20" s="59"/>
      <c r="S20" s="59"/>
      <c r="T20" s="60"/>
      <c r="U20" s="60"/>
      <c r="V20" s="59"/>
      <c r="W20" s="59">
        <v>2159378</v>
      </c>
      <c r="X20" s="60">
        <v>3300000</v>
      </c>
      <c r="Y20" s="59">
        <v>-1140622</v>
      </c>
      <c r="Z20" s="61">
        <v>-34.56</v>
      </c>
      <c r="AA20" s="62">
        <v>6600000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8805308</v>
      </c>
      <c r="F22" s="345">
        <f t="shared" si="6"/>
        <v>8805308</v>
      </c>
      <c r="G22" s="345">
        <f t="shared" si="6"/>
        <v>423495</v>
      </c>
      <c r="H22" s="343">
        <f t="shared" si="6"/>
        <v>376625</v>
      </c>
      <c r="I22" s="343">
        <f t="shared" si="6"/>
        <v>2037527</v>
      </c>
      <c r="J22" s="345">
        <f t="shared" si="6"/>
        <v>2837647</v>
      </c>
      <c r="K22" s="345">
        <f t="shared" si="6"/>
        <v>3430321</v>
      </c>
      <c r="L22" s="343">
        <f t="shared" si="6"/>
        <v>5238135</v>
      </c>
      <c r="M22" s="343">
        <f t="shared" si="6"/>
        <v>1823093</v>
      </c>
      <c r="N22" s="345">
        <f t="shared" si="6"/>
        <v>10491549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13329196</v>
      </c>
      <c r="X22" s="343">
        <f t="shared" si="6"/>
        <v>4402654</v>
      </c>
      <c r="Y22" s="345">
        <f t="shared" si="6"/>
        <v>8926542</v>
      </c>
      <c r="Z22" s="336">
        <f>+IF(X22&lt;&gt;0,+(Y22/X22)*100,0)</f>
        <v>202.75365722584607</v>
      </c>
      <c r="AA22" s="350">
        <f>SUM(AA23:AA32)</f>
        <v>8805308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4905308</v>
      </c>
      <c r="F25" s="59">
        <v>4905308</v>
      </c>
      <c r="G25" s="59">
        <v>423495</v>
      </c>
      <c r="H25" s="60">
        <v>361814</v>
      </c>
      <c r="I25" s="60">
        <v>1067760</v>
      </c>
      <c r="J25" s="59">
        <v>1853069</v>
      </c>
      <c r="K25" s="59">
        <v>708146</v>
      </c>
      <c r="L25" s="60">
        <v>79196</v>
      </c>
      <c r="M25" s="60">
        <v>1068617</v>
      </c>
      <c r="N25" s="59">
        <v>1855959</v>
      </c>
      <c r="O25" s="59"/>
      <c r="P25" s="60"/>
      <c r="Q25" s="60"/>
      <c r="R25" s="59"/>
      <c r="S25" s="59"/>
      <c r="T25" s="60"/>
      <c r="U25" s="60"/>
      <c r="V25" s="59"/>
      <c r="W25" s="59">
        <v>3709028</v>
      </c>
      <c r="X25" s="60">
        <v>2452654</v>
      </c>
      <c r="Y25" s="59">
        <v>1256374</v>
      </c>
      <c r="Z25" s="61">
        <v>51.23</v>
      </c>
      <c r="AA25" s="62">
        <v>4905308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3900000</v>
      </c>
      <c r="F32" s="59">
        <v>3900000</v>
      </c>
      <c r="G32" s="59"/>
      <c r="H32" s="60">
        <v>14811</v>
      </c>
      <c r="I32" s="60">
        <v>969767</v>
      </c>
      <c r="J32" s="59">
        <v>984578</v>
      </c>
      <c r="K32" s="59">
        <v>2722175</v>
      </c>
      <c r="L32" s="60">
        <v>5158939</v>
      </c>
      <c r="M32" s="60">
        <v>754476</v>
      </c>
      <c r="N32" s="59">
        <v>8635590</v>
      </c>
      <c r="O32" s="59"/>
      <c r="P32" s="60"/>
      <c r="Q32" s="60"/>
      <c r="R32" s="59"/>
      <c r="S32" s="59"/>
      <c r="T32" s="60"/>
      <c r="U32" s="60"/>
      <c r="V32" s="59"/>
      <c r="W32" s="59">
        <v>9620168</v>
      </c>
      <c r="X32" s="60">
        <v>1950000</v>
      </c>
      <c r="Y32" s="59">
        <v>7670168</v>
      </c>
      <c r="Z32" s="61">
        <v>393.34</v>
      </c>
      <c r="AA32" s="62">
        <v>3900000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139527993</v>
      </c>
      <c r="D40" s="344">
        <f t="shared" si="9"/>
        <v>0</v>
      </c>
      <c r="E40" s="343">
        <f t="shared" si="9"/>
        <v>12180000</v>
      </c>
      <c r="F40" s="345">
        <f t="shared" si="9"/>
        <v>12180000</v>
      </c>
      <c r="G40" s="345">
        <f t="shared" si="9"/>
        <v>154790</v>
      </c>
      <c r="H40" s="343">
        <f t="shared" si="9"/>
        <v>8659628</v>
      </c>
      <c r="I40" s="343">
        <f t="shared" si="9"/>
        <v>1842279</v>
      </c>
      <c r="J40" s="345">
        <f t="shared" si="9"/>
        <v>10656697</v>
      </c>
      <c r="K40" s="345">
        <f t="shared" si="9"/>
        <v>385065</v>
      </c>
      <c r="L40" s="343">
        <f t="shared" si="9"/>
        <v>1110258</v>
      </c>
      <c r="M40" s="343">
        <f t="shared" si="9"/>
        <v>751410</v>
      </c>
      <c r="N40" s="345">
        <f t="shared" si="9"/>
        <v>2246733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12903430</v>
      </c>
      <c r="X40" s="343">
        <f t="shared" si="9"/>
        <v>6090000</v>
      </c>
      <c r="Y40" s="345">
        <f t="shared" si="9"/>
        <v>6813430</v>
      </c>
      <c r="Z40" s="336">
        <f>+IF(X40&lt;&gt;0,+(Y40/X40)*100,0)</f>
        <v>111.87898193760262</v>
      </c>
      <c r="AA40" s="350">
        <f>SUM(AA41:AA49)</f>
        <v>12180000</v>
      </c>
    </row>
    <row r="41" spans="1:27" ht="13.5">
      <c r="A41" s="361" t="s">
        <v>247</v>
      </c>
      <c r="B41" s="142"/>
      <c r="C41" s="362"/>
      <c r="D41" s="363"/>
      <c r="E41" s="362">
        <v>700000</v>
      </c>
      <c r="F41" s="364">
        <v>700000</v>
      </c>
      <c r="G41" s="364"/>
      <c r="H41" s="362"/>
      <c r="I41" s="362">
        <v>1842279</v>
      </c>
      <c r="J41" s="364">
        <v>1842279</v>
      </c>
      <c r="K41" s="364">
        <v>352065</v>
      </c>
      <c r="L41" s="362">
        <v>860970</v>
      </c>
      <c r="M41" s="362">
        <v>387000</v>
      </c>
      <c r="N41" s="364">
        <v>1600035</v>
      </c>
      <c r="O41" s="364"/>
      <c r="P41" s="362"/>
      <c r="Q41" s="362"/>
      <c r="R41" s="364"/>
      <c r="S41" s="364"/>
      <c r="T41" s="362"/>
      <c r="U41" s="362"/>
      <c r="V41" s="364"/>
      <c r="W41" s="364">
        <v>3442314</v>
      </c>
      <c r="X41" s="362">
        <v>350000</v>
      </c>
      <c r="Y41" s="364">
        <v>3092314</v>
      </c>
      <c r="Z41" s="365">
        <v>883.52</v>
      </c>
      <c r="AA41" s="366">
        <v>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500000</v>
      </c>
      <c r="F44" s="53">
        <v>500000</v>
      </c>
      <c r="G44" s="53">
        <v>16012</v>
      </c>
      <c r="H44" s="54"/>
      <c r="I44" s="54"/>
      <c r="J44" s="53">
        <v>16012</v>
      </c>
      <c r="K44" s="53"/>
      <c r="L44" s="54">
        <v>31290</v>
      </c>
      <c r="M44" s="54"/>
      <c r="N44" s="53">
        <v>31290</v>
      </c>
      <c r="O44" s="53"/>
      <c r="P44" s="54"/>
      <c r="Q44" s="54"/>
      <c r="R44" s="53"/>
      <c r="S44" s="53"/>
      <c r="T44" s="54"/>
      <c r="U44" s="54"/>
      <c r="V44" s="53"/>
      <c r="W44" s="53">
        <v>47302</v>
      </c>
      <c r="X44" s="54">
        <v>250000</v>
      </c>
      <c r="Y44" s="53">
        <v>-202698</v>
      </c>
      <c r="Z44" s="94">
        <v>-81.08</v>
      </c>
      <c r="AA44" s="95">
        <v>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>
        <v>217298</v>
      </c>
      <c r="M46" s="54">
        <v>364410</v>
      </c>
      <c r="N46" s="53">
        <v>581708</v>
      </c>
      <c r="O46" s="53"/>
      <c r="P46" s="54"/>
      <c r="Q46" s="54"/>
      <c r="R46" s="53"/>
      <c r="S46" s="53"/>
      <c r="T46" s="54"/>
      <c r="U46" s="54"/>
      <c r="V46" s="53"/>
      <c r="W46" s="53">
        <v>581708</v>
      </c>
      <c r="X46" s="54"/>
      <c r="Y46" s="53">
        <v>581708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10500000</v>
      </c>
      <c r="F48" s="53">
        <v>10500000</v>
      </c>
      <c r="G48" s="53"/>
      <c r="H48" s="54">
        <v>8574828</v>
      </c>
      <c r="I48" s="54"/>
      <c r="J48" s="53">
        <v>8574828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8574828</v>
      </c>
      <c r="X48" s="54">
        <v>5250000</v>
      </c>
      <c r="Y48" s="53">
        <v>3324828</v>
      </c>
      <c r="Z48" s="94">
        <v>63.33</v>
      </c>
      <c r="AA48" s="95">
        <v>10500000</v>
      </c>
    </row>
    <row r="49" spans="1:27" ht="13.5">
      <c r="A49" s="361" t="s">
        <v>93</v>
      </c>
      <c r="B49" s="136"/>
      <c r="C49" s="54">
        <v>139527993</v>
      </c>
      <c r="D49" s="368"/>
      <c r="E49" s="54">
        <v>480000</v>
      </c>
      <c r="F49" s="53">
        <v>480000</v>
      </c>
      <c r="G49" s="53">
        <v>138778</v>
      </c>
      <c r="H49" s="54">
        <v>84800</v>
      </c>
      <c r="I49" s="54"/>
      <c r="J49" s="53">
        <v>223578</v>
      </c>
      <c r="K49" s="53">
        <v>33000</v>
      </c>
      <c r="L49" s="54">
        <v>700</v>
      </c>
      <c r="M49" s="54"/>
      <c r="N49" s="53">
        <v>33700</v>
      </c>
      <c r="O49" s="53"/>
      <c r="P49" s="54"/>
      <c r="Q49" s="54"/>
      <c r="R49" s="53"/>
      <c r="S49" s="53"/>
      <c r="T49" s="54"/>
      <c r="U49" s="54"/>
      <c r="V49" s="53"/>
      <c r="W49" s="53">
        <v>257278</v>
      </c>
      <c r="X49" s="54">
        <v>240000</v>
      </c>
      <c r="Y49" s="53">
        <v>17278</v>
      </c>
      <c r="Z49" s="94">
        <v>7.2</v>
      </c>
      <c r="AA49" s="95">
        <v>480000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800000</v>
      </c>
      <c r="F57" s="345">
        <f t="shared" si="13"/>
        <v>800000</v>
      </c>
      <c r="G57" s="345">
        <f t="shared" si="13"/>
        <v>0</v>
      </c>
      <c r="H57" s="343">
        <f t="shared" si="13"/>
        <v>899549</v>
      </c>
      <c r="I57" s="343">
        <f t="shared" si="13"/>
        <v>0</v>
      </c>
      <c r="J57" s="345">
        <f t="shared" si="13"/>
        <v>899549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899549</v>
      </c>
      <c r="X57" s="343">
        <f t="shared" si="13"/>
        <v>400000</v>
      </c>
      <c r="Y57" s="345">
        <f t="shared" si="13"/>
        <v>499549</v>
      </c>
      <c r="Z57" s="336">
        <f>+IF(X57&lt;&gt;0,+(Y57/X57)*100,0)</f>
        <v>124.88725000000001</v>
      </c>
      <c r="AA57" s="350">
        <f t="shared" si="13"/>
        <v>800000</v>
      </c>
    </row>
    <row r="58" spans="1:27" ht="13.5">
      <c r="A58" s="361" t="s">
        <v>216</v>
      </c>
      <c r="B58" s="136"/>
      <c r="C58" s="60"/>
      <c r="D58" s="340"/>
      <c r="E58" s="60">
        <v>800000</v>
      </c>
      <c r="F58" s="59">
        <v>800000</v>
      </c>
      <c r="G58" s="59"/>
      <c r="H58" s="60">
        <v>899549</v>
      </c>
      <c r="I58" s="60"/>
      <c r="J58" s="59">
        <v>899549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899549</v>
      </c>
      <c r="X58" s="60">
        <v>400000</v>
      </c>
      <c r="Y58" s="59">
        <v>499549</v>
      </c>
      <c r="Z58" s="61">
        <v>124.89</v>
      </c>
      <c r="AA58" s="62">
        <v>800000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139527993</v>
      </c>
      <c r="D60" s="346">
        <f t="shared" si="14"/>
        <v>0</v>
      </c>
      <c r="E60" s="219">
        <f t="shared" si="14"/>
        <v>52090000</v>
      </c>
      <c r="F60" s="264">
        <f t="shared" si="14"/>
        <v>52090000</v>
      </c>
      <c r="G60" s="264">
        <f t="shared" si="14"/>
        <v>2587920</v>
      </c>
      <c r="H60" s="219">
        <f t="shared" si="14"/>
        <v>12746126</v>
      </c>
      <c r="I60" s="219">
        <f t="shared" si="14"/>
        <v>6705225</v>
      </c>
      <c r="J60" s="264">
        <f t="shared" si="14"/>
        <v>22039271</v>
      </c>
      <c r="K60" s="264">
        <f t="shared" si="14"/>
        <v>6161642</v>
      </c>
      <c r="L60" s="219">
        <f t="shared" si="14"/>
        <v>11359961</v>
      </c>
      <c r="M60" s="219">
        <f t="shared" si="14"/>
        <v>5450610</v>
      </c>
      <c r="N60" s="264">
        <f t="shared" si="14"/>
        <v>22972213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45011484</v>
      </c>
      <c r="X60" s="219">
        <f t="shared" si="14"/>
        <v>26045000</v>
      </c>
      <c r="Y60" s="264">
        <f t="shared" si="14"/>
        <v>18966484</v>
      </c>
      <c r="Z60" s="337">
        <f>+IF(X60&lt;&gt;0,+(Y60/X60)*100,0)</f>
        <v>72.8219773468996</v>
      </c>
      <c r="AA60" s="232">
        <f>+AA57+AA54+AA51+AA40+AA37+AA34+AA22+AA5</f>
        <v>52090000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2014-02-05T07:14:23Z</dcterms:created>
  <dcterms:modified xsi:type="dcterms:W3CDTF">2014-02-05T07:14:28Z</dcterms:modified>
  <cp:category/>
  <cp:version/>
  <cp:contentType/>
  <cp:contentStatus/>
</cp:coreProperties>
</file>