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'C7-CFlow'!$A$1:$AA$41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<sst xmlns="http://schemas.openxmlformats.org/spreadsheetml/2006/main" count="855" uniqueCount="302">
  <si>
    <t>Kwazulu-Natal: Imbabazane(KZN236) - Table C1 Schedule Quarterly Budget Statement Summary for 2nd Quarter ended 31 December 2013 (Figures Finalised as at 2014/01/31)</t>
  </si>
  <si>
    <t>Description</t>
  </si>
  <si>
    <t>2012/13</t>
  </si>
  <si>
    <t>2013/14</t>
  </si>
  <si>
    <t>Budget year 2013/14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</si>
  <si>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</si>
  <si>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</si>
  <si>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</si>
  <si>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</si>
  <si>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</si>
  <si>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</si>
  <si>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</si>
  <si>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</si>
  <si>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</si>
  <si>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</si>
  <si>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</si>
  <si>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</si>
  <si>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</si>
  <si>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</si>
  <si>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</si>
  <si>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</si>
  <si>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</si>
  <si>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</si>
  <si>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</si>
  <si>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</si>
  <si>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</si>
  <si>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</si>
  <si>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</si>
  <si>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</si>
  <si>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</si>
  <si>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</si>
  <si>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</si>
  <si>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</si>
  <si>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</si>
  <si>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</si>
  <si>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</si>
  <si>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</si>
  <si>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</si>
  <si>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</si>
  <si>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</si>
  <si>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</si>
  <si>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</si>
  <si>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</si>
  <si>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</si>
  <si>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</si>
  <si>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</si>
  <si>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</si>
  <si>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</si>
  <si>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</si>
  <si>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</si>
  <si>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</si>
  <si>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</si>
  <si>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</si>
  <si>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</si>
  <si>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</si>
  <si>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</si>
  <si>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</si>
  <si>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</si>
  <si>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</si>
  <si>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</si>
  <si>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</si>
  <si>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</si>
  <si>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</si>
  <si>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</si>
  <si>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</si>
  <si>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</si>
  <si>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</si>
  <si>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</si>
  <si>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</si>
  <si>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</si>
  <si>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Kwazulu-Natal: Imbabazane(KZN236) - Table C2 Quarterly Budget Statement - Financial Performance (standard classification) for 2nd Quarter ended 31 December 2013 (Figures Finalised as at 2014/01/31)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</si>
  <si>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</si>
  <si>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</si>
  <si>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</si>
  <si>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</si>
  <si>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</si>
  <si>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</si>
  <si>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</si>
  <si>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</si>
  <si>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</si>
  <si>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</si>
  <si>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</si>
  <si>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</si>
  <si>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</si>
  <si>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</si>
  <si>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</si>
  <si>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</si>
  <si>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</si>
  <si>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</si>
  <si>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</si>
  <si>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</si>
  <si>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</si>
  <si>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</si>
  <si>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</si>
  <si>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</si>
  <si>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</si>
  <si>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</si>
  <si>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</si>
  <si>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</si>
  <si>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</si>
  <si>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Kwazulu-Natal: Imbabazane(KZN236) - Table C4 Quarterly Budget Statement - Financial Performance (revenue and expenditure) for 2nd Quarter ended 31 December 2013 (Figures Finalised as at 2014/01/31)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</si>
  <si>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</si>
  <si>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</si>
  <si>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</si>
  <si>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</si>
  <si>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</si>
  <si>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</si>
  <si>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</si>
  <si>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</si>
  <si>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</si>
  <si>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</si>
  <si>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</si>
  <si>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</si>
  <si>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</si>
  <si>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</si>
  <si>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</si>
  <si>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</si>
  <si>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</si>
  <si>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</si>
  <si>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</si>
  <si>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</si>
  <si>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</si>
  <si>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</si>
  <si>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</si>
  <si>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</si>
  <si>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</si>
  <si>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</si>
  <si>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</si>
  <si>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</si>
  <si>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Kwazulu-Natal: Imbabazane(KZN236) - Table C5 Quarterly Budget Statement - Capital Expenditure by Standard Classification and Funding for 2nd Quarter ended 31 December 2013 (Figures Finalised as at 2014/01/31)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</si>
  <si>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</si>
  <si>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</si>
  <si>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</si>
  <si>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</si>
  <si>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</si>
  <si>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</si>
  <si>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</si>
  <si>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</si>
  <si>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</si>
  <si>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</si>
  <si>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Kwazulu-Natal: Imbabazane(KZN236) - Table C6 Quarterly Budget Statement - Financial Position for 2nd Quarter ended 31 December 2013 (Figures Finalised as at 2014/01/31)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</si>
  <si>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</si>
  <si>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</si>
  <si>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</si>
  <si>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</si>
  <si>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</si>
  <si>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</si>
  <si>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</si>
  <si>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</si>
  <si>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</si>
  <si>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</si>
  <si>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</si>
  <si>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</si>
  <si>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</si>
  <si>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</si>
  <si>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</si>
  <si>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</si>
  <si>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</si>
  <si>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</si>
  <si>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</si>
  <si>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</si>
  <si>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</si>
  <si>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</si>
  <si>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</si>
  <si>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</si>
  <si>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</si>
  <si>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</si>
  <si>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</si>
  <si>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</si>
  <si>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</si>
  <si>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</si>
  <si>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</si>
  <si>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</si>
  <si>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</si>
  <si>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Kwazulu-Natal: Imbabazane(KZN236) - Table C7 Quarterly Budget Statement - Cash Flows for 2nd Quarter ended 31 December 2013 (Figures Finalised as at 2014/01/31)</t>
  </si>
  <si>
    <t>CASH FLOW FROM OPERATING ACTIVITIES</t>
  </si>
  <si>
    <t>Receipts</t>
  </si>
  <si>
    <t>Ratepayers and other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</si>
  <si>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</si>
  <si>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</si>
  <si>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</si>
  <si>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</si>
  <si>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</si>
  <si>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</si>
  <si>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</si>
  <si>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</si>
  <si>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</si>
  <si>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</si>
  <si>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</si>
  <si>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</si>
  <si>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</si>
  <si>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</si>
  <si>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</si>
  <si>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</si>
  <si>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</si>
  <si>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</si>
  <si>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</si>
  <si>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</si>
  <si>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</si>
  <si>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</si>
  <si>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</si>
  <si>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Kwazulu-Natal: Imbabazane(KZN236) - Table C9 Quarterly Budget Statement - Capital Expenditure by Asset Clas for 2nd Quarter ended 31 December 2013 (Figures Finalised as at 2014/01/31)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</si>
  <si>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</si>
  <si>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</si>
  <si>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</si>
  <si>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</si>
  <si>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</si>
  <si>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</si>
  <si>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</si>
  <si>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</si>
  <si>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</si>
  <si>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</si>
  <si>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</si>
  <si>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</si>
  <si>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</si>
  <si>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</si>
  <si>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</si>
  <si>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</si>
  <si>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</si>
  <si>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</si>
  <si>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</si>
  <si>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</si>
  <si>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</si>
  <si>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</si>
  <si>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</si>
  <si>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</si>
  <si>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Kwazulu-Natal: Imbabazane(KZN236) - Table SC13a Quarterly Budget Statement - Capital Expenditure on New Assets by Asset Class for 2nd Quarter ended 31 December 2013 (Figures Finalised as at 2014/01/31)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</si>
  <si>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</si>
  <si>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</si>
  <si>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</si>
  <si>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</si>
  <si>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</si>
  <si>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</si>
  <si>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</si>
  <si>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</si>
  <si>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</si>
  <si>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</si>
  <si>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</si>
  <si>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</si>
  <si>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</si>
  <si>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</si>
  <si>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</si>
  <si>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</si>
  <si>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</si>
  <si>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</si>
  <si>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</si>
  <si>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</si>
  <si>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</si>
  <si>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</si>
  <si>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</si>
  <si>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</si>
  <si>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</si>
  <si>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</si>
  <si>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</si>
  <si>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</si>
  <si>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</si>
  <si>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</si>
  <si>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</si>
  <si>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</si>
  <si>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</si>
  <si>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</si>
  <si>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</si>
  <si>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Kwazulu-Natal: Imbabazane(KZN236) - Table SC13B Quarterly Budget Statement - Capital Expenditure on Renewal of existing assets by Asset Class for 2nd Quarter ended 31 December 2013 (Figures Finalised as at 2014/01/31)</t>
  </si>
  <si>
    <t>Capital Expenditure on Renewal of Existing Assets by Asset Class/Sub-class</t>
  </si>
  <si>
    <t>Total Capital Expenditure on Renewal of Existing Assets</t>
  </si>
  <si>
    <t>Kwazulu-Natal: Imbabazane(KZN236) - Table SC13C Quarterly Budget Statement - Repairs and Maintenance Expenditure by Asset Class for 2nd Quarter ended 31 December 2013 (Figures Finalised as at 2014/01/31)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</si>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</sst>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3.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3.5">
      <c r="A5" s="58" t="s">
        <v>31</v>
      </c>
      <c r="B5" s="19">
        <v>6316330</v>
      </c>
      <c r="C5" s="19">
        <v>0</v>
      </c>
      <c r="D5" s="59">
        <v>7263265</v>
      </c>
      <c r="E5" s="60">
        <v>7263265</v>
      </c>
      <c r="F5" s="60">
        <v>31759</v>
      </c>
      <c r="G5" s="60">
        <v>8268</v>
      </c>
      <c r="H5" s="60">
        <v>2150645</v>
      </c>
      <c r="I5" s="60">
        <v>2190672</v>
      </c>
      <c r="J5" s="60">
        <v>100001</v>
      </c>
      <c r="K5" s="60">
        <v>42131</v>
      </c>
      <c r="L5" s="60">
        <v>14721</v>
      </c>
      <c r="M5" s="60">
        <v>156853</v>
      </c>
      <c r="N5" s="60">
        <v>0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2347525</v>
      </c>
      <c r="W5" s="60">
        <v>3631633</v>
      </c>
      <c r="X5" s="60">
        <v>-1284108</v>
      </c>
      <c r="Y5" s="61">
        <v>-35.36</v>
      </c>
      <c r="Z5" s="62">
        <v>7263265</v>
      </c>
    </row>
    <row r="6" spans="1:26" ht="13.5">
      <c r="A6" s="58" t="s">
        <v>32</v>
      </c>
      <c r="B6" s="19">
        <v>0</v>
      </c>
      <c r="C6" s="19">
        <v>0</v>
      </c>
      <c r="D6" s="59">
        <v>0</v>
      </c>
      <c r="E6" s="60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1">
        <v>0</v>
      </c>
      <c r="Z6" s="62">
        <v>0</v>
      </c>
    </row>
    <row r="7" spans="1:26" ht="13.5">
      <c r="A7" s="58" t="s">
        <v>33</v>
      </c>
      <c r="B7" s="19">
        <v>1857643</v>
      </c>
      <c r="C7" s="19">
        <v>0</v>
      </c>
      <c r="D7" s="59">
        <v>1170000</v>
      </c>
      <c r="E7" s="60">
        <v>1170000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585000</v>
      </c>
      <c r="X7" s="60">
        <v>-585000</v>
      </c>
      <c r="Y7" s="61">
        <v>-100</v>
      </c>
      <c r="Z7" s="62">
        <v>1170000</v>
      </c>
    </row>
    <row r="8" spans="1:26" ht="13.5">
      <c r="A8" s="58" t="s">
        <v>34</v>
      </c>
      <c r="B8" s="19">
        <v>66608169</v>
      </c>
      <c r="C8" s="19">
        <v>0</v>
      </c>
      <c r="D8" s="59">
        <v>73438000</v>
      </c>
      <c r="E8" s="60">
        <v>73438000</v>
      </c>
      <c r="F8" s="60">
        <v>30179000</v>
      </c>
      <c r="G8" s="60">
        <v>400000</v>
      </c>
      <c r="H8" s="60">
        <v>857000</v>
      </c>
      <c r="I8" s="60">
        <v>31436000</v>
      </c>
      <c r="J8" s="60">
        <v>0</v>
      </c>
      <c r="K8" s="60">
        <v>23274000</v>
      </c>
      <c r="L8" s="60">
        <v>0</v>
      </c>
      <c r="M8" s="60">
        <v>23274000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54710000</v>
      </c>
      <c r="W8" s="60">
        <v>36719000</v>
      </c>
      <c r="X8" s="60">
        <v>17991000</v>
      </c>
      <c r="Y8" s="61">
        <v>49</v>
      </c>
      <c r="Z8" s="62">
        <v>73438000</v>
      </c>
    </row>
    <row r="9" spans="1:26" ht="13.5">
      <c r="A9" s="58" t="s">
        <v>35</v>
      </c>
      <c r="B9" s="19">
        <v>888669</v>
      </c>
      <c r="C9" s="19">
        <v>0</v>
      </c>
      <c r="D9" s="59">
        <v>4550279</v>
      </c>
      <c r="E9" s="60">
        <v>4550279</v>
      </c>
      <c r="F9" s="60">
        <v>369068</v>
      </c>
      <c r="G9" s="60">
        <v>141113</v>
      </c>
      <c r="H9" s="60">
        <v>508612</v>
      </c>
      <c r="I9" s="60">
        <v>1018793</v>
      </c>
      <c r="J9" s="60">
        <v>656419</v>
      </c>
      <c r="K9" s="60">
        <v>180852</v>
      </c>
      <c r="L9" s="60">
        <v>633234</v>
      </c>
      <c r="M9" s="60">
        <v>1470505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2489298</v>
      </c>
      <c r="W9" s="60">
        <v>2275140</v>
      </c>
      <c r="X9" s="60">
        <v>214158</v>
      </c>
      <c r="Y9" s="61">
        <v>9.41</v>
      </c>
      <c r="Z9" s="62">
        <v>4550279</v>
      </c>
    </row>
    <row r="10" spans="1:26" ht="25.5">
      <c r="A10" s="63" t="s">
        <v>277</v>
      </c>
      <c r="B10" s="64">
        <f>SUM(B5:B9)</f>
        <v>75670811</v>
      </c>
      <c r="C10" s="64">
        <f>SUM(C5:C9)</f>
        <v>0</v>
      </c>
      <c r="D10" s="65">
        <f aca="true" t="shared" si="0" ref="D10:Z10">SUM(D5:D9)</f>
        <v>86421544</v>
      </c>
      <c r="E10" s="66">
        <f t="shared" si="0"/>
        <v>86421544</v>
      </c>
      <c r="F10" s="66">
        <f t="shared" si="0"/>
        <v>30579827</v>
      </c>
      <c r="G10" s="66">
        <f t="shared" si="0"/>
        <v>549381</v>
      </c>
      <c r="H10" s="66">
        <f t="shared" si="0"/>
        <v>3516257</v>
      </c>
      <c r="I10" s="66">
        <f t="shared" si="0"/>
        <v>34645465</v>
      </c>
      <c r="J10" s="66">
        <f t="shared" si="0"/>
        <v>756420</v>
      </c>
      <c r="K10" s="66">
        <f t="shared" si="0"/>
        <v>23496983</v>
      </c>
      <c r="L10" s="66">
        <f t="shared" si="0"/>
        <v>647955</v>
      </c>
      <c r="M10" s="66">
        <f t="shared" si="0"/>
        <v>24901358</v>
      </c>
      <c r="N10" s="66">
        <f t="shared" si="0"/>
        <v>0</v>
      </c>
      <c r="O10" s="66">
        <f t="shared" si="0"/>
        <v>0</v>
      </c>
      <c r="P10" s="66">
        <f t="shared" si="0"/>
        <v>0</v>
      </c>
      <c r="Q10" s="66">
        <f t="shared" si="0"/>
        <v>0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59546823</v>
      </c>
      <c r="W10" s="66">
        <f t="shared" si="0"/>
        <v>43210773</v>
      </c>
      <c r="X10" s="66">
        <f t="shared" si="0"/>
        <v>16336050</v>
      </c>
      <c r="Y10" s="67">
        <f>+IF(W10&lt;&gt;0,(X10/W10)*100,0)</f>
        <v>37.805502808292744</v>
      </c>
      <c r="Z10" s="68">
        <f t="shared" si="0"/>
        <v>86421544</v>
      </c>
    </row>
    <row r="11" spans="1:26" ht="13.5">
      <c r="A11" s="58" t="s">
        <v>37</v>
      </c>
      <c r="B11" s="19">
        <v>18713119</v>
      </c>
      <c r="C11" s="19">
        <v>0</v>
      </c>
      <c r="D11" s="59">
        <v>27081837</v>
      </c>
      <c r="E11" s="60">
        <v>27081837</v>
      </c>
      <c r="F11" s="60">
        <v>1451215</v>
      </c>
      <c r="G11" s="60">
        <v>1336597</v>
      </c>
      <c r="H11" s="60">
        <v>1356307</v>
      </c>
      <c r="I11" s="60">
        <v>4144119</v>
      </c>
      <c r="J11" s="60">
        <v>1459978</v>
      </c>
      <c r="K11" s="60">
        <v>2226268</v>
      </c>
      <c r="L11" s="60">
        <v>1545114</v>
      </c>
      <c r="M11" s="60">
        <v>5231360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9375479</v>
      </c>
      <c r="W11" s="60">
        <v>13540919</v>
      </c>
      <c r="X11" s="60">
        <v>-4165440</v>
      </c>
      <c r="Y11" s="61">
        <v>-30.76</v>
      </c>
      <c r="Z11" s="62">
        <v>27081837</v>
      </c>
    </row>
    <row r="12" spans="1:26" ht="13.5">
      <c r="A12" s="58" t="s">
        <v>38</v>
      </c>
      <c r="B12" s="19">
        <v>5997314</v>
      </c>
      <c r="C12" s="19">
        <v>0</v>
      </c>
      <c r="D12" s="59">
        <v>6338319</v>
      </c>
      <c r="E12" s="60">
        <v>6338319</v>
      </c>
      <c r="F12" s="60">
        <v>499534</v>
      </c>
      <c r="G12" s="60">
        <v>498303</v>
      </c>
      <c r="H12" s="60">
        <v>499837</v>
      </c>
      <c r="I12" s="60">
        <v>1497674</v>
      </c>
      <c r="J12" s="60">
        <v>498302</v>
      </c>
      <c r="K12" s="60">
        <v>498303</v>
      </c>
      <c r="L12" s="60">
        <v>529809</v>
      </c>
      <c r="M12" s="60">
        <v>1526414</v>
      </c>
      <c r="N12" s="60">
        <v>0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3024088</v>
      </c>
      <c r="W12" s="60">
        <v>3169160</v>
      </c>
      <c r="X12" s="60">
        <v>-145072</v>
      </c>
      <c r="Y12" s="61">
        <v>-4.58</v>
      </c>
      <c r="Z12" s="62">
        <v>6338319</v>
      </c>
    </row>
    <row r="13" spans="1:26" ht="13.5">
      <c r="A13" s="58" t="s">
        <v>278</v>
      </c>
      <c r="B13" s="19">
        <v>4732832</v>
      </c>
      <c r="C13" s="19">
        <v>0</v>
      </c>
      <c r="D13" s="59">
        <v>6531769</v>
      </c>
      <c r="E13" s="60">
        <v>6531769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3265885</v>
      </c>
      <c r="X13" s="60">
        <v>-3265885</v>
      </c>
      <c r="Y13" s="61">
        <v>-100</v>
      </c>
      <c r="Z13" s="62">
        <v>6531769</v>
      </c>
    </row>
    <row r="14" spans="1:26" ht="13.5">
      <c r="A14" s="58" t="s">
        <v>40</v>
      </c>
      <c r="B14" s="19">
        <v>87338</v>
      </c>
      <c r="C14" s="19">
        <v>0</v>
      </c>
      <c r="D14" s="59">
        <v>270000</v>
      </c>
      <c r="E14" s="60">
        <v>270000</v>
      </c>
      <c r="F14" s="60">
        <v>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135000</v>
      </c>
      <c r="X14" s="60">
        <v>-135000</v>
      </c>
      <c r="Y14" s="61">
        <v>-100</v>
      </c>
      <c r="Z14" s="62">
        <v>270000</v>
      </c>
    </row>
    <row r="15" spans="1:26" ht="13.5">
      <c r="A15" s="58" t="s">
        <v>41</v>
      </c>
      <c r="B15" s="19">
        <v>3588831</v>
      </c>
      <c r="C15" s="19">
        <v>0</v>
      </c>
      <c r="D15" s="59">
        <v>6361535</v>
      </c>
      <c r="E15" s="60">
        <v>6361535</v>
      </c>
      <c r="F15" s="60">
        <v>1396861</v>
      </c>
      <c r="G15" s="60">
        <v>579236</v>
      </c>
      <c r="H15" s="60">
        <v>838200</v>
      </c>
      <c r="I15" s="60">
        <v>2814297</v>
      </c>
      <c r="J15" s="60">
        <v>735859</v>
      </c>
      <c r="K15" s="60">
        <v>1011684</v>
      </c>
      <c r="L15" s="60">
        <v>129278</v>
      </c>
      <c r="M15" s="60">
        <v>1876821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4691118</v>
      </c>
      <c r="W15" s="60">
        <v>3180768</v>
      </c>
      <c r="X15" s="60">
        <v>1510350</v>
      </c>
      <c r="Y15" s="61">
        <v>47.48</v>
      </c>
      <c r="Z15" s="62">
        <v>6361535</v>
      </c>
    </row>
    <row r="16" spans="1:26" ht="13.5">
      <c r="A16" s="69" t="s">
        <v>42</v>
      </c>
      <c r="B16" s="19">
        <v>0</v>
      </c>
      <c r="C16" s="19">
        <v>0</v>
      </c>
      <c r="D16" s="59">
        <v>3500000</v>
      </c>
      <c r="E16" s="60">
        <v>3500000</v>
      </c>
      <c r="F16" s="60">
        <v>0</v>
      </c>
      <c r="G16" s="60">
        <v>2804295</v>
      </c>
      <c r="H16" s="60">
        <v>485288</v>
      </c>
      <c r="I16" s="60">
        <v>3289583</v>
      </c>
      <c r="J16" s="60">
        <v>2904297</v>
      </c>
      <c r="K16" s="60">
        <v>4296098</v>
      </c>
      <c r="L16" s="60">
        <v>807857</v>
      </c>
      <c r="M16" s="60">
        <v>8008252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11297835</v>
      </c>
      <c r="W16" s="60">
        <v>1750000</v>
      </c>
      <c r="X16" s="60">
        <v>9547835</v>
      </c>
      <c r="Y16" s="61">
        <v>545.59</v>
      </c>
      <c r="Z16" s="62">
        <v>3500000</v>
      </c>
    </row>
    <row r="17" spans="1:26" ht="13.5">
      <c r="A17" s="58" t="s">
        <v>43</v>
      </c>
      <c r="B17" s="19">
        <v>31262149</v>
      </c>
      <c r="C17" s="19">
        <v>0</v>
      </c>
      <c r="D17" s="59">
        <v>31893435</v>
      </c>
      <c r="E17" s="60">
        <v>31893435</v>
      </c>
      <c r="F17" s="60">
        <v>1824459</v>
      </c>
      <c r="G17" s="60">
        <v>2923952</v>
      </c>
      <c r="H17" s="60">
        <v>3887159</v>
      </c>
      <c r="I17" s="60">
        <v>8635570</v>
      </c>
      <c r="J17" s="60">
        <v>2360516</v>
      </c>
      <c r="K17" s="60">
        <v>3924316</v>
      </c>
      <c r="L17" s="60">
        <v>4263013</v>
      </c>
      <c r="M17" s="60">
        <v>10547845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19183415</v>
      </c>
      <c r="W17" s="60">
        <v>15946718</v>
      </c>
      <c r="X17" s="60">
        <v>3236697</v>
      </c>
      <c r="Y17" s="61">
        <v>20.3</v>
      </c>
      <c r="Z17" s="62">
        <v>31893435</v>
      </c>
    </row>
    <row r="18" spans="1:26" ht="13.5">
      <c r="A18" s="70" t="s">
        <v>44</v>
      </c>
      <c r="B18" s="71">
        <f>SUM(B11:B17)</f>
        <v>64381583</v>
      </c>
      <c r="C18" s="71">
        <f>SUM(C11:C17)</f>
        <v>0</v>
      </c>
      <c r="D18" s="72">
        <f aca="true" t="shared" si="1" ref="D18:Z18">SUM(D11:D17)</f>
        <v>81976895</v>
      </c>
      <c r="E18" s="73">
        <f t="shared" si="1"/>
        <v>81976895</v>
      </c>
      <c r="F18" s="73">
        <f t="shared" si="1"/>
        <v>5172069</v>
      </c>
      <c r="G18" s="73">
        <f t="shared" si="1"/>
        <v>8142383</v>
      </c>
      <c r="H18" s="73">
        <f t="shared" si="1"/>
        <v>7066791</v>
      </c>
      <c r="I18" s="73">
        <f t="shared" si="1"/>
        <v>20381243</v>
      </c>
      <c r="J18" s="73">
        <f t="shared" si="1"/>
        <v>7958952</v>
      </c>
      <c r="K18" s="73">
        <f t="shared" si="1"/>
        <v>11956669</v>
      </c>
      <c r="L18" s="73">
        <f t="shared" si="1"/>
        <v>7275071</v>
      </c>
      <c r="M18" s="73">
        <f t="shared" si="1"/>
        <v>27190692</v>
      </c>
      <c r="N18" s="73">
        <f t="shared" si="1"/>
        <v>0</v>
      </c>
      <c r="O18" s="73">
        <f t="shared" si="1"/>
        <v>0</v>
      </c>
      <c r="P18" s="73">
        <f t="shared" si="1"/>
        <v>0</v>
      </c>
      <c r="Q18" s="73">
        <f t="shared" si="1"/>
        <v>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47571935</v>
      </c>
      <c r="W18" s="73">
        <f t="shared" si="1"/>
        <v>40988450</v>
      </c>
      <c r="X18" s="73">
        <f t="shared" si="1"/>
        <v>6583485</v>
      </c>
      <c r="Y18" s="67">
        <f>+IF(W18&lt;&gt;0,(X18/W18)*100,0)</f>
        <v>16.06180521585959</v>
      </c>
      <c r="Z18" s="74">
        <f t="shared" si="1"/>
        <v>81976895</v>
      </c>
    </row>
    <row r="19" spans="1:26" ht="13.5">
      <c r="A19" s="70" t="s">
        <v>45</v>
      </c>
      <c r="B19" s="75">
        <f>+B10-B18</f>
        <v>11289228</v>
      </c>
      <c r="C19" s="75">
        <f>+C10-C18</f>
        <v>0</v>
      </c>
      <c r="D19" s="76">
        <f aca="true" t="shared" si="2" ref="D19:Z19">+D10-D18</f>
        <v>4444649</v>
      </c>
      <c r="E19" s="77">
        <f t="shared" si="2"/>
        <v>4444649</v>
      </c>
      <c r="F19" s="77">
        <f t="shared" si="2"/>
        <v>25407758</v>
      </c>
      <c r="G19" s="77">
        <f t="shared" si="2"/>
        <v>-7593002</v>
      </c>
      <c r="H19" s="77">
        <f t="shared" si="2"/>
        <v>-3550534</v>
      </c>
      <c r="I19" s="77">
        <f t="shared" si="2"/>
        <v>14264222</v>
      </c>
      <c r="J19" s="77">
        <f t="shared" si="2"/>
        <v>-7202532</v>
      </c>
      <c r="K19" s="77">
        <f t="shared" si="2"/>
        <v>11540314</v>
      </c>
      <c r="L19" s="77">
        <f t="shared" si="2"/>
        <v>-6627116</v>
      </c>
      <c r="M19" s="77">
        <f t="shared" si="2"/>
        <v>-2289334</v>
      </c>
      <c r="N19" s="77">
        <f t="shared" si="2"/>
        <v>0</v>
      </c>
      <c r="O19" s="77">
        <f t="shared" si="2"/>
        <v>0</v>
      </c>
      <c r="P19" s="77">
        <f t="shared" si="2"/>
        <v>0</v>
      </c>
      <c r="Q19" s="77">
        <f t="shared" si="2"/>
        <v>0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11974888</v>
      </c>
      <c r="W19" s="77">
        <f>IF(E10=E18,0,W10-W18)</f>
        <v>2222323</v>
      </c>
      <c r="X19" s="77">
        <f t="shared" si="2"/>
        <v>9752565</v>
      </c>
      <c r="Y19" s="78">
        <f>+IF(W19&lt;&gt;0,(X19/W19)*100,0)</f>
        <v>438.8455233555158</v>
      </c>
      <c r="Z19" s="79">
        <f t="shared" si="2"/>
        <v>4444649</v>
      </c>
    </row>
    <row r="20" spans="1:26" ht="13.5">
      <c r="A20" s="58" t="s">
        <v>46</v>
      </c>
      <c r="B20" s="19">
        <v>23006443</v>
      </c>
      <c r="C20" s="19">
        <v>0</v>
      </c>
      <c r="D20" s="59">
        <v>36523000</v>
      </c>
      <c r="E20" s="60">
        <v>36523000</v>
      </c>
      <c r="F20" s="60">
        <v>0</v>
      </c>
      <c r="G20" s="60">
        <v>0</v>
      </c>
      <c r="H20" s="60">
        <v>0</v>
      </c>
      <c r="I20" s="60">
        <v>0</v>
      </c>
      <c r="J20" s="60">
        <v>0</v>
      </c>
      <c r="K20" s="60">
        <v>0</v>
      </c>
      <c r="L20" s="60">
        <v>0</v>
      </c>
      <c r="M20" s="60">
        <v>0</v>
      </c>
      <c r="N20" s="60">
        <v>0</v>
      </c>
      <c r="O20" s="60">
        <v>0</v>
      </c>
      <c r="P20" s="60">
        <v>0</v>
      </c>
      <c r="Q20" s="60">
        <v>0</v>
      </c>
      <c r="R20" s="60">
        <v>0</v>
      </c>
      <c r="S20" s="60">
        <v>0</v>
      </c>
      <c r="T20" s="60">
        <v>0</v>
      </c>
      <c r="U20" s="60">
        <v>0</v>
      </c>
      <c r="V20" s="60">
        <v>0</v>
      </c>
      <c r="W20" s="60">
        <v>18261500</v>
      </c>
      <c r="X20" s="60">
        <v>-18261500</v>
      </c>
      <c r="Y20" s="61">
        <v>-100</v>
      </c>
      <c r="Z20" s="62">
        <v>36523000</v>
      </c>
    </row>
    <row r="21" spans="1:26" ht="13.5">
      <c r="A21" s="58" t="s">
        <v>279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>
        <v>0</v>
      </c>
      <c r="X21" s="82">
        <v>0</v>
      </c>
      <c r="Y21" s="83">
        <v>0</v>
      </c>
      <c r="Z21" s="84">
        <v>0</v>
      </c>
    </row>
    <row r="22" spans="1:26" ht="25.5">
      <c r="A22" s="85" t="s">
        <v>280</v>
      </c>
      <c r="B22" s="86">
        <f>SUM(B19:B21)</f>
        <v>34295671</v>
      </c>
      <c r="C22" s="86">
        <f>SUM(C19:C21)</f>
        <v>0</v>
      </c>
      <c r="D22" s="87">
        <f aca="true" t="shared" si="3" ref="D22:Z22">SUM(D19:D21)</f>
        <v>40967649</v>
      </c>
      <c r="E22" s="88">
        <f t="shared" si="3"/>
        <v>40967649</v>
      </c>
      <c r="F22" s="88">
        <f t="shared" si="3"/>
        <v>25407758</v>
      </c>
      <c r="G22" s="88">
        <f t="shared" si="3"/>
        <v>-7593002</v>
      </c>
      <c r="H22" s="88">
        <f t="shared" si="3"/>
        <v>-3550534</v>
      </c>
      <c r="I22" s="88">
        <f t="shared" si="3"/>
        <v>14264222</v>
      </c>
      <c r="J22" s="88">
        <f t="shared" si="3"/>
        <v>-7202532</v>
      </c>
      <c r="K22" s="88">
        <f t="shared" si="3"/>
        <v>11540314</v>
      </c>
      <c r="L22" s="88">
        <f t="shared" si="3"/>
        <v>-6627116</v>
      </c>
      <c r="M22" s="88">
        <f t="shared" si="3"/>
        <v>-2289334</v>
      </c>
      <c r="N22" s="88">
        <f t="shared" si="3"/>
        <v>0</v>
      </c>
      <c r="O22" s="88">
        <f t="shared" si="3"/>
        <v>0</v>
      </c>
      <c r="P22" s="88">
        <f t="shared" si="3"/>
        <v>0</v>
      </c>
      <c r="Q22" s="88">
        <f t="shared" si="3"/>
        <v>0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11974888</v>
      </c>
      <c r="W22" s="88">
        <f t="shared" si="3"/>
        <v>20483823</v>
      </c>
      <c r="X22" s="88">
        <f t="shared" si="3"/>
        <v>-8508935</v>
      </c>
      <c r="Y22" s="89">
        <f>+IF(W22&lt;&gt;0,(X22/W22)*100,0)</f>
        <v>-41.539779952209116</v>
      </c>
      <c r="Z22" s="90">
        <f t="shared" si="3"/>
        <v>40967649</v>
      </c>
    </row>
    <row r="23" spans="1:26" ht="13.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>
        <v>0</v>
      </c>
      <c r="X23" s="60">
        <v>0</v>
      </c>
      <c r="Y23" s="61">
        <v>0</v>
      </c>
      <c r="Z23" s="62">
        <v>0</v>
      </c>
    </row>
    <row r="24" spans="1:26" ht="13.5">
      <c r="A24" s="92" t="s">
        <v>49</v>
      </c>
      <c r="B24" s="75">
        <f>SUM(B22:B23)</f>
        <v>34295671</v>
      </c>
      <c r="C24" s="75">
        <f>SUM(C22:C23)</f>
        <v>0</v>
      </c>
      <c r="D24" s="76">
        <f aca="true" t="shared" si="4" ref="D24:Z24">SUM(D22:D23)</f>
        <v>40967649</v>
      </c>
      <c r="E24" s="77">
        <f t="shared" si="4"/>
        <v>40967649</v>
      </c>
      <c r="F24" s="77">
        <f t="shared" si="4"/>
        <v>25407758</v>
      </c>
      <c r="G24" s="77">
        <f t="shared" si="4"/>
        <v>-7593002</v>
      </c>
      <c r="H24" s="77">
        <f t="shared" si="4"/>
        <v>-3550534</v>
      </c>
      <c r="I24" s="77">
        <f t="shared" si="4"/>
        <v>14264222</v>
      </c>
      <c r="J24" s="77">
        <f t="shared" si="4"/>
        <v>-7202532</v>
      </c>
      <c r="K24" s="77">
        <f t="shared" si="4"/>
        <v>11540314</v>
      </c>
      <c r="L24" s="77">
        <f t="shared" si="4"/>
        <v>-6627116</v>
      </c>
      <c r="M24" s="77">
        <f t="shared" si="4"/>
        <v>-2289334</v>
      </c>
      <c r="N24" s="77">
        <f t="shared" si="4"/>
        <v>0</v>
      </c>
      <c r="O24" s="77">
        <f t="shared" si="4"/>
        <v>0</v>
      </c>
      <c r="P24" s="77">
        <f t="shared" si="4"/>
        <v>0</v>
      </c>
      <c r="Q24" s="77">
        <f t="shared" si="4"/>
        <v>0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11974888</v>
      </c>
      <c r="W24" s="77">
        <f t="shared" si="4"/>
        <v>20483823</v>
      </c>
      <c r="X24" s="77">
        <f t="shared" si="4"/>
        <v>-8508935</v>
      </c>
      <c r="Y24" s="78">
        <f>+IF(W24&lt;&gt;0,(X24/W24)*100,0)</f>
        <v>-41.539779952209116</v>
      </c>
      <c r="Z24" s="79">
        <f t="shared" si="4"/>
        <v>40967649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3.5">
      <c r="A26" s="96" t="s">
        <v>281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3.5">
      <c r="A27" s="70" t="s">
        <v>50</v>
      </c>
      <c r="B27" s="22">
        <v>34415328</v>
      </c>
      <c r="C27" s="22">
        <v>0</v>
      </c>
      <c r="D27" s="99">
        <v>39443361</v>
      </c>
      <c r="E27" s="100">
        <v>39443361</v>
      </c>
      <c r="F27" s="100">
        <v>16594000</v>
      </c>
      <c r="G27" s="100">
        <v>0</v>
      </c>
      <c r="H27" s="100">
        <v>0</v>
      </c>
      <c r="I27" s="100">
        <v>16594000</v>
      </c>
      <c r="J27" s="100">
        <v>0</v>
      </c>
      <c r="K27" s="100">
        <v>0</v>
      </c>
      <c r="L27" s="100">
        <v>0</v>
      </c>
      <c r="M27" s="100">
        <v>0</v>
      </c>
      <c r="N27" s="100">
        <v>0</v>
      </c>
      <c r="O27" s="100">
        <v>0</v>
      </c>
      <c r="P27" s="100">
        <v>0</v>
      </c>
      <c r="Q27" s="100">
        <v>0</v>
      </c>
      <c r="R27" s="100">
        <v>0</v>
      </c>
      <c r="S27" s="100">
        <v>0</v>
      </c>
      <c r="T27" s="100">
        <v>0</v>
      </c>
      <c r="U27" s="100">
        <v>0</v>
      </c>
      <c r="V27" s="100">
        <v>16594000</v>
      </c>
      <c r="W27" s="100">
        <v>19721681</v>
      </c>
      <c r="X27" s="100">
        <v>-3127681</v>
      </c>
      <c r="Y27" s="101">
        <v>-15.86</v>
      </c>
      <c r="Z27" s="102">
        <v>39443361</v>
      </c>
    </row>
    <row r="28" spans="1:26" ht="13.5">
      <c r="A28" s="103" t="s">
        <v>46</v>
      </c>
      <c r="B28" s="19">
        <v>33538720</v>
      </c>
      <c r="C28" s="19">
        <v>0</v>
      </c>
      <c r="D28" s="59">
        <v>21292361</v>
      </c>
      <c r="E28" s="60">
        <v>21292361</v>
      </c>
      <c r="F28" s="60">
        <v>16594000</v>
      </c>
      <c r="G28" s="60">
        <v>0</v>
      </c>
      <c r="H28" s="60">
        <v>0</v>
      </c>
      <c r="I28" s="60">
        <v>16594000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16594000</v>
      </c>
      <c r="W28" s="60">
        <v>10646181</v>
      </c>
      <c r="X28" s="60">
        <v>5947819</v>
      </c>
      <c r="Y28" s="61">
        <v>55.87</v>
      </c>
      <c r="Z28" s="62">
        <v>21292361</v>
      </c>
    </row>
    <row r="29" spans="1:26" ht="13.5">
      <c r="A29" s="58" t="s">
        <v>282</v>
      </c>
      <c r="B29" s="19">
        <v>0</v>
      </c>
      <c r="C29" s="19">
        <v>0</v>
      </c>
      <c r="D29" s="59">
        <v>0</v>
      </c>
      <c r="E29" s="60">
        <v>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0</v>
      </c>
      <c r="Y29" s="61">
        <v>0</v>
      </c>
      <c r="Z29" s="62">
        <v>0</v>
      </c>
    </row>
    <row r="30" spans="1:26" ht="13.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1">
        <v>0</v>
      </c>
      <c r="Z30" s="62">
        <v>0</v>
      </c>
    </row>
    <row r="31" spans="1:26" ht="13.5">
      <c r="A31" s="58" t="s">
        <v>53</v>
      </c>
      <c r="B31" s="19">
        <v>876608</v>
      </c>
      <c r="C31" s="19">
        <v>0</v>
      </c>
      <c r="D31" s="59">
        <v>18151000</v>
      </c>
      <c r="E31" s="60">
        <v>18151000</v>
      </c>
      <c r="F31" s="60">
        <v>0</v>
      </c>
      <c r="G31" s="60">
        <v>0</v>
      </c>
      <c r="H31" s="60">
        <v>0</v>
      </c>
      <c r="I31" s="60">
        <v>0</v>
      </c>
      <c r="J31" s="60">
        <v>0</v>
      </c>
      <c r="K31" s="60">
        <v>0</v>
      </c>
      <c r="L31" s="60">
        <v>0</v>
      </c>
      <c r="M31" s="60">
        <v>0</v>
      </c>
      <c r="N31" s="60">
        <v>0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9075500</v>
      </c>
      <c r="X31" s="60">
        <v>-9075500</v>
      </c>
      <c r="Y31" s="61">
        <v>-100</v>
      </c>
      <c r="Z31" s="62">
        <v>18151000</v>
      </c>
    </row>
    <row r="32" spans="1:26" ht="13.5">
      <c r="A32" s="70" t="s">
        <v>54</v>
      </c>
      <c r="B32" s="22">
        <f>SUM(B28:B31)</f>
        <v>34415328</v>
      </c>
      <c r="C32" s="22">
        <f>SUM(C28:C31)</f>
        <v>0</v>
      </c>
      <c r="D32" s="99">
        <f aca="true" t="shared" si="5" ref="D32:Z32">SUM(D28:D31)</f>
        <v>39443361</v>
      </c>
      <c r="E32" s="100">
        <f t="shared" si="5"/>
        <v>39443361</v>
      </c>
      <c r="F32" s="100">
        <f t="shared" si="5"/>
        <v>16594000</v>
      </c>
      <c r="G32" s="100">
        <f t="shared" si="5"/>
        <v>0</v>
      </c>
      <c r="H32" s="100">
        <f t="shared" si="5"/>
        <v>0</v>
      </c>
      <c r="I32" s="100">
        <f t="shared" si="5"/>
        <v>16594000</v>
      </c>
      <c r="J32" s="100">
        <f t="shared" si="5"/>
        <v>0</v>
      </c>
      <c r="K32" s="100">
        <f t="shared" si="5"/>
        <v>0</v>
      </c>
      <c r="L32" s="100">
        <f t="shared" si="5"/>
        <v>0</v>
      </c>
      <c r="M32" s="100">
        <f t="shared" si="5"/>
        <v>0</v>
      </c>
      <c r="N32" s="100">
        <f t="shared" si="5"/>
        <v>0</v>
      </c>
      <c r="O32" s="100">
        <f t="shared" si="5"/>
        <v>0</v>
      </c>
      <c r="P32" s="100">
        <f t="shared" si="5"/>
        <v>0</v>
      </c>
      <c r="Q32" s="100">
        <f t="shared" si="5"/>
        <v>0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16594000</v>
      </c>
      <c r="W32" s="100">
        <f t="shared" si="5"/>
        <v>19721681</v>
      </c>
      <c r="X32" s="100">
        <f t="shared" si="5"/>
        <v>-3127681</v>
      </c>
      <c r="Y32" s="101">
        <f>+IF(W32&lt;&gt;0,(X32/W32)*100,0)</f>
        <v>-15.85909943477942</v>
      </c>
      <c r="Z32" s="102">
        <f t="shared" si="5"/>
        <v>39443361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3.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3.5">
      <c r="A35" s="58" t="s">
        <v>56</v>
      </c>
      <c r="B35" s="19">
        <v>54161618</v>
      </c>
      <c r="C35" s="19">
        <v>0</v>
      </c>
      <c r="D35" s="59">
        <v>54180146</v>
      </c>
      <c r="E35" s="60">
        <v>54180146</v>
      </c>
      <c r="F35" s="60">
        <v>99010213</v>
      </c>
      <c r="G35" s="60">
        <v>0</v>
      </c>
      <c r="H35" s="60">
        <v>76799005</v>
      </c>
      <c r="I35" s="60">
        <v>76799005</v>
      </c>
      <c r="J35" s="60">
        <v>70142844</v>
      </c>
      <c r="K35" s="60">
        <v>90901956</v>
      </c>
      <c r="L35" s="60">
        <v>86781014</v>
      </c>
      <c r="M35" s="60">
        <v>86781014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86781014</v>
      </c>
      <c r="W35" s="60">
        <v>27090073</v>
      </c>
      <c r="X35" s="60">
        <v>59690941</v>
      </c>
      <c r="Y35" s="61">
        <v>220.34</v>
      </c>
      <c r="Z35" s="62">
        <v>54180146</v>
      </c>
    </row>
    <row r="36" spans="1:26" ht="13.5">
      <c r="A36" s="58" t="s">
        <v>57</v>
      </c>
      <c r="B36" s="19">
        <v>86218135</v>
      </c>
      <c r="C36" s="19">
        <v>0</v>
      </c>
      <c r="D36" s="59">
        <v>120466553</v>
      </c>
      <c r="E36" s="60">
        <v>120466553</v>
      </c>
      <c r="F36" s="60">
        <v>86218854</v>
      </c>
      <c r="G36" s="60">
        <v>0</v>
      </c>
      <c r="H36" s="60">
        <v>91914913</v>
      </c>
      <c r="I36" s="60">
        <v>91914913</v>
      </c>
      <c r="J36" s="60">
        <v>94847324</v>
      </c>
      <c r="K36" s="60">
        <v>99728181</v>
      </c>
      <c r="L36" s="60">
        <v>100880246</v>
      </c>
      <c r="M36" s="60">
        <v>100880246</v>
      </c>
      <c r="N36" s="60">
        <v>0</v>
      </c>
      <c r="O36" s="60">
        <v>0</v>
      </c>
      <c r="P36" s="60">
        <v>0</v>
      </c>
      <c r="Q36" s="60">
        <v>0</v>
      </c>
      <c r="R36" s="60">
        <v>0</v>
      </c>
      <c r="S36" s="60">
        <v>0</v>
      </c>
      <c r="T36" s="60">
        <v>0</v>
      </c>
      <c r="U36" s="60">
        <v>0</v>
      </c>
      <c r="V36" s="60">
        <v>100880246</v>
      </c>
      <c r="W36" s="60">
        <v>60233277</v>
      </c>
      <c r="X36" s="60">
        <v>40646969</v>
      </c>
      <c r="Y36" s="61">
        <v>67.48</v>
      </c>
      <c r="Z36" s="62">
        <v>120466553</v>
      </c>
    </row>
    <row r="37" spans="1:26" ht="13.5">
      <c r="A37" s="58" t="s">
        <v>58</v>
      </c>
      <c r="B37" s="19">
        <v>15893572</v>
      </c>
      <c r="C37" s="19">
        <v>0</v>
      </c>
      <c r="D37" s="59">
        <v>2315048</v>
      </c>
      <c r="E37" s="60">
        <v>2315048</v>
      </c>
      <c r="F37" s="60">
        <v>31942158</v>
      </c>
      <c r="G37" s="60">
        <v>0</v>
      </c>
      <c r="H37" s="60">
        <v>27876367</v>
      </c>
      <c r="I37" s="60">
        <v>27876367</v>
      </c>
      <c r="J37" s="60">
        <v>16302403</v>
      </c>
      <c r="K37" s="60">
        <v>30774942</v>
      </c>
      <c r="L37" s="60">
        <v>34583836</v>
      </c>
      <c r="M37" s="60">
        <v>34583836</v>
      </c>
      <c r="N37" s="60">
        <v>0</v>
      </c>
      <c r="O37" s="60">
        <v>0</v>
      </c>
      <c r="P37" s="60">
        <v>0</v>
      </c>
      <c r="Q37" s="60">
        <v>0</v>
      </c>
      <c r="R37" s="60">
        <v>0</v>
      </c>
      <c r="S37" s="60">
        <v>0</v>
      </c>
      <c r="T37" s="60">
        <v>0</v>
      </c>
      <c r="U37" s="60">
        <v>0</v>
      </c>
      <c r="V37" s="60">
        <v>34583836</v>
      </c>
      <c r="W37" s="60">
        <v>1157524</v>
      </c>
      <c r="X37" s="60">
        <v>33426312</v>
      </c>
      <c r="Y37" s="61">
        <v>2887.74</v>
      </c>
      <c r="Z37" s="62">
        <v>2315048</v>
      </c>
    </row>
    <row r="38" spans="1:26" ht="13.5">
      <c r="A38" s="58" t="s">
        <v>59</v>
      </c>
      <c r="B38" s="19">
        <v>164122</v>
      </c>
      <c r="C38" s="19">
        <v>0</v>
      </c>
      <c r="D38" s="59">
        <v>3754459</v>
      </c>
      <c r="E38" s="60">
        <v>3754459</v>
      </c>
      <c r="F38" s="60">
        <v>1983700</v>
      </c>
      <c r="G38" s="60">
        <v>0</v>
      </c>
      <c r="H38" s="60">
        <v>1983700</v>
      </c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0</v>
      </c>
      <c r="O38" s="60">
        <v>0</v>
      </c>
      <c r="P38" s="60">
        <v>0</v>
      </c>
      <c r="Q38" s="60">
        <v>0</v>
      </c>
      <c r="R38" s="60">
        <v>0</v>
      </c>
      <c r="S38" s="60">
        <v>0</v>
      </c>
      <c r="T38" s="60">
        <v>0</v>
      </c>
      <c r="U38" s="60">
        <v>0</v>
      </c>
      <c r="V38" s="60">
        <v>1983700</v>
      </c>
      <c r="W38" s="60">
        <v>1877230</v>
      </c>
      <c r="X38" s="60">
        <v>106470</v>
      </c>
      <c r="Y38" s="61">
        <v>5.67</v>
      </c>
      <c r="Z38" s="62">
        <v>3754459</v>
      </c>
    </row>
    <row r="39" spans="1:26" ht="13.5">
      <c r="A39" s="58" t="s">
        <v>60</v>
      </c>
      <c r="B39" s="19">
        <v>124322059</v>
      </c>
      <c r="C39" s="19">
        <v>0</v>
      </c>
      <c r="D39" s="59">
        <v>168577192</v>
      </c>
      <c r="E39" s="60">
        <v>168577192</v>
      </c>
      <c r="F39" s="60">
        <v>151303209</v>
      </c>
      <c r="G39" s="60">
        <v>0</v>
      </c>
      <c r="H39" s="60">
        <v>138853851</v>
      </c>
      <c r="I39" s="60">
        <v>138853851</v>
      </c>
      <c r="J39" s="60">
        <v>146704065</v>
      </c>
      <c r="K39" s="60">
        <v>157871495</v>
      </c>
      <c r="L39" s="60">
        <v>151093724</v>
      </c>
      <c r="M39" s="60">
        <v>151093724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151093724</v>
      </c>
      <c r="W39" s="60">
        <v>84288596</v>
      </c>
      <c r="X39" s="60">
        <v>66805128</v>
      </c>
      <c r="Y39" s="61">
        <v>79.26</v>
      </c>
      <c r="Z39" s="62">
        <v>168577192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3.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3.5">
      <c r="A42" s="58" t="s">
        <v>62</v>
      </c>
      <c r="B42" s="19">
        <v>29008807</v>
      </c>
      <c r="C42" s="19">
        <v>0</v>
      </c>
      <c r="D42" s="59">
        <v>46611908</v>
      </c>
      <c r="E42" s="60">
        <v>46611908</v>
      </c>
      <c r="F42" s="60">
        <v>42001758</v>
      </c>
      <c r="G42" s="60">
        <v>-4788707</v>
      </c>
      <c r="H42" s="60">
        <v>-1933354</v>
      </c>
      <c r="I42" s="60">
        <v>35279697</v>
      </c>
      <c r="J42" s="60">
        <v>-4298237</v>
      </c>
      <c r="K42" s="60">
        <v>16032494</v>
      </c>
      <c r="L42" s="60">
        <v>-5819257</v>
      </c>
      <c r="M42" s="60">
        <v>5915000</v>
      </c>
      <c r="N42" s="60">
        <v>0</v>
      </c>
      <c r="O42" s="60">
        <v>0</v>
      </c>
      <c r="P42" s="60">
        <v>0</v>
      </c>
      <c r="Q42" s="60">
        <v>0</v>
      </c>
      <c r="R42" s="60">
        <v>0</v>
      </c>
      <c r="S42" s="60">
        <v>0</v>
      </c>
      <c r="T42" s="60">
        <v>0</v>
      </c>
      <c r="U42" s="60">
        <v>0</v>
      </c>
      <c r="V42" s="60">
        <v>41194697</v>
      </c>
      <c r="W42" s="60">
        <v>50761997</v>
      </c>
      <c r="X42" s="60">
        <v>-9567300</v>
      </c>
      <c r="Y42" s="61">
        <v>-18.85</v>
      </c>
      <c r="Z42" s="62">
        <v>46611908</v>
      </c>
    </row>
    <row r="43" spans="1:26" ht="13.5">
      <c r="A43" s="58" t="s">
        <v>63</v>
      </c>
      <c r="B43" s="19">
        <v>-14698874</v>
      </c>
      <c r="C43" s="19">
        <v>0</v>
      </c>
      <c r="D43" s="59">
        <v>-39242599</v>
      </c>
      <c r="E43" s="60">
        <v>-39242599</v>
      </c>
      <c r="F43" s="60">
        <v>-1187226</v>
      </c>
      <c r="G43" s="60">
        <v>-62804295</v>
      </c>
      <c r="H43" s="60">
        <v>-1025489</v>
      </c>
      <c r="I43" s="60">
        <v>-65017010</v>
      </c>
      <c r="J43" s="60">
        <v>-2904297</v>
      </c>
      <c r="K43" s="60">
        <v>-4492180</v>
      </c>
      <c r="L43" s="60">
        <v>-807857</v>
      </c>
      <c r="M43" s="60">
        <v>-8204334</v>
      </c>
      <c r="N43" s="60">
        <v>0</v>
      </c>
      <c r="O43" s="60">
        <v>0</v>
      </c>
      <c r="P43" s="60">
        <v>0</v>
      </c>
      <c r="Q43" s="60">
        <v>0</v>
      </c>
      <c r="R43" s="60">
        <v>0</v>
      </c>
      <c r="S43" s="60">
        <v>0</v>
      </c>
      <c r="T43" s="60">
        <v>0</v>
      </c>
      <c r="U43" s="60">
        <v>0</v>
      </c>
      <c r="V43" s="60">
        <v>-73221344</v>
      </c>
      <c r="W43" s="60">
        <v>-20085500</v>
      </c>
      <c r="X43" s="60">
        <v>-53135844</v>
      </c>
      <c r="Y43" s="61">
        <v>264.55</v>
      </c>
      <c r="Z43" s="62">
        <v>-39242599</v>
      </c>
    </row>
    <row r="44" spans="1:26" ht="13.5">
      <c r="A44" s="58" t="s">
        <v>64</v>
      </c>
      <c r="B44" s="19">
        <v>-159248</v>
      </c>
      <c r="C44" s="19">
        <v>0</v>
      </c>
      <c r="D44" s="59">
        <v>-96000</v>
      </c>
      <c r="E44" s="60">
        <v>-96000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0</v>
      </c>
      <c r="Q44" s="60">
        <v>0</v>
      </c>
      <c r="R44" s="60">
        <v>0</v>
      </c>
      <c r="S44" s="60">
        <v>0</v>
      </c>
      <c r="T44" s="60">
        <v>0</v>
      </c>
      <c r="U44" s="60">
        <v>0</v>
      </c>
      <c r="V44" s="60">
        <v>0</v>
      </c>
      <c r="W44" s="60">
        <v>-48000</v>
      </c>
      <c r="X44" s="60">
        <v>48000</v>
      </c>
      <c r="Y44" s="61">
        <v>-100</v>
      </c>
      <c r="Z44" s="62">
        <v>-96000</v>
      </c>
    </row>
    <row r="45" spans="1:26" ht="13.5">
      <c r="A45" s="70" t="s">
        <v>65</v>
      </c>
      <c r="B45" s="22">
        <v>46085742</v>
      </c>
      <c r="C45" s="22">
        <v>0</v>
      </c>
      <c r="D45" s="99">
        <v>17058702</v>
      </c>
      <c r="E45" s="100">
        <v>17058702</v>
      </c>
      <c r="F45" s="100">
        <v>40814532</v>
      </c>
      <c r="G45" s="100">
        <v>-26778470</v>
      </c>
      <c r="H45" s="100">
        <v>-29737313</v>
      </c>
      <c r="I45" s="100">
        <v>-29737313</v>
      </c>
      <c r="J45" s="100">
        <v>-36939847</v>
      </c>
      <c r="K45" s="100">
        <v>-25399533</v>
      </c>
      <c r="L45" s="100">
        <v>-32026647</v>
      </c>
      <c r="M45" s="100">
        <v>-32026647</v>
      </c>
      <c r="N45" s="100">
        <v>0</v>
      </c>
      <c r="O45" s="100">
        <v>0</v>
      </c>
      <c r="P45" s="100">
        <v>0</v>
      </c>
      <c r="Q45" s="100">
        <v>0</v>
      </c>
      <c r="R45" s="100">
        <v>0</v>
      </c>
      <c r="S45" s="100">
        <v>0</v>
      </c>
      <c r="T45" s="100">
        <v>0</v>
      </c>
      <c r="U45" s="100">
        <v>0</v>
      </c>
      <c r="V45" s="100">
        <v>-32026647</v>
      </c>
      <c r="W45" s="100">
        <v>40413890</v>
      </c>
      <c r="X45" s="100">
        <v>-72440537</v>
      </c>
      <c r="Y45" s="101">
        <v>-179.25</v>
      </c>
      <c r="Z45" s="102">
        <v>17058702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13.5" hidden="1">
      <c r="A47" s="115" t="s">
        <v>283</v>
      </c>
      <c r="B47" s="115" t="s">
        <v>268</v>
      </c>
      <c r="C47" s="115"/>
      <c r="D47" s="116" t="s">
        <v>269</v>
      </c>
      <c r="E47" s="117" t="s">
        <v>270</v>
      </c>
      <c r="F47" s="118"/>
      <c r="G47" s="118"/>
      <c r="H47" s="118"/>
      <c r="I47" s="119" t="s">
        <v>271</v>
      </c>
      <c r="J47" s="118"/>
      <c r="K47" s="118"/>
      <c r="L47" s="118"/>
      <c r="M47" s="119" t="s">
        <v>272</v>
      </c>
      <c r="N47" s="120"/>
      <c r="O47" s="120"/>
      <c r="P47" s="120"/>
      <c r="Q47" s="120"/>
      <c r="R47" s="120"/>
      <c r="S47" s="120"/>
      <c r="T47" s="120"/>
      <c r="U47" s="120"/>
      <c r="V47" s="119" t="s">
        <v>273</v>
      </c>
      <c r="W47" s="119" t="s">
        <v>274</v>
      </c>
      <c r="X47" s="119" t="s">
        <v>275</v>
      </c>
      <c r="Y47" s="119" t="s">
        <v>276</v>
      </c>
      <c r="Z47" s="121"/>
    </row>
    <row r="48" spans="1:26" ht="13.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3.5" hidden="1">
      <c r="A49" s="128" t="s">
        <v>67</v>
      </c>
      <c r="B49" s="52">
        <v>1015140</v>
      </c>
      <c r="C49" s="52">
        <v>0</v>
      </c>
      <c r="D49" s="129">
        <v>1012583</v>
      </c>
      <c r="E49" s="54">
        <v>1009195</v>
      </c>
      <c r="F49" s="54">
        <v>0</v>
      </c>
      <c r="G49" s="54">
        <v>0</v>
      </c>
      <c r="H49" s="54">
        <v>0</v>
      </c>
      <c r="I49" s="54">
        <v>923441</v>
      </c>
      <c r="J49" s="54">
        <v>0</v>
      </c>
      <c r="K49" s="54">
        <v>0</v>
      </c>
      <c r="L49" s="54">
        <v>0</v>
      </c>
      <c r="M49" s="54">
        <v>1590732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4719370</v>
      </c>
      <c r="W49" s="54">
        <v>0</v>
      </c>
      <c r="X49" s="54">
        <v>0</v>
      </c>
      <c r="Y49" s="54">
        <v>10270461</v>
      </c>
      <c r="Z49" s="130">
        <v>0</v>
      </c>
    </row>
    <row r="50" spans="1:26" ht="13.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3.5" hidden="1">
      <c r="A51" s="128" t="s">
        <v>69</v>
      </c>
      <c r="B51" s="52">
        <v>3355</v>
      </c>
      <c r="C51" s="52">
        <v>0</v>
      </c>
      <c r="D51" s="129">
        <v>35788</v>
      </c>
      <c r="E51" s="54">
        <v>7394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0</v>
      </c>
      <c r="Y51" s="54">
        <v>46537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>
      <c r="A58" s="36" t="s">
        <v>284</v>
      </c>
      <c r="B58" s="5">
        <f>IF(B67=0,0,+(B76/B67)*100)</f>
        <v>66.60744451287377</v>
      </c>
      <c r="C58" s="5">
        <f>IF(C67=0,0,+(C76/C67)*100)</f>
        <v>0</v>
      </c>
      <c r="D58" s="6">
        <f aca="true" t="shared" si="6" ref="D58:Z58">IF(D67=0,0,+(D76/D67)*100)</f>
        <v>98.04210278595674</v>
      </c>
      <c r="E58" s="7">
        <f t="shared" si="6"/>
        <v>98.04210278595674</v>
      </c>
      <c r="F58" s="7">
        <f t="shared" si="6"/>
        <v>100</v>
      </c>
      <c r="G58" s="7">
        <f t="shared" si="6"/>
        <v>100</v>
      </c>
      <c r="H58" s="7">
        <f t="shared" si="6"/>
        <v>100</v>
      </c>
      <c r="I58" s="7">
        <f t="shared" si="6"/>
        <v>100</v>
      </c>
      <c r="J58" s="7">
        <f t="shared" si="6"/>
        <v>100</v>
      </c>
      <c r="K58" s="7">
        <f t="shared" si="6"/>
        <v>100</v>
      </c>
      <c r="L58" s="7">
        <f t="shared" si="6"/>
        <v>100</v>
      </c>
      <c r="M58" s="7">
        <f t="shared" si="6"/>
        <v>100</v>
      </c>
      <c r="N58" s="7">
        <f t="shared" si="6"/>
        <v>0</v>
      </c>
      <c r="O58" s="7">
        <f t="shared" si="6"/>
        <v>0</v>
      </c>
      <c r="P58" s="7">
        <f t="shared" si="6"/>
        <v>0</v>
      </c>
      <c r="Q58" s="7">
        <f t="shared" si="6"/>
        <v>0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100</v>
      </c>
      <c r="W58" s="7">
        <f t="shared" si="6"/>
        <v>98.0834447844326</v>
      </c>
      <c r="X58" s="7">
        <f t="shared" si="6"/>
        <v>0</v>
      </c>
      <c r="Y58" s="7">
        <f t="shared" si="6"/>
        <v>0</v>
      </c>
      <c r="Z58" s="8">
        <f t="shared" si="6"/>
        <v>98.04210278595674</v>
      </c>
    </row>
    <row r="59" spans="1:26" ht="13.5">
      <c r="A59" s="37" t="s">
        <v>31</v>
      </c>
      <c r="B59" s="9">
        <f aca="true" t="shared" si="7" ref="B59:Z66">IF(B68=0,0,+(B77/B68)*100)</f>
        <v>66.60744451287377</v>
      </c>
      <c r="C59" s="9">
        <f t="shared" si="7"/>
        <v>0</v>
      </c>
      <c r="D59" s="2">
        <f t="shared" si="7"/>
        <v>98.04129410120656</v>
      </c>
      <c r="E59" s="10">
        <f t="shared" si="7"/>
        <v>98.04129410120656</v>
      </c>
      <c r="F59" s="10">
        <f t="shared" si="7"/>
        <v>100</v>
      </c>
      <c r="G59" s="10">
        <f t="shared" si="7"/>
        <v>100</v>
      </c>
      <c r="H59" s="10">
        <f t="shared" si="7"/>
        <v>100</v>
      </c>
      <c r="I59" s="10">
        <f t="shared" si="7"/>
        <v>100</v>
      </c>
      <c r="J59" s="10">
        <f t="shared" si="7"/>
        <v>100</v>
      </c>
      <c r="K59" s="10">
        <f t="shared" si="7"/>
        <v>100</v>
      </c>
      <c r="L59" s="10">
        <f t="shared" si="7"/>
        <v>100</v>
      </c>
      <c r="M59" s="10">
        <f t="shared" si="7"/>
        <v>100</v>
      </c>
      <c r="N59" s="10">
        <f t="shared" si="7"/>
        <v>0</v>
      </c>
      <c r="O59" s="10">
        <f t="shared" si="7"/>
        <v>0</v>
      </c>
      <c r="P59" s="10">
        <f t="shared" si="7"/>
        <v>0</v>
      </c>
      <c r="Q59" s="10">
        <f t="shared" si="7"/>
        <v>0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100</v>
      </c>
      <c r="W59" s="10">
        <f t="shared" si="7"/>
        <v>98.08265317558245</v>
      </c>
      <c r="X59" s="10">
        <f t="shared" si="7"/>
        <v>0</v>
      </c>
      <c r="Y59" s="10">
        <f t="shared" si="7"/>
        <v>0</v>
      </c>
      <c r="Z59" s="11">
        <f t="shared" si="7"/>
        <v>98.04129410120656</v>
      </c>
    </row>
    <row r="60" spans="1:26" ht="13.5">
      <c r="A60" s="38" t="s">
        <v>32</v>
      </c>
      <c r="B60" s="12">
        <f t="shared" si="7"/>
        <v>0</v>
      </c>
      <c r="C60" s="12">
        <f t="shared" si="7"/>
        <v>0</v>
      </c>
      <c r="D60" s="3">
        <f t="shared" si="7"/>
        <v>0</v>
      </c>
      <c r="E60" s="13">
        <f t="shared" si="7"/>
        <v>0</v>
      </c>
      <c r="F60" s="13">
        <f t="shared" si="7"/>
        <v>0</v>
      </c>
      <c r="G60" s="13">
        <f t="shared" si="7"/>
        <v>0</v>
      </c>
      <c r="H60" s="13">
        <f t="shared" si="7"/>
        <v>0</v>
      </c>
      <c r="I60" s="13">
        <f t="shared" si="7"/>
        <v>0</v>
      </c>
      <c r="J60" s="13">
        <f t="shared" si="7"/>
        <v>0</v>
      </c>
      <c r="K60" s="13">
        <f t="shared" si="7"/>
        <v>0</v>
      </c>
      <c r="L60" s="13">
        <f t="shared" si="7"/>
        <v>0</v>
      </c>
      <c r="M60" s="13">
        <f t="shared" si="7"/>
        <v>0</v>
      </c>
      <c r="N60" s="13">
        <f t="shared" si="7"/>
        <v>0</v>
      </c>
      <c r="O60" s="13">
        <f t="shared" si="7"/>
        <v>0</v>
      </c>
      <c r="P60" s="13">
        <f t="shared" si="7"/>
        <v>0</v>
      </c>
      <c r="Q60" s="13">
        <f t="shared" si="7"/>
        <v>0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0</v>
      </c>
      <c r="W60" s="13">
        <f t="shared" si="7"/>
        <v>0</v>
      </c>
      <c r="X60" s="13">
        <f t="shared" si="7"/>
        <v>0</v>
      </c>
      <c r="Y60" s="13">
        <f t="shared" si="7"/>
        <v>0</v>
      </c>
      <c r="Z60" s="14">
        <f t="shared" si="7"/>
        <v>0</v>
      </c>
    </row>
    <row r="61" spans="1:26" ht="13.5">
      <c r="A61" s="39" t="s">
        <v>103</v>
      </c>
      <c r="B61" s="12">
        <f t="shared" si="7"/>
        <v>0</v>
      </c>
      <c r="C61" s="12">
        <f t="shared" si="7"/>
        <v>0</v>
      </c>
      <c r="D61" s="3">
        <f t="shared" si="7"/>
        <v>0</v>
      </c>
      <c r="E61" s="13">
        <f t="shared" si="7"/>
        <v>0</v>
      </c>
      <c r="F61" s="13">
        <f t="shared" si="7"/>
        <v>0</v>
      </c>
      <c r="G61" s="13">
        <f t="shared" si="7"/>
        <v>0</v>
      </c>
      <c r="H61" s="13">
        <f t="shared" si="7"/>
        <v>0</v>
      </c>
      <c r="I61" s="13">
        <f t="shared" si="7"/>
        <v>0</v>
      </c>
      <c r="J61" s="13">
        <f t="shared" si="7"/>
        <v>0</v>
      </c>
      <c r="K61" s="13">
        <f t="shared" si="7"/>
        <v>0</v>
      </c>
      <c r="L61" s="13">
        <f t="shared" si="7"/>
        <v>0</v>
      </c>
      <c r="M61" s="13">
        <f t="shared" si="7"/>
        <v>0</v>
      </c>
      <c r="N61" s="13">
        <f t="shared" si="7"/>
        <v>0</v>
      </c>
      <c r="O61" s="13">
        <f t="shared" si="7"/>
        <v>0</v>
      </c>
      <c r="P61" s="13">
        <f t="shared" si="7"/>
        <v>0</v>
      </c>
      <c r="Q61" s="13">
        <f t="shared" si="7"/>
        <v>0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0</v>
      </c>
      <c r="W61" s="13">
        <f t="shared" si="7"/>
        <v>0</v>
      </c>
      <c r="X61" s="13">
        <f t="shared" si="7"/>
        <v>0</v>
      </c>
      <c r="Y61" s="13">
        <f t="shared" si="7"/>
        <v>0</v>
      </c>
      <c r="Z61" s="14">
        <f t="shared" si="7"/>
        <v>0</v>
      </c>
    </row>
    <row r="62" spans="1:26" ht="13.5">
      <c r="A62" s="39" t="s">
        <v>104</v>
      </c>
      <c r="B62" s="12">
        <f t="shared" si="7"/>
        <v>0</v>
      </c>
      <c r="C62" s="12">
        <f t="shared" si="7"/>
        <v>0</v>
      </c>
      <c r="D62" s="3">
        <f t="shared" si="7"/>
        <v>0</v>
      </c>
      <c r="E62" s="13">
        <f t="shared" si="7"/>
        <v>0</v>
      </c>
      <c r="F62" s="13">
        <f t="shared" si="7"/>
        <v>0</v>
      </c>
      <c r="G62" s="13">
        <f t="shared" si="7"/>
        <v>0</v>
      </c>
      <c r="H62" s="13">
        <f t="shared" si="7"/>
        <v>0</v>
      </c>
      <c r="I62" s="13">
        <f t="shared" si="7"/>
        <v>0</v>
      </c>
      <c r="J62" s="13">
        <f t="shared" si="7"/>
        <v>0</v>
      </c>
      <c r="K62" s="13">
        <f t="shared" si="7"/>
        <v>0</v>
      </c>
      <c r="L62" s="13">
        <f t="shared" si="7"/>
        <v>0</v>
      </c>
      <c r="M62" s="13">
        <f t="shared" si="7"/>
        <v>0</v>
      </c>
      <c r="N62" s="13">
        <f t="shared" si="7"/>
        <v>0</v>
      </c>
      <c r="O62" s="13">
        <f t="shared" si="7"/>
        <v>0</v>
      </c>
      <c r="P62" s="13">
        <f t="shared" si="7"/>
        <v>0</v>
      </c>
      <c r="Q62" s="13">
        <f t="shared" si="7"/>
        <v>0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0</v>
      </c>
      <c r="W62" s="13">
        <f t="shared" si="7"/>
        <v>0</v>
      </c>
      <c r="X62" s="13">
        <f t="shared" si="7"/>
        <v>0</v>
      </c>
      <c r="Y62" s="13">
        <f t="shared" si="7"/>
        <v>0</v>
      </c>
      <c r="Z62" s="14">
        <f t="shared" si="7"/>
        <v>0</v>
      </c>
    </row>
    <row r="63" spans="1:26" ht="13.5">
      <c r="A63" s="39" t="s">
        <v>105</v>
      </c>
      <c r="B63" s="12">
        <f t="shared" si="7"/>
        <v>0</v>
      </c>
      <c r="C63" s="12">
        <f t="shared" si="7"/>
        <v>0</v>
      </c>
      <c r="D63" s="3">
        <f t="shared" si="7"/>
        <v>0</v>
      </c>
      <c r="E63" s="13">
        <f t="shared" si="7"/>
        <v>0</v>
      </c>
      <c r="F63" s="13">
        <f t="shared" si="7"/>
        <v>0</v>
      </c>
      <c r="G63" s="13">
        <f t="shared" si="7"/>
        <v>0</v>
      </c>
      <c r="H63" s="13">
        <f t="shared" si="7"/>
        <v>0</v>
      </c>
      <c r="I63" s="13">
        <f t="shared" si="7"/>
        <v>0</v>
      </c>
      <c r="J63" s="13">
        <f t="shared" si="7"/>
        <v>0</v>
      </c>
      <c r="K63" s="13">
        <f t="shared" si="7"/>
        <v>0</v>
      </c>
      <c r="L63" s="13">
        <f t="shared" si="7"/>
        <v>0</v>
      </c>
      <c r="M63" s="13">
        <f t="shared" si="7"/>
        <v>0</v>
      </c>
      <c r="N63" s="13">
        <f t="shared" si="7"/>
        <v>0</v>
      </c>
      <c r="O63" s="13">
        <f t="shared" si="7"/>
        <v>0</v>
      </c>
      <c r="P63" s="13">
        <f t="shared" si="7"/>
        <v>0</v>
      </c>
      <c r="Q63" s="13">
        <f t="shared" si="7"/>
        <v>0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0</v>
      </c>
      <c r="W63" s="13">
        <f t="shared" si="7"/>
        <v>0</v>
      </c>
      <c r="X63" s="13">
        <f t="shared" si="7"/>
        <v>0</v>
      </c>
      <c r="Y63" s="13">
        <f t="shared" si="7"/>
        <v>0</v>
      </c>
      <c r="Z63" s="14">
        <f t="shared" si="7"/>
        <v>0</v>
      </c>
    </row>
    <row r="64" spans="1:26" ht="13.5">
      <c r="A64" s="39" t="s">
        <v>106</v>
      </c>
      <c r="B64" s="12">
        <f t="shared" si="7"/>
        <v>0</v>
      </c>
      <c r="C64" s="12">
        <f t="shared" si="7"/>
        <v>0</v>
      </c>
      <c r="D64" s="3">
        <f t="shared" si="7"/>
        <v>0</v>
      </c>
      <c r="E64" s="13">
        <f t="shared" si="7"/>
        <v>0</v>
      </c>
      <c r="F64" s="13">
        <f t="shared" si="7"/>
        <v>0</v>
      </c>
      <c r="G64" s="13">
        <f t="shared" si="7"/>
        <v>0</v>
      </c>
      <c r="H64" s="13">
        <f t="shared" si="7"/>
        <v>0</v>
      </c>
      <c r="I64" s="13">
        <f t="shared" si="7"/>
        <v>0</v>
      </c>
      <c r="J64" s="13">
        <f t="shared" si="7"/>
        <v>0</v>
      </c>
      <c r="K64" s="13">
        <f t="shared" si="7"/>
        <v>0</v>
      </c>
      <c r="L64" s="13">
        <f t="shared" si="7"/>
        <v>0</v>
      </c>
      <c r="M64" s="13">
        <f t="shared" si="7"/>
        <v>0</v>
      </c>
      <c r="N64" s="13">
        <f t="shared" si="7"/>
        <v>0</v>
      </c>
      <c r="O64" s="13">
        <f t="shared" si="7"/>
        <v>0</v>
      </c>
      <c r="P64" s="13">
        <f t="shared" si="7"/>
        <v>0</v>
      </c>
      <c r="Q64" s="13">
        <f t="shared" si="7"/>
        <v>0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0</v>
      </c>
      <c r="W64" s="13">
        <f t="shared" si="7"/>
        <v>0</v>
      </c>
      <c r="X64" s="13">
        <f t="shared" si="7"/>
        <v>0</v>
      </c>
      <c r="Y64" s="13">
        <f t="shared" si="7"/>
        <v>0</v>
      </c>
      <c r="Z64" s="14">
        <f t="shared" si="7"/>
        <v>0</v>
      </c>
    </row>
    <row r="65" spans="1:26" ht="13.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0</v>
      </c>
      <c r="E65" s="13">
        <f t="shared" si="7"/>
        <v>0</v>
      </c>
      <c r="F65" s="13">
        <f t="shared" si="7"/>
        <v>0</v>
      </c>
      <c r="G65" s="13">
        <f t="shared" si="7"/>
        <v>0</v>
      </c>
      <c r="H65" s="13">
        <f t="shared" si="7"/>
        <v>0</v>
      </c>
      <c r="I65" s="13">
        <f t="shared" si="7"/>
        <v>0</v>
      </c>
      <c r="J65" s="13">
        <f t="shared" si="7"/>
        <v>0</v>
      </c>
      <c r="K65" s="13">
        <f t="shared" si="7"/>
        <v>0</v>
      </c>
      <c r="L65" s="13">
        <f t="shared" si="7"/>
        <v>0</v>
      </c>
      <c r="M65" s="13">
        <f t="shared" si="7"/>
        <v>0</v>
      </c>
      <c r="N65" s="13">
        <f t="shared" si="7"/>
        <v>0</v>
      </c>
      <c r="O65" s="13">
        <f t="shared" si="7"/>
        <v>0</v>
      </c>
      <c r="P65" s="13">
        <f t="shared" si="7"/>
        <v>0</v>
      </c>
      <c r="Q65" s="13">
        <f t="shared" si="7"/>
        <v>0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0</v>
      </c>
      <c r="W65" s="13">
        <f t="shared" si="7"/>
        <v>0</v>
      </c>
      <c r="X65" s="13">
        <f t="shared" si="7"/>
        <v>0</v>
      </c>
      <c r="Y65" s="13">
        <f t="shared" si="7"/>
        <v>0</v>
      </c>
      <c r="Z65" s="14">
        <f t="shared" si="7"/>
        <v>0</v>
      </c>
    </row>
    <row r="66" spans="1:26" ht="13.5">
      <c r="A66" s="40" t="s">
        <v>110</v>
      </c>
      <c r="B66" s="15">
        <f t="shared" si="7"/>
        <v>0</v>
      </c>
      <c r="C66" s="15">
        <f t="shared" si="7"/>
        <v>0</v>
      </c>
      <c r="D66" s="4">
        <f t="shared" si="7"/>
        <v>100</v>
      </c>
      <c r="E66" s="16">
        <f t="shared" si="7"/>
        <v>100</v>
      </c>
      <c r="F66" s="16">
        <f t="shared" si="7"/>
        <v>0</v>
      </c>
      <c r="G66" s="16">
        <f t="shared" si="7"/>
        <v>0</v>
      </c>
      <c r="H66" s="16">
        <f t="shared" si="7"/>
        <v>0</v>
      </c>
      <c r="I66" s="16">
        <f t="shared" si="7"/>
        <v>0</v>
      </c>
      <c r="J66" s="16">
        <f t="shared" si="7"/>
        <v>0</v>
      </c>
      <c r="K66" s="16">
        <f t="shared" si="7"/>
        <v>0</v>
      </c>
      <c r="L66" s="16">
        <f t="shared" si="7"/>
        <v>0</v>
      </c>
      <c r="M66" s="16">
        <f t="shared" si="7"/>
        <v>0</v>
      </c>
      <c r="N66" s="16">
        <f t="shared" si="7"/>
        <v>0</v>
      </c>
      <c r="O66" s="16">
        <f t="shared" si="7"/>
        <v>0</v>
      </c>
      <c r="P66" s="16">
        <f t="shared" si="7"/>
        <v>0</v>
      </c>
      <c r="Q66" s="16">
        <f t="shared" si="7"/>
        <v>0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0</v>
      </c>
      <c r="W66" s="16">
        <f t="shared" si="7"/>
        <v>100</v>
      </c>
      <c r="X66" s="16">
        <f t="shared" si="7"/>
        <v>0</v>
      </c>
      <c r="Y66" s="16">
        <f t="shared" si="7"/>
        <v>0</v>
      </c>
      <c r="Z66" s="17">
        <f t="shared" si="7"/>
        <v>100</v>
      </c>
    </row>
    <row r="67" spans="1:26" ht="13.5" hidden="1">
      <c r="A67" s="41" t="s">
        <v>285</v>
      </c>
      <c r="B67" s="24">
        <v>6316330</v>
      </c>
      <c r="C67" s="24"/>
      <c r="D67" s="25">
        <v>7266265</v>
      </c>
      <c r="E67" s="26">
        <v>7266265</v>
      </c>
      <c r="F67" s="26">
        <v>31759</v>
      </c>
      <c r="G67" s="26">
        <v>8268</v>
      </c>
      <c r="H67" s="26">
        <v>2150645</v>
      </c>
      <c r="I67" s="26">
        <v>2190672</v>
      </c>
      <c r="J67" s="26">
        <v>100001</v>
      </c>
      <c r="K67" s="26">
        <v>42131</v>
      </c>
      <c r="L67" s="26">
        <v>14721</v>
      </c>
      <c r="M67" s="26">
        <v>156853</v>
      </c>
      <c r="N67" s="26"/>
      <c r="O67" s="26"/>
      <c r="P67" s="26"/>
      <c r="Q67" s="26"/>
      <c r="R67" s="26"/>
      <c r="S67" s="26"/>
      <c r="T67" s="26"/>
      <c r="U67" s="26"/>
      <c r="V67" s="26">
        <v>2347525</v>
      </c>
      <c r="W67" s="26">
        <v>3633133</v>
      </c>
      <c r="X67" s="26"/>
      <c r="Y67" s="25"/>
      <c r="Z67" s="27">
        <v>7266265</v>
      </c>
    </row>
    <row r="68" spans="1:26" ht="13.5" hidden="1">
      <c r="A68" s="37" t="s">
        <v>31</v>
      </c>
      <c r="B68" s="19">
        <v>6316330</v>
      </c>
      <c r="C68" s="19"/>
      <c r="D68" s="20">
        <v>7263265</v>
      </c>
      <c r="E68" s="21">
        <v>7263265</v>
      </c>
      <c r="F68" s="21">
        <v>31759</v>
      </c>
      <c r="G68" s="21">
        <v>8268</v>
      </c>
      <c r="H68" s="21">
        <v>2150645</v>
      </c>
      <c r="I68" s="21">
        <v>2190672</v>
      </c>
      <c r="J68" s="21">
        <v>100001</v>
      </c>
      <c r="K68" s="21">
        <v>42131</v>
      </c>
      <c r="L68" s="21">
        <v>14721</v>
      </c>
      <c r="M68" s="21">
        <v>156853</v>
      </c>
      <c r="N68" s="21"/>
      <c r="O68" s="21"/>
      <c r="P68" s="21"/>
      <c r="Q68" s="21"/>
      <c r="R68" s="21"/>
      <c r="S68" s="21"/>
      <c r="T68" s="21"/>
      <c r="U68" s="21"/>
      <c r="V68" s="21">
        <v>2347525</v>
      </c>
      <c r="W68" s="21">
        <v>3631633</v>
      </c>
      <c r="X68" s="21"/>
      <c r="Y68" s="20"/>
      <c r="Z68" s="23">
        <v>7263265</v>
      </c>
    </row>
    <row r="69" spans="1:26" ht="13.5" hidden="1">
      <c r="A69" s="38" t="s">
        <v>32</v>
      </c>
      <c r="B69" s="19"/>
      <c r="C69" s="19"/>
      <c r="D69" s="20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0"/>
      <c r="Z69" s="23"/>
    </row>
    <row r="70" spans="1:26" ht="13.5" hidden="1">
      <c r="A70" s="39" t="s">
        <v>103</v>
      </c>
      <c r="B70" s="19"/>
      <c r="C70" s="19"/>
      <c r="D70" s="20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0"/>
      <c r="Z70" s="23"/>
    </row>
    <row r="71" spans="1:26" ht="13.5" hidden="1">
      <c r="A71" s="39" t="s">
        <v>104</v>
      </c>
      <c r="B71" s="19"/>
      <c r="C71" s="19"/>
      <c r="D71" s="20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0"/>
      <c r="Z71" s="23"/>
    </row>
    <row r="72" spans="1:26" ht="13.5" hidden="1">
      <c r="A72" s="39" t="s">
        <v>105</v>
      </c>
      <c r="B72" s="19"/>
      <c r="C72" s="19"/>
      <c r="D72" s="20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0"/>
      <c r="Z72" s="23"/>
    </row>
    <row r="73" spans="1:26" ht="13.5" hidden="1">
      <c r="A73" s="39" t="s">
        <v>106</v>
      </c>
      <c r="B73" s="19"/>
      <c r="C73" s="19"/>
      <c r="D73" s="20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0"/>
      <c r="Z73" s="23"/>
    </row>
    <row r="74" spans="1:26" ht="13.5" hidden="1">
      <c r="A74" s="39" t="s">
        <v>107</v>
      </c>
      <c r="B74" s="19"/>
      <c r="C74" s="19"/>
      <c r="D74" s="20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0"/>
      <c r="Z74" s="23"/>
    </row>
    <row r="75" spans="1:26" ht="13.5" hidden="1">
      <c r="A75" s="40" t="s">
        <v>110</v>
      </c>
      <c r="B75" s="28"/>
      <c r="C75" s="28"/>
      <c r="D75" s="29">
        <v>3000</v>
      </c>
      <c r="E75" s="30">
        <v>3000</v>
      </c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>
        <v>1500</v>
      </c>
      <c r="X75" s="30"/>
      <c r="Y75" s="29"/>
      <c r="Z75" s="31">
        <v>3000</v>
      </c>
    </row>
    <row r="76" spans="1:26" ht="13.5" hidden="1">
      <c r="A76" s="42" t="s">
        <v>286</v>
      </c>
      <c r="B76" s="32">
        <v>4207146</v>
      </c>
      <c r="C76" s="32"/>
      <c r="D76" s="33">
        <v>7123999</v>
      </c>
      <c r="E76" s="34">
        <v>7123999</v>
      </c>
      <c r="F76" s="34">
        <v>31759</v>
      </c>
      <c r="G76" s="34">
        <v>8268</v>
      </c>
      <c r="H76" s="34">
        <v>2150645</v>
      </c>
      <c r="I76" s="34">
        <v>2190672</v>
      </c>
      <c r="J76" s="34">
        <v>100001</v>
      </c>
      <c r="K76" s="34">
        <v>42131</v>
      </c>
      <c r="L76" s="34">
        <v>14721</v>
      </c>
      <c r="M76" s="34">
        <v>156853</v>
      </c>
      <c r="N76" s="34"/>
      <c r="O76" s="34"/>
      <c r="P76" s="34"/>
      <c r="Q76" s="34"/>
      <c r="R76" s="34"/>
      <c r="S76" s="34"/>
      <c r="T76" s="34"/>
      <c r="U76" s="34"/>
      <c r="V76" s="34">
        <v>2347525</v>
      </c>
      <c r="W76" s="34">
        <v>3563502</v>
      </c>
      <c r="X76" s="34"/>
      <c r="Y76" s="33"/>
      <c r="Z76" s="35">
        <v>7123999</v>
      </c>
    </row>
    <row r="77" spans="1:26" ht="13.5" hidden="1">
      <c r="A77" s="37" t="s">
        <v>31</v>
      </c>
      <c r="B77" s="19">
        <v>4207146</v>
      </c>
      <c r="C77" s="19"/>
      <c r="D77" s="20">
        <v>7120999</v>
      </c>
      <c r="E77" s="21">
        <v>7120999</v>
      </c>
      <c r="F77" s="21">
        <v>31759</v>
      </c>
      <c r="G77" s="21">
        <v>8268</v>
      </c>
      <c r="H77" s="21">
        <v>2150645</v>
      </c>
      <c r="I77" s="21">
        <v>2190672</v>
      </c>
      <c r="J77" s="21">
        <v>100001</v>
      </c>
      <c r="K77" s="21">
        <v>42131</v>
      </c>
      <c r="L77" s="21">
        <v>14721</v>
      </c>
      <c r="M77" s="21">
        <v>156853</v>
      </c>
      <c r="N77" s="21"/>
      <c r="O77" s="21"/>
      <c r="P77" s="21"/>
      <c r="Q77" s="21"/>
      <c r="R77" s="21"/>
      <c r="S77" s="21"/>
      <c r="T77" s="21"/>
      <c r="U77" s="21"/>
      <c r="V77" s="21">
        <v>2347525</v>
      </c>
      <c r="W77" s="21">
        <v>3562002</v>
      </c>
      <c r="X77" s="21"/>
      <c r="Y77" s="20"/>
      <c r="Z77" s="23">
        <v>7120999</v>
      </c>
    </row>
    <row r="78" spans="1:26" ht="13.5" hidden="1">
      <c r="A78" s="38" t="s">
        <v>32</v>
      </c>
      <c r="B78" s="19"/>
      <c r="C78" s="19"/>
      <c r="D78" s="20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0"/>
      <c r="Z78" s="23"/>
    </row>
    <row r="79" spans="1:26" ht="13.5" hidden="1">
      <c r="A79" s="39" t="s">
        <v>103</v>
      </c>
      <c r="B79" s="19"/>
      <c r="C79" s="19"/>
      <c r="D79" s="20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0"/>
      <c r="Z79" s="23"/>
    </row>
    <row r="80" spans="1:26" ht="13.5" hidden="1">
      <c r="A80" s="39" t="s">
        <v>104</v>
      </c>
      <c r="B80" s="19"/>
      <c r="C80" s="19"/>
      <c r="D80" s="20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0"/>
      <c r="Z80" s="23"/>
    </row>
    <row r="81" spans="1:26" ht="13.5" hidden="1">
      <c r="A81" s="39" t="s">
        <v>105</v>
      </c>
      <c r="B81" s="19"/>
      <c r="C81" s="19"/>
      <c r="D81" s="20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0"/>
      <c r="Z81" s="23"/>
    </row>
    <row r="82" spans="1:26" ht="13.5" hidden="1">
      <c r="A82" s="39" t="s">
        <v>106</v>
      </c>
      <c r="B82" s="19"/>
      <c r="C82" s="19"/>
      <c r="D82" s="20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0"/>
      <c r="Z82" s="23"/>
    </row>
    <row r="83" spans="1:26" ht="13.5" hidden="1">
      <c r="A83" s="39" t="s">
        <v>107</v>
      </c>
      <c r="B83" s="19"/>
      <c r="C83" s="19"/>
      <c r="D83" s="20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0"/>
      <c r="Z83" s="23"/>
    </row>
    <row r="84" spans="1:26" ht="13.5" hidden="1">
      <c r="A84" s="40" t="s">
        <v>110</v>
      </c>
      <c r="B84" s="28"/>
      <c r="C84" s="28"/>
      <c r="D84" s="29">
        <v>3000</v>
      </c>
      <c r="E84" s="30">
        <v>3000</v>
      </c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>
        <v>1500</v>
      </c>
      <c r="X84" s="30"/>
      <c r="Y84" s="29"/>
      <c r="Z84" s="31">
        <v>3000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265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266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0</v>
      </c>
      <c r="F5" s="358">
        <f t="shared" si="0"/>
        <v>0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0</v>
      </c>
      <c r="Y5" s="358">
        <f t="shared" si="0"/>
        <v>0</v>
      </c>
      <c r="Z5" s="359">
        <f>+IF(X5&lt;&gt;0,+(Y5/X5)*100,0)</f>
        <v>0</v>
      </c>
      <c r="AA5" s="360">
        <f>+AA6+AA8+AA11+AA13+AA15</f>
        <v>0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0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0</v>
      </c>
      <c r="Y6" s="59">
        <f t="shared" si="1"/>
        <v>0</v>
      </c>
      <c r="Z6" s="61">
        <f>+IF(X6&lt;&gt;0,+(Y6/X6)*100,0)</f>
        <v>0</v>
      </c>
      <c r="AA6" s="62">
        <f t="shared" si="1"/>
        <v>0</v>
      </c>
    </row>
    <row r="7" spans="1:27" ht="13.5">
      <c r="A7" s="291" t="s">
        <v>228</v>
      </c>
      <c r="B7" s="142"/>
      <c r="C7" s="60"/>
      <c r="D7" s="340"/>
      <c r="E7" s="60"/>
      <c r="F7" s="59"/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/>
      <c r="Y7" s="59"/>
      <c r="Z7" s="61"/>
      <c r="AA7" s="62"/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3.5">
      <c r="A41" s="361" t="s">
        <v>247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267</v>
      </c>
      <c r="B60" s="149"/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0</v>
      </c>
      <c r="F60" s="264">
        <f t="shared" si="14"/>
        <v>0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0</v>
      </c>
      <c r="Y60" s="264">
        <f t="shared" si="14"/>
        <v>0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3.5">
      <c r="A5" s="135" t="s">
        <v>74</v>
      </c>
      <c r="B5" s="136"/>
      <c r="C5" s="153">
        <f aca="true" t="shared" si="0" ref="C5:Y5">SUM(C6:C8)</f>
        <v>98677254</v>
      </c>
      <c r="D5" s="153">
        <f>SUM(D6:D8)</f>
        <v>0</v>
      </c>
      <c r="E5" s="154">
        <f t="shared" si="0"/>
        <v>51764509</v>
      </c>
      <c r="F5" s="100">
        <f t="shared" si="0"/>
        <v>51764509</v>
      </c>
      <c r="G5" s="100">
        <f t="shared" si="0"/>
        <v>30579827</v>
      </c>
      <c r="H5" s="100">
        <f t="shared" si="0"/>
        <v>549381</v>
      </c>
      <c r="I5" s="100">
        <f t="shared" si="0"/>
        <v>2659257</v>
      </c>
      <c r="J5" s="100">
        <f t="shared" si="0"/>
        <v>33788465</v>
      </c>
      <c r="K5" s="100">
        <f t="shared" si="0"/>
        <v>756420</v>
      </c>
      <c r="L5" s="100">
        <f t="shared" si="0"/>
        <v>23196983</v>
      </c>
      <c r="M5" s="100">
        <f t="shared" si="0"/>
        <v>647955</v>
      </c>
      <c r="N5" s="100">
        <f t="shared" si="0"/>
        <v>24601358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58389823</v>
      </c>
      <c r="X5" s="100">
        <f t="shared" si="0"/>
        <v>25882255</v>
      </c>
      <c r="Y5" s="100">
        <f t="shared" si="0"/>
        <v>32507568</v>
      </c>
      <c r="Z5" s="137">
        <f>+IF(X5&lt;&gt;0,+(Y5/X5)*100,0)</f>
        <v>125.59789709204242</v>
      </c>
      <c r="AA5" s="153">
        <f>SUM(AA6:AA8)</f>
        <v>51764509</v>
      </c>
    </row>
    <row r="6" spans="1:27" ht="13.5">
      <c r="A6" s="138" t="s">
        <v>75</v>
      </c>
      <c r="B6" s="136"/>
      <c r="C6" s="155"/>
      <c r="D6" s="155"/>
      <c r="E6" s="156">
        <v>11172602</v>
      </c>
      <c r="F6" s="60">
        <v>11172602</v>
      </c>
      <c r="G6" s="60">
        <v>30548068</v>
      </c>
      <c r="H6" s="60">
        <v>541113</v>
      </c>
      <c r="I6" s="60"/>
      <c r="J6" s="60">
        <v>31089181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31089181</v>
      </c>
      <c r="X6" s="60">
        <v>5586301</v>
      </c>
      <c r="Y6" s="60">
        <v>25502880</v>
      </c>
      <c r="Z6" s="140">
        <v>456.53</v>
      </c>
      <c r="AA6" s="155">
        <v>11172602</v>
      </c>
    </row>
    <row r="7" spans="1:27" ht="13.5">
      <c r="A7" s="138" t="s">
        <v>76</v>
      </c>
      <c r="B7" s="136"/>
      <c r="C7" s="157">
        <v>98677254</v>
      </c>
      <c r="D7" s="157"/>
      <c r="E7" s="158">
        <v>25527126</v>
      </c>
      <c r="F7" s="159">
        <v>25527126</v>
      </c>
      <c r="G7" s="159">
        <v>31759</v>
      </c>
      <c r="H7" s="159">
        <v>8268</v>
      </c>
      <c r="I7" s="159">
        <v>2659257</v>
      </c>
      <c r="J7" s="159">
        <v>2699284</v>
      </c>
      <c r="K7" s="159">
        <v>756420</v>
      </c>
      <c r="L7" s="159">
        <v>23196983</v>
      </c>
      <c r="M7" s="159">
        <v>647955</v>
      </c>
      <c r="N7" s="159">
        <v>24601358</v>
      </c>
      <c r="O7" s="159"/>
      <c r="P7" s="159"/>
      <c r="Q7" s="159"/>
      <c r="R7" s="159"/>
      <c r="S7" s="159"/>
      <c r="T7" s="159"/>
      <c r="U7" s="159"/>
      <c r="V7" s="159"/>
      <c r="W7" s="159">
        <v>27300642</v>
      </c>
      <c r="X7" s="159">
        <v>12763563</v>
      </c>
      <c r="Y7" s="159">
        <v>14537079</v>
      </c>
      <c r="Z7" s="141">
        <v>113.9</v>
      </c>
      <c r="AA7" s="157">
        <v>25527126</v>
      </c>
    </row>
    <row r="8" spans="1:27" ht="13.5">
      <c r="A8" s="138" t="s">
        <v>77</v>
      </c>
      <c r="B8" s="136"/>
      <c r="C8" s="155"/>
      <c r="D8" s="155"/>
      <c r="E8" s="156">
        <v>15064781</v>
      </c>
      <c r="F8" s="60">
        <v>15064781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7532391</v>
      </c>
      <c r="Y8" s="60">
        <v>-7532391</v>
      </c>
      <c r="Z8" s="140">
        <v>-100</v>
      </c>
      <c r="AA8" s="155">
        <v>15064781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21539095</v>
      </c>
      <c r="F9" s="100">
        <f t="shared" si="1"/>
        <v>21539095</v>
      </c>
      <c r="G9" s="100">
        <f t="shared" si="1"/>
        <v>0</v>
      </c>
      <c r="H9" s="100">
        <f t="shared" si="1"/>
        <v>0</v>
      </c>
      <c r="I9" s="100">
        <f t="shared" si="1"/>
        <v>857000</v>
      </c>
      <c r="J9" s="100">
        <f t="shared" si="1"/>
        <v>857000</v>
      </c>
      <c r="K9" s="100">
        <f t="shared" si="1"/>
        <v>0</v>
      </c>
      <c r="L9" s="100">
        <f t="shared" si="1"/>
        <v>300000</v>
      </c>
      <c r="M9" s="100">
        <f t="shared" si="1"/>
        <v>0</v>
      </c>
      <c r="N9" s="100">
        <f t="shared" si="1"/>
        <v>300000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1157000</v>
      </c>
      <c r="X9" s="100">
        <f t="shared" si="1"/>
        <v>10769548</v>
      </c>
      <c r="Y9" s="100">
        <f t="shared" si="1"/>
        <v>-9612548</v>
      </c>
      <c r="Z9" s="137">
        <f>+IF(X9&lt;&gt;0,+(Y9/X9)*100,0)</f>
        <v>-89.25674503702477</v>
      </c>
      <c r="AA9" s="153">
        <f>SUM(AA10:AA14)</f>
        <v>21539095</v>
      </c>
    </row>
    <row r="10" spans="1:27" ht="13.5">
      <c r="A10" s="138" t="s">
        <v>79</v>
      </c>
      <c r="B10" s="136"/>
      <c r="C10" s="155"/>
      <c r="D10" s="155"/>
      <c r="E10" s="156">
        <v>21539095</v>
      </c>
      <c r="F10" s="60">
        <v>21539095</v>
      </c>
      <c r="G10" s="60"/>
      <c r="H10" s="60"/>
      <c r="I10" s="60">
        <v>857000</v>
      </c>
      <c r="J10" s="60">
        <v>857000</v>
      </c>
      <c r="K10" s="60"/>
      <c r="L10" s="60">
        <v>300000</v>
      </c>
      <c r="M10" s="60"/>
      <c r="N10" s="60">
        <v>300000</v>
      </c>
      <c r="O10" s="60"/>
      <c r="P10" s="60"/>
      <c r="Q10" s="60"/>
      <c r="R10" s="60"/>
      <c r="S10" s="60"/>
      <c r="T10" s="60"/>
      <c r="U10" s="60"/>
      <c r="V10" s="60"/>
      <c r="W10" s="60">
        <v>1157000</v>
      </c>
      <c r="X10" s="60">
        <v>10769548</v>
      </c>
      <c r="Y10" s="60">
        <v>-9612548</v>
      </c>
      <c r="Z10" s="140">
        <v>-89.26</v>
      </c>
      <c r="AA10" s="155">
        <v>21539095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>
        <v>0</v>
      </c>
      <c r="AA11" s="155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>
        <v>0</v>
      </c>
      <c r="AA12" s="155"/>
    </row>
    <row r="13" spans="1:27" ht="13.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>
        <v>0</v>
      </c>
      <c r="AA13" s="155"/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>
        <v>0</v>
      </c>
      <c r="AA14" s="157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49640940</v>
      </c>
      <c r="F15" s="100">
        <f t="shared" si="2"/>
        <v>49640940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24820470</v>
      </c>
      <c r="Y15" s="100">
        <f t="shared" si="2"/>
        <v>-24820470</v>
      </c>
      <c r="Z15" s="137">
        <f>+IF(X15&lt;&gt;0,+(Y15/X15)*100,0)</f>
        <v>-100</v>
      </c>
      <c r="AA15" s="153">
        <f>SUM(AA16:AA18)</f>
        <v>49640940</v>
      </c>
    </row>
    <row r="16" spans="1:27" ht="13.5">
      <c r="A16" s="138" t="s">
        <v>85</v>
      </c>
      <c r="B16" s="136"/>
      <c r="C16" s="155"/>
      <c r="D16" s="155"/>
      <c r="E16" s="156">
        <v>49640940</v>
      </c>
      <c r="F16" s="60">
        <v>49640940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24820470</v>
      </c>
      <c r="Y16" s="60">
        <v>-24820470</v>
      </c>
      <c r="Z16" s="140">
        <v>-100</v>
      </c>
      <c r="AA16" s="155">
        <v>49640940</v>
      </c>
    </row>
    <row r="17" spans="1:27" ht="13.5">
      <c r="A17" s="138" t="s">
        <v>86</v>
      </c>
      <c r="B17" s="136"/>
      <c r="C17" s="155"/>
      <c r="D17" s="155"/>
      <c r="E17" s="156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>
        <v>0</v>
      </c>
      <c r="AA17" s="155"/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>
        <v>0</v>
      </c>
      <c r="AA18" s="155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53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>
        <v>0</v>
      </c>
      <c r="AA20" s="155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>
        <v>0</v>
      </c>
      <c r="AA21" s="155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>
        <v>0</v>
      </c>
      <c r="AA22" s="157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>
        <v>0</v>
      </c>
      <c r="AA23" s="155"/>
    </row>
    <row r="24" spans="1:27" ht="13.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3.5">
      <c r="A25" s="143" t="s">
        <v>95</v>
      </c>
      <c r="B25" s="144" t="s">
        <v>96</v>
      </c>
      <c r="C25" s="168">
        <f aca="true" t="shared" si="4" ref="C25:Y25">+C5+C9+C15+C19+C24</f>
        <v>98677254</v>
      </c>
      <c r="D25" s="168">
        <f>+D5+D9+D15+D19+D24</f>
        <v>0</v>
      </c>
      <c r="E25" s="169">
        <f t="shared" si="4"/>
        <v>122944544</v>
      </c>
      <c r="F25" s="73">
        <f t="shared" si="4"/>
        <v>122944544</v>
      </c>
      <c r="G25" s="73">
        <f t="shared" si="4"/>
        <v>30579827</v>
      </c>
      <c r="H25" s="73">
        <f t="shared" si="4"/>
        <v>549381</v>
      </c>
      <c r="I25" s="73">
        <f t="shared" si="4"/>
        <v>3516257</v>
      </c>
      <c r="J25" s="73">
        <f t="shared" si="4"/>
        <v>34645465</v>
      </c>
      <c r="K25" s="73">
        <f t="shared" si="4"/>
        <v>756420</v>
      </c>
      <c r="L25" s="73">
        <f t="shared" si="4"/>
        <v>23496983</v>
      </c>
      <c r="M25" s="73">
        <f t="shared" si="4"/>
        <v>647955</v>
      </c>
      <c r="N25" s="73">
        <f t="shared" si="4"/>
        <v>24901358</v>
      </c>
      <c r="O25" s="73">
        <f t="shared" si="4"/>
        <v>0</v>
      </c>
      <c r="P25" s="73">
        <f t="shared" si="4"/>
        <v>0</v>
      </c>
      <c r="Q25" s="73">
        <f t="shared" si="4"/>
        <v>0</v>
      </c>
      <c r="R25" s="73">
        <f t="shared" si="4"/>
        <v>0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59546823</v>
      </c>
      <c r="X25" s="73">
        <f t="shared" si="4"/>
        <v>61472273</v>
      </c>
      <c r="Y25" s="73">
        <f t="shared" si="4"/>
        <v>-1925450</v>
      </c>
      <c r="Z25" s="170">
        <f>+IF(X25&lt;&gt;0,+(Y25/X25)*100,0)</f>
        <v>-3.1322251578366074</v>
      </c>
      <c r="AA25" s="168">
        <f>+AA5+AA9+AA15+AA19+AA24</f>
        <v>122944544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3.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135" t="s">
        <v>74</v>
      </c>
      <c r="B28" s="136"/>
      <c r="C28" s="153">
        <f aca="true" t="shared" si="5" ref="C28:Y28">SUM(C29:C31)</f>
        <v>64381583</v>
      </c>
      <c r="D28" s="153">
        <f>SUM(D29:D31)</f>
        <v>0</v>
      </c>
      <c r="E28" s="154">
        <f t="shared" si="5"/>
        <v>45885848</v>
      </c>
      <c r="F28" s="100">
        <f t="shared" si="5"/>
        <v>45885848</v>
      </c>
      <c r="G28" s="100">
        <f t="shared" si="5"/>
        <v>5172069</v>
      </c>
      <c r="H28" s="100">
        <f t="shared" si="5"/>
        <v>8142383</v>
      </c>
      <c r="I28" s="100">
        <f t="shared" si="5"/>
        <v>3605404</v>
      </c>
      <c r="J28" s="100">
        <f t="shared" si="5"/>
        <v>16919856</v>
      </c>
      <c r="K28" s="100">
        <f t="shared" si="5"/>
        <v>2526503</v>
      </c>
      <c r="L28" s="100">
        <f t="shared" si="5"/>
        <v>4710750</v>
      </c>
      <c r="M28" s="100">
        <f t="shared" si="5"/>
        <v>3869866</v>
      </c>
      <c r="N28" s="100">
        <f t="shared" si="5"/>
        <v>11107119</v>
      </c>
      <c r="O28" s="100">
        <f t="shared" si="5"/>
        <v>0</v>
      </c>
      <c r="P28" s="100">
        <f t="shared" si="5"/>
        <v>0</v>
      </c>
      <c r="Q28" s="100">
        <f t="shared" si="5"/>
        <v>0</v>
      </c>
      <c r="R28" s="100">
        <f t="shared" si="5"/>
        <v>0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28026975</v>
      </c>
      <c r="X28" s="100">
        <f t="shared" si="5"/>
        <v>22942924</v>
      </c>
      <c r="Y28" s="100">
        <f t="shared" si="5"/>
        <v>5084051</v>
      </c>
      <c r="Z28" s="137">
        <f>+IF(X28&lt;&gt;0,+(Y28/X28)*100,0)</f>
        <v>22.15955995844296</v>
      </c>
      <c r="AA28" s="153">
        <f>SUM(AA29:AA31)</f>
        <v>45885848</v>
      </c>
    </row>
    <row r="29" spans="1:27" ht="13.5">
      <c r="A29" s="138" t="s">
        <v>75</v>
      </c>
      <c r="B29" s="136"/>
      <c r="C29" s="155"/>
      <c r="D29" s="155"/>
      <c r="E29" s="156">
        <v>10921486</v>
      </c>
      <c r="F29" s="60">
        <v>10921486</v>
      </c>
      <c r="G29" s="60">
        <v>5172069</v>
      </c>
      <c r="H29" s="60">
        <v>8142383</v>
      </c>
      <c r="I29" s="60">
        <v>1174395</v>
      </c>
      <c r="J29" s="60">
        <v>14488847</v>
      </c>
      <c r="K29" s="60">
        <v>1148389</v>
      </c>
      <c r="L29" s="60">
        <v>1706119</v>
      </c>
      <c r="M29" s="60">
        <v>1430448</v>
      </c>
      <c r="N29" s="60">
        <v>4284956</v>
      </c>
      <c r="O29" s="60"/>
      <c r="P29" s="60"/>
      <c r="Q29" s="60"/>
      <c r="R29" s="60"/>
      <c r="S29" s="60"/>
      <c r="T29" s="60"/>
      <c r="U29" s="60"/>
      <c r="V29" s="60"/>
      <c r="W29" s="60">
        <v>18773803</v>
      </c>
      <c r="X29" s="60">
        <v>5460743</v>
      </c>
      <c r="Y29" s="60">
        <v>13313060</v>
      </c>
      <c r="Z29" s="140">
        <v>243.8</v>
      </c>
      <c r="AA29" s="155">
        <v>10921486</v>
      </c>
    </row>
    <row r="30" spans="1:27" ht="13.5">
      <c r="A30" s="138" t="s">
        <v>76</v>
      </c>
      <c r="B30" s="136"/>
      <c r="C30" s="157">
        <v>64381583</v>
      </c>
      <c r="D30" s="157"/>
      <c r="E30" s="158">
        <v>21806044</v>
      </c>
      <c r="F30" s="159">
        <v>21806044</v>
      </c>
      <c r="G30" s="159"/>
      <c r="H30" s="159"/>
      <c r="I30" s="159">
        <v>1919896</v>
      </c>
      <c r="J30" s="159">
        <v>1919896</v>
      </c>
      <c r="K30" s="159">
        <v>913658</v>
      </c>
      <c r="L30" s="159">
        <v>1330496</v>
      </c>
      <c r="M30" s="159">
        <v>1567786</v>
      </c>
      <c r="N30" s="159">
        <v>3811940</v>
      </c>
      <c r="O30" s="159"/>
      <c r="P30" s="159"/>
      <c r="Q30" s="159"/>
      <c r="R30" s="159"/>
      <c r="S30" s="159"/>
      <c r="T30" s="159"/>
      <c r="U30" s="159"/>
      <c r="V30" s="159"/>
      <c r="W30" s="159">
        <v>5731836</v>
      </c>
      <c r="X30" s="159">
        <v>10903022</v>
      </c>
      <c r="Y30" s="159">
        <v>-5171186</v>
      </c>
      <c r="Z30" s="141">
        <v>-47.43</v>
      </c>
      <c r="AA30" s="157">
        <v>21806044</v>
      </c>
    </row>
    <row r="31" spans="1:27" ht="13.5">
      <c r="A31" s="138" t="s">
        <v>77</v>
      </c>
      <c r="B31" s="136"/>
      <c r="C31" s="155"/>
      <c r="D31" s="155"/>
      <c r="E31" s="156">
        <v>13158318</v>
      </c>
      <c r="F31" s="60">
        <v>13158318</v>
      </c>
      <c r="G31" s="60"/>
      <c r="H31" s="60"/>
      <c r="I31" s="60">
        <v>511113</v>
      </c>
      <c r="J31" s="60">
        <v>511113</v>
      </c>
      <c r="K31" s="60">
        <v>464456</v>
      </c>
      <c r="L31" s="60">
        <v>1674135</v>
      </c>
      <c r="M31" s="60">
        <v>871632</v>
      </c>
      <c r="N31" s="60">
        <v>3010223</v>
      </c>
      <c r="O31" s="60"/>
      <c r="P31" s="60"/>
      <c r="Q31" s="60"/>
      <c r="R31" s="60"/>
      <c r="S31" s="60"/>
      <c r="T31" s="60"/>
      <c r="U31" s="60"/>
      <c r="V31" s="60"/>
      <c r="W31" s="60">
        <v>3521336</v>
      </c>
      <c r="X31" s="60">
        <v>6579159</v>
      </c>
      <c r="Y31" s="60">
        <v>-3057823</v>
      </c>
      <c r="Z31" s="140">
        <v>-46.48</v>
      </c>
      <c r="AA31" s="155">
        <v>13158318</v>
      </c>
    </row>
    <row r="32" spans="1:27" ht="13.5">
      <c r="A32" s="135" t="s">
        <v>78</v>
      </c>
      <c r="B32" s="136"/>
      <c r="C32" s="153">
        <f aca="true" t="shared" si="6" ref="C32:Y32">SUM(C33:C37)</f>
        <v>0</v>
      </c>
      <c r="D32" s="153">
        <f>SUM(D33:D37)</f>
        <v>0</v>
      </c>
      <c r="E32" s="154">
        <f t="shared" si="6"/>
        <v>23267538</v>
      </c>
      <c r="F32" s="100">
        <f t="shared" si="6"/>
        <v>23267538</v>
      </c>
      <c r="G32" s="100">
        <f t="shared" si="6"/>
        <v>0</v>
      </c>
      <c r="H32" s="100">
        <f t="shared" si="6"/>
        <v>0</v>
      </c>
      <c r="I32" s="100">
        <f t="shared" si="6"/>
        <v>2066806</v>
      </c>
      <c r="J32" s="100">
        <f t="shared" si="6"/>
        <v>2066806</v>
      </c>
      <c r="K32" s="100">
        <f t="shared" si="6"/>
        <v>3009878</v>
      </c>
      <c r="L32" s="100">
        <f t="shared" si="6"/>
        <v>3977781</v>
      </c>
      <c r="M32" s="100">
        <f t="shared" si="6"/>
        <v>2150921</v>
      </c>
      <c r="N32" s="100">
        <f t="shared" si="6"/>
        <v>9138580</v>
      </c>
      <c r="O32" s="100">
        <f t="shared" si="6"/>
        <v>0</v>
      </c>
      <c r="P32" s="100">
        <f t="shared" si="6"/>
        <v>0</v>
      </c>
      <c r="Q32" s="100">
        <f t="shared" si="6"/>
        <v>0</v>
      </c>
      <c r="R32" s="100">
        <f t="shared" si="6"/>
        <v>0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11205386</v>
      </c>
      <c r="X32" s="100">
        <f t="shared" si="6"/>
        <v>11633769</v>
      </c>
      <c r="Y32" s="100">
        <f t="shared" si="6"/>
        <v>-428383</v>
      </c>
      <c r="Z32" s="137">
        <f>+IF(X32&lt;&gt;0,+(Y32/X32)*100,0)</f>
        <v>-3.6822374589008944</v>
      </c>
      <c r="AA32" s="153">
        <f>SUM(AA33:AA37)</f>
        <v>23267538</v>
      </c>
    </row>
    <row r="33" spans="1:27" ht="13.5">
      <c r="A33" s="138" t="s">
        <v>79</v>
      </c>
      <c r="B33" s="136"/>
      <c r="C33" s="155"/>
      <c r="D33" s="155"/>
      <c r="E33" s="156">
        <v>23267538</v>
      </c>
      <c r="F33" s="60">
        <v>23267538</v>
      </c>
      <c r="G33" s="60"/>
      <c r="H33" s="60"/>
      <c r="I33" s="60">
        <v>2066806</v>
      </c>
      <c r="J33" s="60">
        <v>2066806</v>
      </c>
      <c r="K33" s="60">
        <v>3009878</v>
      </c>
      <c r="L33" s="60">
        <v>3977781</v>
      </c>
      <c r="M33" s="60">
        <v>2150921</v>
      </c>
      <c r="N33" s="60">
        <v>9138580</v>
      </c>
      <c r="O33" s="60"/>
      <c r="P33" s="60"/>
      <c r="Q33" s="60"/>
      <c r="R33" s="60"/>
      <c r="S33" s="60"/>
      <c r="T33" s="60"/>
      <c r="U33" s="60"/>
      <c r="V33" s="60"/>
      <c r="W33" s="60">
        <v>11205386</v>
      </c>
      <c r="X33" s="60">
        <v>11633769</v>
      </c>
      <c r="Y33" s="60">
        <v>-428383</v>
      </c>
      <c r="Z33" s="140">
        <v>-3.68</v>
      </c>
      <c r="AA33" s="155">
        <v>23267538</v>
      </c>
    </row>
    <row r="34" spans="1:27" ht="13.5">
      <c r="A34" s="138" t="s">
        <v>80</v>
      </c>
      <c r="B34" s="136"/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>
        <v>0</v>
      </c>
      <c r="AA34" s="155"/>
    </row>
    <row r="35" spans="1:27" ht="13.5">
      <c r="A35" s="138" t="s">
        <v>81</v>
      </c>
      <c r="B35" s="136"/>
      <c r="C35" s="155"/>
      <c r="D35" s="155"/>
      <c r="E35" s="156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>
        <v>0</v>
      </c>
      <c r="AA35" s="155"/>
    </row>
    <row r="36" spans="1:27" ht="13.5">
      <c r="A36" s="138" t="s">
        <v>82</v>
      </c>
      <c r="B36" s="136"/>
      <c r="C36" s="155"/>
      <c r="D36" s="155"/>
      <c r="E36" s="156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>
        <v>0</v>
      </c>
      <c r="AA36" s="155"/>
    </row>
    <row r="37" spans="1:27" ht="13.5">
      <c r="A37" s="138" t="s">
        <v>83</v>
      </c>
      <c r="B37" s="136"/>
      <c r="C37" s="157"/>
      <c r="D37" s="157"/>
      <c r="E37" s="158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59"/>
      <c r="Q37" s="159"/>
      <c r="R37" s="159"/>
      <c r="S37" s="159"/>
      <c r="T37" s="159"/>
      <c r="U37" s="159"/>
      <c r="V37" s="159"/>
      <c r="W37" s="159"/>
      <c r="X37" s="159"/>
      <c r="Y37" s="159"/>
      <c r="Z37" s="141">
        <v>0</v>
      </c>
      <c r="AA37" s="157"/>
    </row>
    <row r="38" spans="1:27" ht="13.5">
      <c r="A38" s="135" t="s">
        <v>84</v>
      </c>
      <c r="B38" s="142"/>
      <c r="C38" s="153">
        <f aca="true" t="shared" si="7" ref="C38:Y38">SUM(C39:C41)</f>
        <v>0</v>
      </c>
      <c r="D38" s="153">
        <f>SUM(D39:D41)</f>
        <v>0</v>
      </c>
      <c r="E38" s="154">
        <f t="shared" si="7"/>
        <v>12823509</v>
      </c>
      <c r="F38" s="100">
        <f t="shared" si="7"/>
        <v>12823509</v>
      </c>
      <c r="G38" s="100">
        <f t="shared" si="7"/>
        <v>0</v>
      </c>
      <c r="H38" s="100">
        <f t="shared" si="7"/>
        <v>0</v>
      </c>
      <c r="I38" s="100">
        <f t="shared" si="7"/>
        <v>1394581</v>
      </c>
      <c r="J38" s="100">
        <f t="shared" si="7"/>
        <v>1394581</v>
      </c>
      <c r="K38" s="100">
        <f t="shared" si="7"/>
        <v>2422571</v>
      </c>
      <c r="L38" s="100">
        <f t="shared" si="7"/>
        <v>3268138</v>
      </c>
      <c r="M38" s="100">
        <f t="shared" si="7"/>
        <v>1254284</v>
      </c>
      <c r="N38" s="100">
        <f t="shared" si="7"/>
        <v>6944993</v>
      </c>
      <c r="O38" s="100">
        <f t="shared" si="7"/>
        <v>0</v>
      </c>
      <c r="P38" s="100">
        <f t="shared" si="7"/>
        <v>0</v>
      </c>
      <c r="Q38" s="100">
        <f t="shared" si="7"/>
        <v>0</v>
      </c>
      <c r="R38" s="100">
        <f t="shared" si="7"/>
        <v>0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8339574</v>
      </c>
      <c r="X38" s="100">
        <f t="shared" si="7"/>
        <v>6411755</v>
      </c>
      <c r="Y38" s="100">
        <f t="shared" si="7"/>
        <v>1927819</v>
      </c>
      <c r="Z38" s="137">
        <f>+IF(X38&lt;&gt;0,+(Y38/X38)*100,0)</f>
        <v>30.06694734904874</v>
      </c>
      <c r="AA38" s="153">
        <f>SUM(AA39:AA41)</f>
        <v>12823509</v>
      </c>
    </row>
    <row r="39" spans="1:27" ht="13.5">
      <c r="A39" s="138" t="s">
        <v>85</v>
      </c>
      <c r="B39" s="136"/>
      <c r="C39" s="155"/>
      <c r="D39" s="155"/>
      <c r="E39" s="156">
        <v>12823509</v>
      </c>
      <c r="F39" s="60">
        <v>12823509</v>
      </c>
      <c r="G39" s="60"/>
      <c r="H39" s="60"/>
      <c r="I39" s="60">
        <v>1394581</v>
      </c>
      <c r="J39" s="60">
        <v>1394581</v>
      </c>
      <c r="K39" s="60">
        <v>2422571</v>
      </c>
      <c r="L39" s="60">
        <v>3268138</v>
      </c>
      <c r="M39" s="60">
        <v>1254284</v>
      </c>
      <c r="N39" s="60">
        <v>6944993</v>
      </c>
      <c r="O39" s="60"/>
      <c r="P39" s="60"/>
      <c r="Q39" s="60"/>
      <c r="R39" s="60"/>
      <c r="S39" s="60"/>
      <c r="T39" s="60"/>
      <c r="U39" s="60"/>
      <c r="V39" s="60"/>
      <c r="W39" s="60">
        <v>8339574</v>
      </c>
      <c r="X39" s="60">
        <v>6411755</v>
      </c>
      <c r="Y39" s="60">
        <v>1927819</v>
      </c>
      <c r="Z39" s="140">
        <v>30.07</v>
      </c>
      <c r="AA39" s="155">
        <v>12823509</v>
      </c>
    </row>
    <row r="40" spans="1:27" ht="13.5">
      <c r="A40" s="138" t="s">
        <v>86</v>
      </c>
      <c r="B40" s="136"/>
      <c r="C40" s="155"/>
      <c r="D40" s="155"/>
      <c r="E40" s="156"/>
      <c r="F40" s="60"/>
      <c r="G40" s="60"/>
      <c r="H40" s="60"/>
      <c r="I40" s="60"/>
      <c r="J40" s="60"/>
      <c r="K40" s="60"/>
      <c r="L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  <c r="Y40" s="60"/>
      <c r="Z40" s="140">
        <v>0</v>
      </c>
      <c r="AA40" s="155"/>
    </row>
    <row r="41" spans="1:27" ht="13.5">
      <c r="A41" s="138" t="s">
        <v>87</v>
      </c>
      <c r="B41" s="136"/>
      <c r="C41" s="155"/>
      <c r="D41" s="155"/>
      <c r="E41" s="156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>
        <v>0</v>
      </c>
      <c r="AA41" s="155"/>
    </row>
    <row r="42" spans="1:27" ht="13.5">
      <c r="A42" s="135" t="s">
        <v>88</v>
      </c>
      <c r="B42" s="142"/>
      <c r="C42" s="153">
        <f aca="true" t="shared" si="8" ref="C42:Y42">SUM(C43:C46)</f>
        <v>0</v>
      </c>
      <c r="D42" s="153">
        <f>SUM(D43:D46)</f>
        <v>0</v>
      </c>
      <c r="E42" s="154">
        <f t="shared" si="8"/>
        <v>0</v>
      </c>
      <c r="F42" s="100">
        <f t="shared" si="8"/>
        <v>0</v>
      </c>
      <c r="G42" s="100">
        <f t="shared" si="8"/>
        <v>0</v>
      </c>
      <c r="H42" s="100">
        <f t="shared" si="8"/>
        <v>0</v>
      </c>
      <c r="I42" s="100">
        <f t="shared" si="8"/>
        <v>0</v>
      </c>
      <c r="J42" s="100">
        <f t="shared" si="8"/>
        <v>0</v>
      </c>
      <c r="K42" s="100">
        <f t="shared" si="8"/>
        <v>0</v>
      </c>
      <c r="L42" s="100">
        <f t="shared" si="8"/>
        <v>0</v>
      </c>
      <c r="M42" s="100">
        <f t="shared" si="8"/>
        <v>0</v>
      </c>
      <c r="N42" s="100">
        <f t="shared" si="8"/>
        <v>0</v>
      </c>
      <c r="O42" s="100">
        <f t="shared" si="8"/>
        <v>0</v>
      </c>
      <c r="P42" s="100">
        <f t="shared" si="8"/>
        <v>0</v>
      </c>
      <c r="Q42" s="100">
        <f t="shared" si="8"/>
        <v>0</v>
      </c>
      <c r="R42" s="100">
        <f t="shared" si="8"/>
        <v>0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0</v>
      </c>
      <c r="X42" s="100">
        <f t="shared" si="8"/>
        <v>0</v>
      </c>
      <c r="Y42" s="100">
        <f t="shared" si="8"/>
        <v>0</v>
      </c>
      <c r="Z42" s="137">
        <f>+IF(X42&lt;&gt;0,+(Y42/X42)*100,0)</f>
        <v>0</v>
      </c>
      <c r="AA42" s="153">
        <f>SUM(AA43:AA46)</f>
        <v>0</v>
      </c>
    </row>
    <row r="43" spans="1:27" ht="13.5">
      <c r="A43" s="138" t="s">
        <v>89</v>
      </c>
      <c r="B43" s="136"/>
      <c r="C43" s="155"/>
      <c r="D43" s="155"/>
      <c r="E43" s="156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40">
        <v>0</v>
      </c>
      <c r="AA43" s="155"/>
    </row>
    <row r="44" spans="1:27" ht="13.5">
      <c r="A44" s="138" t="s">
        <v>90</v>
      </c>
      <c r="B44" s="136"/>
      <c r="C44" s="155"/>
      <c r="D44" s="155"/>
      <c r="E44" s="156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40">
        <v>0</v>
      </c>
      <c r="AA44" s="155"/>
    </row>
    <row r="45" spans="1:27" ht="13.5">
      <c r="A45" s="138" t="s">
        <v>91</v>
      </c>
      <c r="B45" s="136"/>
      <c r="C45" s="157"/>
      <c r="D45" s="157"/>
      <c r="E45" s="158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41">
        <v>0</v>
      </c>
      <c r="AA45" s="157"/>
    </row>
    <row r="46" spans="1:27" ht="13.5">
      <c r="A46" s="138" t="s">
        <v>92</v>
      </c>
      <c r="B46" s="136"/>
      <c r="C46" s="155"/>
      <c r="D46" s="155"/>
      <c r="E46" s="156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  <c r="Y46" s="60"/>
      <c r="Z46" s="140">
        <v>0</v>
      </c>
      <c r="AA46" s="155"/>
    </row>
    <row r="47" spans="1:27" ht="13.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3.5">
      <c r="A48" s="143" t="s">
        <v>98</v>
      </c>
      <c r="B48" s="144" t="s">
        <v>99</v>
      </c>
      <c r="C48" s="168">
        <f aca="true" t="shared" si="9" ref="C48:Y48">+C28+C32+C38+C42+C47</f>
        <v>64381583</v>
      </c>
      <c r="D48" s="168">
        <f>+D28+D32+D38+D42+D47</f>
        <v>0</v>
      </c>
      <c r="E48" s="169">
        <f t="shared" si="9"/>
        <v>81976895</v>
      </c>
      <c r="F48" s="73">
        <f t="shared" si="9"/>
        <v>81976895</v>
      </c>
      <c r="G48" s="73">
        <f t="shared" si="9"/>
        <v>5172069</v>
      </c>
      <c r="H48" s="73">
        <f t="shared" si="9"/>
        <v>8142383</v>
      </c>
      <c r="I48" s="73">
        <f t="shared" si="9"/>
        <v>7066791</v>
      </c>
      <c r="J48" s="73">
        <f t="shared" si="9"/>
        <v>20381243</v>
      </c>
      <c r="K48" s="73">
        <f t="shared" si="9"/>
        <v>7958952</v>
      </c>
      <c r="L48" s="73">
        <f t="shared" si="9"/>
        <v>11956669</v>
      </c>
      <c r="M48" s="73">
        <f t="shared" si="9"/>
        <v>7275071</v>
      </c>
      <c r="N48" s="73">
        <f t="shared" si="9"/>
        <v>27190692</v>
      </c>
      <c r="O48" s="73">
        <f t="shared" si="9"/>
        <v>0</v>
      </c>
      <c r="P48" s="73">
        <f t="shared" si="9"/>
        <v>0</v>
      </c>
      <c r="Q48" s="73">
        <f t="shared" si="9"/>
        <v>0</v>
      </c>
      <c r="R48" s="73">
        <f t="shared" si="9"/>
        <v>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47571935</v>
      </c>
      <c r="X48" s="73">
        <f t="shared" si="9"/>
        <v>40988448</v>
      </c>
      <c r="Y48" s="73">
        <f t="shared" si="9"/>
        <v>6583487</v>
      </c>
      <c r="Z48" s="170">
        <f>+IF(X48&lt;&gt;0,+(Y48/X48)*100,0)</f>
        <v>16.061810879006693</v>
      </c>
      <c r="AA48" s="168">
        <f>+AA28+AA32+AA38+AA42+AA47</f>
        <v>81976895</v>
      </c>
    </row>
    <row r="49" spans="1:27" ht="13.5">
      <c r="A49" s="148" t="s">
        <v>49</v>
      </c>
      <c r="B49" s="149"/>
      <c r="C49" s="171">
        <f aca="true" t="shared" si="10" ref="C49:Y49">+C25-C48</f>
        <v>34295671</v>
      </c>
      <c r="D49" s="171">
        <f>+D25-D48</f>
        <v>0</v>
      </c>
      <c r="E49" s="172">
        <f t="shared" si="10"/>
        <v>40967649</v>
      </c>
      <c r="F49" s="173">
        <f t="shared" si="10"/>
        <v>40967649</v>
      </c>
      <c r="G49" s="173">
        <f t="shared" si="10"/>
        <v>25407758</v>
      </c>
      <c r="H49" s="173">
        <f t="shared" si="10"/>
        <v>-7593002</v>
      </c>
      <c r="I49" s="173">
        <f t="shared" si="10"/>
        <v>-3550534</v>
      </c>
      <c r="J49" s="173">
        <f t="shared" si="10"/>
        <v>14264222</v>
      </c>
      <c r="K49" s="173">
        <f t="shared" si="10"/>
        <v>-7202532</v>
      </c>
      <c r="L49" s="173">
        <f t="shared" si="10"/>
        <v>11540314</v>
      </c>
      <c r="M49" s="173">
        <f t="shared" si="10"/>
        <v>-6627116</v>
      </c>
      <c r="N49" s="173">
        <f t="shared" si="10"/>
        <v>-2289334</v>
      </c>
      <c r="O49" s="173">
        <f t="shared" si="10"/>
        <v>0</v>
      </c>
      <c r="P49" s="173">
        <f t="shared" si="10"/>
        <v>0</v>
      </c>
      <c r="Q49" s="173">
        <f t="shared" si="10"/>
        <v>0</v>
      </c>
      <c r="R49" s="173">
        <f t="shared" si="10"/>
        <v>0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11974888</v>
      </c>
      <c r="X49" s="173">
        <f>IF(F25=F48,0,X25-X48)</f>
        <v>20483825</v>
      </c>
      <c r="Y49" s="173">
        <f t="shared" si="10"/>
        <v>-8508937</v>
      </c>
      <c r="Z49" s="174">
        <f>+IF(X49&lt;&gt;0,+(Y49/X49)*100,0)</f>
        <v>-41.53978566014892</v>
      </c>
      <c r="AA49" s="171">
        <f>+AA25-AA48</f>
        <v>40967649</v>
      </c>
    </row>
    <row r="50" spans="1:27" ht="13.5">
      <c r="A50" s="150" t="s">
        <v>287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51" t="s">
        <v>288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52" t="s">
        <v>289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51" t="s">
        <v>290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291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3.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3.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3.5">
      <c r="A5" s="181" t="s">
        <v>31</v>
      </c>
      <c r="B5" s="182"/>
      <c r="C5" s="155">
        <v>6316330</v>
      </c>
      <c r="D5" s="155">
        <v>0</v>
      </c>
      <c r="E5" s="156">
        <v>7263265</v>
      </c>
      <c r="F5" s="60">
        <v>7263265</v>
      </c>
      <c r="G5" s="60">
        <v>31759</v>
      </c>
      <c r="H5" s="60">
        <v>8268</v>
      </c>
      <c r="I5" s="60">
        <v>2150645</v>
      </c>
      <c r="J5" s="60">
        <v>2190672</v>
      </c>
      <c r="K5" s="60">
        <v>100001</v>
      </c>
      <c r="L5" s="60">
        <v>42131</v>
      </c>
      <c r="M5" s="60">
        <v>14721</v>
      </c>
      <c r="N5" s="60">
        <v>156853</v>
      </c>
      <c r="O5" s="60">
        <v>0</v>
      </c>
      <c r="P5" s="60">
        <v>0</v>
      </c>
      <c r="Q5" s="60">
        <v>0</v>
      </c>
      <c r="R5" s="60">
        <v>0</v>
      </c>
      <c r="S5" s="60">
        <v>0</v>
      </c>
      <c r="T5" s="60">
        <v>0</v>
      </c>
      <c r="U5" s="60">
        <v>0</v>
      </c>
      <c r="V5" s="60">
        <v>0</v>
      </c>
      <c r="W5" s="60">
        <v>2347525</v>
      </c>
      <c r="X5" s="60">
        <v>3631633</v>
      </c>
      <c r="Y5" s="60">
        <v>-1284108</v>
      </c>
      <c r="Z5" s="140">
        <v>-35.36</v>
      </c>
      <c r="AA5" s="155">
        <v>7263265</v>
      </c>
    </row>
    <row r="6" spans="1:27" ht="13.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>
        <v>0</v>
      </c>
      <c r="Y6" s="60">
        <v>0</v>
      </c>
      <c r="Z6" s="140">
        <v>0</v>
      </c>
      <c r="AA6" s="155">
        <v>0</v>
      </c>
    </row>
    <row r="7" spans="1:27" ht="13.5">
      <c r="A7" s="183" t="s">
        <v>103</v>
      </c>
      <c r="B7" s="182"/>
      <c r="C7" s="155">
        <v>0</v>
      </c>
      <c r="D7" s="155">
        <v>0</v>
      </c>
      <c r="E7" s="156">
        <v>0</v>
      </c>
      <c r="F7" s="60">
        <v>0</v>
      </c>
      <c r="G7" s="60">
        <v>0</v>
      </c>
      <c r="H7" s="60">
        <v>0</v>
      </c>
      <c r="I7" s="60">
        <v>0</v>
      </c>
      <c r="J7" s="60">
        <v>0</v>
      </c>
      <c r="K7" s="60">
        <v>0</v>
      </c>
      <c r="L7" s="60">
        <v>0</v>
      </c>
      <c r="M7" s="60">
        <v>0</v>
      </c>
      <c r="N7" s="60">
        <v>0</v>
      </c>
      <c r="O7" s="60">
        <v>0</v>
      </c>
      <c r="P7" s="60">
        <v>0</v>
      </c>
      <c r="Q7" s="60">
        <v>0</v>
      </c>
      <c r="R7" s="60">
        <v>0</v>
      </c>
      <c r="S7" s="60">
        <v>0</v>
      </c>
      <c r="T7" s="60">
        <v>0</v>
      </c>
      <c r="U7" s="60">
        <v>0</v>
      </c>
      <c r="V7" s="60">
        <v>0</v>
      </c>
      <c r="W7" s="60">
        <v>0</v>
      </c>
      <c r="X7" s="60">
        <v>0</v>
      </c>
      <c r="Y7" s="60">
        <v>0</v>
      </c>
      <c r="Z7" s="140">
        <v>0</v>
      </c>
      <c r="AA7" s="155">
        <v>0</v>
      </c>
    </row>
    <row r="8" spans="1:27" ht="13.5">
      <c r="A8" s="183" t="s">
        <v>104</v>
      </c>
      <c r="B8" s="182"/>
      <c r="C8" s="155">
        <v>0</v>
      </c>
      <c r="D8" s="155">
        <v>0</v>
      </c>
      <c r="E8" s="156">
        <v>0</v>
      </c>
      <c r="F8" s="60">
        <v>0</v>
      </c>
      <c r="G8" s="60">
        <v>0</v>
      </c>
      <c r="H8" s="60">
        <v>0</v>
      </c>
      <c r="I8" s="60">
        <v>0</v>
      </c>
      <c r="J8" s="60">
        <v>0</v>
      </c>
      <c r="K8" s="60">
        <v>0</v>
      </c>
      <c r="L8" s="60">
        <v>0</v>
      </c>
      <c r="M8" s="60">
        <v>0</v>
      </c>
      <c r="N8" s="60">
        <v>0</v>
      </c>
      <c r="O8" s="60">
        <v>0</v>
      </c>
      <c r="P8" s="60">
        <v>0</v>
      </c>
      <c r="Q8" s="60">
        <v>0</v>
      </c>
      <c r="R8" s="60">
        <v>0</v>
      </c>
      <c r="S8" s="60">
        <v>0</v>
      </c>
      <c r="T8" s="60">
        <v>0</v>
      </c>
      <c r="U8" s="60">
        <v>0</v>
      </c>
      <c r="V8" s="60">
        <v>0</v>
      </c>
      <c r="W8" s="60">
        <v>0</v>
      </c>
      <c r="X8" s="60">
        <v>0</v>
      </c>
      <c r="Y8" s="60">
        <v>0</v>
      </c>
      <c r="Z8" s="140">
        <v>0</v>
      </c>
      <c r="AA8" s="155">
        <v>0</v>
      </c>
    </row>
    <row r="9" spans="1:27" ht="13.5">
      <c r="A9" s="183" t="s">
        <v>105</v>
      </c>
      <c r="B9" s="182"/>
      <c r="C9" s="155">
        <v>0</v>
      </c>
      <c r="D9" s="155">
        <v>0</v>
      </c>
      <c r="E9" s="156">
        <v>0</v>
      </c>
      <c r="F9" s="60">
        <v>0</v>
      </c>
      <c r="G9" s="60">
        <v>0</v>
      </c>
      <c r="H9" s="60">
        <v>0</v>
      </c>
      <c r="I9" s="60">
        <v>0</v>
      </c>
      <c r="J9" s="60">
        <v>0</v>
      </c>
      <c r="K9" s="60">
        <v>0</v>
      </c>
      <c r="L9" s="60">
        <v>0</v>
      </c>
      <c r="M9" s="60">
        <v>0</v>
      </c>
      <c r="N9" s="60">
        <v>0</v>
      </c>
      <c r="O9" s="60">
        <v>0</v>
      </c>
      <c r="P9" s="60">
        <v>0</v>
      </c>
      <c r="Q9" s="60">
        <v>0</v>
      </c>
      <c r="R9" s="60">
        <v>0</v>
      </c>
      <c r="S9" s="60">
        <v>0</v>
      </c>
      <c r="T9" s="60">
        <v>0</v>
      </c>
      <c r="U9" s="60">
        <v>0</v>
      </c>
      <c r="V9" s="60">
        <v>0</v>
      </c>
      <c r="W9" s="60">
        <v>0</v>
      </c>
      <c r="X9" s="60">
        <v>0</v>
      </c>
      <c r="Y9" s="60">
        <v>0</v>
      </c>
      <c r="Z9" s="140">
        <v>0</v>
      </c>
      <c r="AA9" s="155">
        <v>0</v>
      </c>
    </row>
    <row r="10" spans="1:27" ht="13.5">
      <c r="A10" s="183" t="s">
        <v>106</v>
      </c>
      <c r="B10" s="182"/>
      <c r="C10" s="155">
        <v>0</v>
      </c>
      <c r="D10" s="155">
        <v>0</v>
      </c>
      <c r="E10" s="156">
        <v>0</v>
      </c>
      <c r="F10" s="54">
        <v>0</v>
      </c>
      <c r="G10" s="54">
        <v>0</v>
      </c>
      <c r="H10" s="54">
        <v>0</v>
      </c>
      <c r="I10" s="54">
        <v>0</v>
      </c>
      <c r="J10" s="54">
        <v>0</v>
      </c>
      <c r="K10" s="54">
        <v>0</v>
      </c>
      <c r="L10" s="54">
        <v>0</v>
      </c>
      <c r="M10" s="54">
        <v>0</v>
      </c>
      <c r="N10" s="54">
        <v>0</v>
      </c>
      <c r="O10" s="54">
        <v>0</v>
      </c>
      <c r="P10" s="54">
        <v>0</v>
      </c>
      <c r="Q10" s="54">
        <v>0</v>
      </c>
      <c r="R10" s="54">
        <v>0</v>
      </c>
      <c r="S10" s="54">
        <v>0</v>
      </c>
      <c r="T10" s="54">
        <v>0</v>
      </c>
      <c r="U10" s="54">
        <v>0</v>
      </c>
      <c r="V10" s="54">
        <v>0</v>
      </c>
      <c r="W10" s="54">
        <v>0</v>
      </c>
      <c r="X10" s="54">
        <v>0</v>
      </c>
      <c r="Y10" s="54">
        <v>0</v>
      </c>
      <c r="Z10" s="184">
        <v>0</v>
      </c>
      <c r="AA10" s="130">
        <v>0</v>
      </c>
    </row>
    <row r="11" spans="1:27" ht="13.5">
      <c r="A11" s="183" t="s">
        <v>107</v>
      </c>
      <c r="B11" s="185"/>
      <c r="C11" s="155">
        <v>0</v>
      </c>
      <c r="D11" s="155">
        <v>0</v>
      </c>
      <c r="E11" s="156">
        <v>0</v>
      </c>
      <c r="F11" s="60">
        <v>0</v>
      </c>
      <c r="G11" s="60">
        <v>0</v>
      </c>
      <c r="H11" s="60">
        <v>0</v>
      </c>
      <c r="I11" s="60">
        <v>0</v>
      </c>
      <c r="J11" s="60">
        <v>0</v>
      </c>
      <c r="K11" s="60">
        <v>0</v>
      </c>
      <c r="L11" s="60">
        <v>0</v>
      </c>
      <c r="M11" s="60">
        <v>0</v>
      </c>
      <c r="N11" s="60">
        <v>0</v>
      </c>
      <c r="O11" s="60">
        <v>0</v>
      </c>
      <c r="P11" s="60">
        <v>0</v>
      </c>
      <c r="Q11" s="60">
        <v>0</v>
      </c>
      <c r="R11" s="60">
        <v>0</v>
      </c>
      <c r="S11" s="60">
        <v>0</v>
      </c>
      <c r="T11" s="60">
        <v>0</v>
      </c>
      <c r="U11" s="60">
        <v>0</v>
      </c>
      <c r="V11" s="60">
        <v>0</v>
      </c>
      <c r="W11" s="60">
        <v>0</v>
      </c>
      <c r="X11" s="60">
        <v>0</v>
      </c>
      <c r="Y11" s="60">
        <v>0</v>
      </c>
      <c r="Z11" s="140">
        <v>0</v>
      </c>
      <c r="AA11" s="155">
        <v>0</v>
      </c>
    </row>
    <row r="12" spans="1:27" ht="13.5">
      <c r="A12" s="183" t="s">
        <v>108</v>
      </c>
      <c r="B12" s="185"/>
      <c r="C12" s="155">
        <v>110724</v>
      </c>
      <c r="D12" s="155">
        <v>0</v>
      </c>
      <c r="E12" s="156">
        <v>163080</v>
      </c>
      <c r="F12" s="60">
        <v>163080</v>
      </c>
      <c r="G12" s="60">
        <v>8870</v>
      </c>
      <c r="H12" s="60">
        <v>6286</v>
      </c>
      <c r="I12" s="60">
        <v>8870</v>
      </c>
      <c r="J12" s="60">
        <v>24026</v>
      </c>
      <c r="K12" s="60">
        <v>6182</v>
      </c>
      <c r="L12" s="60">
        <v>5151</v>
      </c>
      <c r="M12" s="60">
        <v>6356</v>
      </c>
      <c r="N12" s="60">
        <v>17689</v>
      </c>
      <c r="O12" s="60">
        <v>0</v>
      </c>
      <c r="P12" s="60">
        <v>0</v>
      </c>
      <c r="Q12" s="60">
        <v>0</v>
      </c>
      <c r="R12" s="60">
        <v>0</v>
      </c>
      <c r="S12" s="60">
        <v>0</v>
      </c>
      <c r="T12" s="60">
        <v>0</v>
      </c>
      <c r="U12" s="60">
        <v>0</v>
      </c>
      <c r="V12" s="60">
        <v>0</v>
      </c>
      <c r="W12" s="60">
        <v>41715</v>
      </c>
      <c r="X12" s="60">
        <v>81540</v>
      </c>
      <c r="Y12" s="60">
        <v>-39825</v>
      </c>
      <c r="Z12" s="140">
        <v>-48.84</v>
      </c>
      <c r="AA12" s="155">
        <v>163080</v>
      </c>
    </row>
    <row r="13" spans="1:27" ht="13.5">
      <c r="A13" s="181" t="s">
        <v>109</v>
      </c>
      <c r="B13" s="185"/>
      <c r="C13" s="155">
        <v>1857643</v>
      </c>
      <c r="D13" s="155">
        <v>0</v>
      </c>
      <c r="E13" s="156">
        <v>1170000</v>
      </c>
      <c r="F13" s="60">
        <v>1170000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0</v>
      </c>
      <c r="X13" s="60">
        <v>585000</v>
      </c>
      <c r="Y13" s="60">
        <v>-585000</v>
      </c>
      <c r="Z13" s="140">
        <v>-100</v>
      </c>
      <c r="AA13" s="155">
        <v>1170000</v>
      </c>
    </row>
    <row r="14" spans="1:27" ht="13.5">
      <c r="A14" s="181" t="s">
        <v>110</v>
      </c>
      <c r="B14" s="185"/>
      <c r="C14" s="155">
        <v>0</v>
      </c>
      <c r="D14" s="155">
        <v>0</v>
      </c>
      <c r="E14" s="156">
        <v>3000</v>
      </c>
      <c r="F14" s="60">
        <v>3000</v>
      </c>
      <c r="G14" s="60">
        <v>0</v>
      </c>
      <c r="H14" s="60">
        <v>0</v>
      </c>
      <c r="I14" s="60">
        <v>0</v>
      </c>
      <c r="J14" s="60">
        <v>0</v>
      </c>
      <c r="K14" s="60">
        <v>0</v>
      </c>
      <c r="L14" s="60">
        <v>0</v>
      </c>
      <c r="M14" s="60">
        <v>0</v>
      </c>
      <c r="N14" s="60">
        <v>0</v>
      </c>
      <c r="O14" s="60">
        <v>0</v>
      </c>
      <c r="P14" s="60">
        <v>0</v>
      </c>
      <c r="Q14" s="60">
        <v>0</v>
      </c>
      <c r="R14" s="60">
        <v>0</v>
      </c>
      <c r="S14" s="60">
        <v>0</v>
      </c>
      <c r="T14" s="60">
        <v>0</v>
      </c>
      <c r="U14" s="60">
        <v>0</v>
      </c>
      <c r="V14" s="60">
        <v>0</v>
      </c>
      <c r="W14" s="60">
        <v>0</v>
      </c>
      <c r="X14" s="60">
        <v>1500</v>
      </c>
      <c r="Y14" s="60">
        <v>-1500</v>
      </c>
      <c r="Z14" s="140">
        <v>-100</v>
      </c>
      <c r="AA14" s="155">
        <v>3000</v>
      </c>
    </row>
    <row r="15" spans="1:27" ht="13.5">
      <c r="A15" s="181" t="s">
        <v>111</v>
      </c>
      <c r="B15" s="185"/>
      <c r="C15" s="155">
        <v>0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>
        <v>0</v>
      </c>
      <c r="Y15" s="60">
        <v>0</v>
      </c>
      <c r="Z15" s="140">
        <v>0</v>
      </c>
      <c r="AA15" s="155">
        <v>0</v>
      </c>
    </row>
    <row r="16" spans="1:27" ht="13.5">
      <c r="A16" s="181" t="s">
        <v>112</v>
      </c>
      <c r="B16" s="185"/>
      <c r="C16" s="155">
        <v>5009</v>
      </c>
      <c r="D16" s="155">
        <v>0</v>
      </c>
      <c r="E16" s="156">
        <v>20000</v>
      </c>
      <c r="F16" s="60">
        <v>20000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>
        <v>0</v>
      </c>
      <c r="X16" s="60">
        <v>10000</v>
      </c>
      <c r="Y16" s="60">
        <v>-10000</v>
      </c>
      <c r="Z16" s="140">
        <v>-100</v>
      </c>
      <c r="AA16" s="155">
        <v>20000</v>
      </c>
    </row>
    <row r="17" spans="1:27" ht="13.5">
      <c r="A17" s="181" t="s">
        <v>113</v>
      </c>
      <c r="B17" s="185"/>
      <c r="C17" s="155">
        <v>600</v>
      </c>
      <c r="D17" s="155">
        <v>0</v>
      </c>
      <c r="E17" s="156">
        <v>1000</v>
      </c>
      <c r="F17" s="60">
        <v>1000</v>
      </c>
      <c r="G17" s="60">
        <v>0</v>
      </c>
      <c r="H17" s="60">
        <v>0</v>
      </c>
      <c r="I17" s="60">
        <v>0</v>
      </c>
      <c r="J17" s="60">
        <v>0</v>
      </c>
      <c r="K17" s="60">
        <v>0</v>
      </c>
      <c r="L17" s="60">
        <v>0</v>
      </c>
      <c r="M17" s="60">
        <v>0</v>
      </c>
      <c r="N17" s="60">
        <v>0</v>
      </c>
      <c r="O17" s="60">
        <v>0</v>
      </c>
      <c r="P17" s="60">
        <v>0</v>
      </c>
      <c r="Q17" s="60">
        <v>0</v>
      </c>
      <c r="R17" s="60">
        <v>0</v>
      </c>
      <c r="S17" s="60">
        <v>0</v>
      </c>
      <c r="T17" s="60">
        <v>0</v>
      </c>
      <c r="U17" s="60">
        <v>0</v>
      </c>
      <c r="V17" s="60">
        <v>0</v>
      </c>
      <c r="W17" s="60">
        <v>0</v>
      </c>
      <c r="X17" s="60">
        <v>500</v>
      </c>
      <c r="Y17" s="60">
        <v>-500</v>
      </c>
      <c r="Z17" s="140">
        <v>-100</v>
      </c>
      <c r="AA17" s="155">
        <v>1000</v>
      </c>
    </row>
    <row r="18" spans="1:27" ht="13.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>
        <v>0</v>
      </c>
      <c r="Y18" s="60">
        <v>0</v>
      </c>
      <c r="Z18" s="140">
        <v>0</v>
      </c>
      <c r="AA18" s="155">
        <v>0</v>
      </c>
    </row>
    <row r="19" spans="1:27" ht="13.5">
      <c r="A19" s="181" t="s">
        <v>34</v>
      </c>
      <c r="B19" s="185"/>
      <c r="C19" s="155">
        <v>66608169</v>
      </c>
      <c r="D19" s="155">
        <v>0</v>
      </c>
      <c r="E19" s="156">
        <v>73438000</v>
      </c>
      <c r="F19" s="60">
        <v>73438000</v>
      </c>
      <c r="G19" s="60">
        <v>30179000</v>
      </c>
      <c r="H19" s="60">
        <v>400000</v>
      </c>
      <c r="I19" s="60">
        <v>857000</v>
      </c>
      <c r="J19" s="60">
        <v>31436000</v>
      </c>
      <c r="K19" s="60">
        <v>0</v>
      </c>
      <c r="L19" s="60">
        <v>23274000</v>
      </c>
      <c r="M19" s="60">
        <v>0</v>
      </c>
      <c r="N19" s="60">
        <v>23274000</v>
      </c>
      <c r="O19" s="60">
        <v>0</v>
      </c>
      <c r="P19" s="60">
        <v>0</v>
      </c>
      <c r="Q19" s="60">
        <v>0</v>
      </c>
      <c r="R19" s="60">
        <v>0</v>
      </c>
      <c r="S19" s="60">
        <v>0</v>
      </c>
      <c r="T19" s="60">
        <v>0</v>
      </c>
      <c r="U19" s="60">
        <v>0</v>
      </c>
      <c r="V19" s="60">
        <v>0</v>
      </c>
      <c r="W19" s="60">
        <v>54710000</v>
      </c>
      <c r="X19" s="60">
        <v>36719000</v>
      </c>
      <c r="Y19" s="60">
        <v>17991000</v>
      </c>
      <c r="Z19" s="140">
        <v>49</v>
      </c>
      <c r="AA19" s="155">
        <v>73438000</v>
      </c>
    </row>
    <row r="20" spans="1:27" ht="13.5">
      <c r="A20" s="181" t="s">
        <v>35</v>
      </c>
      <c r="B20" s="185"/>
      <c r="C20" s="155">
        <v>741836</v>
      </c>
      <c r="D20" s="155">
        <v>0</v>
      </c>
      <c r="E20" s="156">
        <v>4163199</v>
      </c>
      <c r="F20" s="54">
        <v>4163199</v>
      </c>
      <c r="G20" s="54">
        <v>360198</v>
      </c>
      <c r="H20" s="54">
        <v>134827</v>
      </c>
      <c r="I20" s="54">
        <v>499742</v>
      </c>
      <c r="J20" s="54">
        <v>994767</v>
      </c>
      <c r="K20" s="54">
        <v>650237</v>
      </c>
      <c r="L20" s="54">
        <v>175701</v>
      </c>
      <c r="M20" s="54">
        <v>626878</v>
      </c>
      <c r="N20" s="54">
        <v>1452816</v>
      </c>
      <c r="O20" s="54">
        <v>0</v>
      </c>
      <c r="P20" s="54">
        <v>0</v>
      </c>
      <c r="Q20" s="54">
        <v>0</v>
      </c>
      <c r="R20" s="54">
        <v>0</v>
      </c>
      <c r="S20" s="54">
        <v>0</v>
      </c>
      <c r="T20" s="54">
        <v>0</v>
      </c>
      <c r="U20" s="54">
        <v>0</v>
      </c>
      <c r="V20" s="54">
        <v>0</v>
      </c>
      <c r="W20" s="54">
        <v>2447583</v>
      </c>
      <c r="X20" s="54">
        <v>2081600</v>
      </c>
      <c r="Y20" s="54">
        <v>365983</v>
      </c>
      <c r="Z20" s="184">
        <v>17.58</v>
      </c>
      <c r="AA20" s="130">
        <v>4163199</v>
      </c>
    </row>
    <row r="21" spans="1:27" ht="13.5">
      <c r="A21" s="181" t="s">
        <v>115</v>
      </c>
      <c r="B21" s="185"/>
      <c r="C21" s="155">
        <v>30500</v>
      </c>
      <c r="D21" s="155">
        <v>0</v>
      </c>
      <c r="E21" s="156">
        <v>200000</v>
      </c>
      <c r="F21" s="60">
        <v>200000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>
        <v>100000</v>
      </c>
      <c r="Y21" s="60">
        <v>-100000</v>
      </c>
      <c r="Z21" s="140">
        <v>-100</v>
      </c>
      <c r="AA21" s="155">
        <v>200000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75670811</v>
      </c>
      <c r="D22" s="188">
        <f>SUM(D5:D21)</f>
        <v>0</v>
      </c>
      <c r="E22" s="189">
        <f t="shared" si="0"/>
        <v>86421544</v>
      </c>
      <c r="F22" s="190">
        <f t="shared" si="0"/>
        <v>86421544</v>
      </c>
      <c r="G22" s="190">
        <f t="shared" si="0"/>
        <v>30579827</v>
      </c>
      <c r="H22" s="190">
        <f t="shared" si="0"/>
        <v>549381</v>
      </c>
      <c r="I22" s="190">
        <f t="shared" si="0"/>
        <v>3516257</v>
      </c>
      <c r="J22" s="190">
        <f t="shared" si="0"/>
        <v>34645465</v>
      </c>
      <c r="K22" s="190">
        <f t="shared" si="0"/>
        <v>756420</v>
      </c>
      <c r="L22" s="190">
        <f t="shared" si="0"/>
        <v>23496983</v>
      </c>
      <c r="M22" s="190">
        <f t="shared" si="0"/>
        <v>647955</v>
      </c>
      <c r="N22" s="190">
        <f t="shared" si="0"/>
        <v>24901358</v>
      </c>
      <c r="O22" s="190">
        <f t="shared" si="0"/>
        <v>0</v>
      </c>
      <c r="P22" s="190">
        <f t="shared" si="0"/>
        <v>0</v>
      </c>
      <c r="Q22" s="190">
        <f t="shared" si="0"/>
        <v>0</v>
      </c>
      <c r="R22" s="190">
        <f t="shared" si="0"/>
        <v>0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59546823</v>
      </c>
      <c r="X22" s="190">
        <f t="shared" si="0"/>
        <v>43210773</v>
      </c>
      <c r="Y22" s="190">
        <f t="shared" si="0"/>
        <v>16336050</v>
      </c>
      <c r="Z22" s="191">
        <f>+IF(X22&lt;&gt;0,+(Y22/X22)*100,0)</f>
        <v>37.805502808292744</v>
      </c>
      <c r="AA22" s="188">
        <f>SUM(AA5:AA21)</f>
        <v>86421544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3.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3.5">
      <c r="A25" s="183" t="s">
        <v>117</v>
      </c>
      <c r="B25" s="182"/>
      <c r="C25" s="155">
        <v>18713119</v>
      </c>
      <c r="D25" s="155">
        <v>0</v>
      </c>
      <c r="E25" s="156">
        <v>27081837</v>
      </c>
      <c r="F25" s="60">
        <v>27081837</v>
      </c>
      <c r="G25" s="60">
        <v>1451215</v>
      </c>
      <c r="H25" s="60">
        <v>1336597</v>
      </c>
      <c r="I25" s="60">
        <v>1356307</v>
      </c>
      <c r="J25" s="60">
        <v>4144119</v>
      </c>
      <c r="K25" s="60">
        <v>1459978</v>
      </c>
      <c r="L25" s="60">
        <v>2226268</v>
      </c>
      <c r="M25" s="60">
        <v>1545114</v>
      </c>
      <c r="N25" s="60">
        <v>5231360</v>
      </c>
      <c r="O25" s="60">
        <v>0</v>
      </c>
      <c r="P25" s="60">
        <v>0</v>
      </c>
      <c r="Q25" s="60">
        <v>0</v>
      </c>
      <c r="R25" s="60">
        <v>0</v>
      </c>
      <c r="S25" s="60">
        <v>0</v>
      </c>
      <c r="T25" s="60">
        <v>0</v>
      </c>
      <c r="U25" s="60">
        <v>0</v>
      </c>
      <c r="V25" s="60">
        <v>0</v>
      </c>
      <c r="W25" s="60">
        <v>9375479</v>
      </c>
      <c r="X25" s="60">
        <v>13540919</v>
      </c>
      <c r="Y25" s="60">
        <v>-4165440</v>
      </c>
      <c r="Z25" s="140">
        <v>-30.76</v>
      </c>
      <c r="AA25" s="155">
        <v>27081837</v>
      </c>
    </row>
    <row r="26" spans="1:27" ht="13.5">
      <c r="A26" s="183" t="s">
        <v>38</v>
      </c>
      <c r="B26" s="182"/>
      <c r="C26" s="155">
        <v>5997314</v>
      </c>
      <c r="D26" s="155">
        <v>0</v>
      </c>
      <c r="E26" s="156">
        <v>6338319</v>
      </c>
      <c r="F26" s="60">
        <v>6338319</v>
      </c>
      <c r="G26" s="60">
        <v>499534</v>
      </c>
      <c r="H26" s="60">
        <v>498303</v>
      </c>
      <c r="I26" s="60">
        <v>499837</v>
      </c>
      <c r="J26" s="60">
        <v>1497674</v>
      </c>
      <c r="K26" s="60">
        <v>498302</v>
      </c>
      <c r="L26" s="60">
        <v>498303</v>
      </c>
      <c r="M26" s="60">
        <v>529809</v>
      </c>
      <c r="N26" s="60">
        <v>1526414</v>
      </c>
      <c r="O26" s="60">
        <v>0</v>
      </c>
      <c r="P26" s="60">
        <v>0</v>
      </c>
      <c r="Q26" s="60">
        <v>0</v>
      </c>
      <c r="R26" s="60">
        <v>0</v>
      </c>
      <c r="S26" s="60">
        <v>0</v>
      </c>
      <c r="T26" s="60">
        <v>0</v>
      </c>
      <c r="U26" s="60">
        <v>0</v>
      </c>
      <c r="V26" s="60">
        <v>0</v>
      </c>
      <c r="W26" s="60">
        <v>3024088</v>
      </c>
      <c r="X26" s="60">
        <v>3169160</v>
      </c>
      <c r="Y26" s="60">
        <v>-145072</v>
      </c>
      <c r="Z26" s="140">
        <v>-4.58</v>
      </c>
      <c r="AA26" s="155">
        <v>6338319</v>
      </c>
    </row>
    <row r="27" spans="1:27" ht="13.5">
      <c r="A27" s="183" t="s">
        <v>118</v>
      </c>
      <c r="B27" s="182"/>
      <c r="C27" s="155">
        <v>0</v>
      </c>
      <c r="D27" s="155">
        <v>0</v>
      </c>
      <c r="E27" s="156">
        <v>200000</v>
      </c>
      <c r="F27" s="60">
        <v>200000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100000</v>
      </c>
      <c r="Y27" s="60">
        <v>-100000</v>
      </c>
      <c r="Z27" s="140">
        <v>-100</v>
      </c>
      <c r="AA27" s="155">
        <v>200000</v>
      </c>
    </row>
    <row r="28" spans="1:27" ht="13.5">
      <c r="A28" s="183" t="s">
        <v>39</v>
      </c>
      <c r="B28" s="182"/>
      <c r="C28" s="155">
        <v>4732832</v>
      </c>
      <c r="D28" s="155">
        <v>0</v>
      </c>
      <c r="E28" s="156">
        <v>6531769</v>
      </c>
      <c r="F28" s="60">
        <v>6531769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3265885</v>
      </c>
      <c r="Y28" s="60">
        <v>-3265885</v>
      </c>
      <c r="Z28" s="140">
        <v>-100</v>
      </c>
      <c r="AA28" s="155">
        <v>6531769</v>
      </c>
    </row>
    <row r="29" spans="1:27" ht="13.5">
      <c r="A29" s="183" t="s">
        <v>40</v>
      </c>
      <c r="B29" s="182"/>
      <c r="C29" s="155">
        <v>87338</v>
      </c>
      <c r="D29" s="155">
        <v>0</v>
      </c>
      <c r="E29" s="156">
        <v>270000</v>
      </c>
      <c r="F29" s="60">
        <v>270000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0</v>
      </c>
      <c r="X29" s="60">
        <v>135000</v>
      </c>
      <c r="Y29" s="60">
        <v>-135000</v>
      </c>
      <c r="Z29" s="140">
        <v>-100</v>
      </c>
      <c r="AA29" s="155">
        <v>270000</v>
      </c>
    </row>
    <row r="30" spans="1:27" ht="13.5">
      <c r="A30" s="183" t="s">
        <v>119</v>
      </c>
      <c r="B30" s="182"/>
      <c r="C30" s="155">
        <v>0</v>
      </c>
      <c r="D30" s="155">
        <v>0</v>
      </c>
      <c r="E30" s="156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>
        <v>0</v>
      </c>
      <c r="X30" s="60">
        <v>0</v>
      </c>
      <c r="Y30" s="60">
        <v>0</v>
      </c>
      <c r="Z30" s="140">
        <v>0</v>
      </c>
      <c r="AA30" s="155">
        <v>0</v>
      </c>
    </row>
    <row r="31" spans="1:27" ht="13.5">
      <c r="A31" s="183" t="s">
        <v>120</v>
      </c>
      <c r="B31" s="182"/>
      <c r="C31" s="155">
        <v>3588831</v>
      </c>
      <c r="D31" s="155">
        <v>0</v>
      </c>
      <c r="E31" s="156">
        <v>6361535</v>
      </c>
      <c r="F31" s="60">
        <v>6361535</v>
      </c>
      <c r="G31" s="60">
        <v>1396861</v>
      </c>
      <c r="H31" s="60">
        <v>579236</v>
      </c>
      <c r="I31" s="60">
        <v>838200</v>
      </c>
      <c r="J31" s="60">
        <v>2814297</v>
      </c>
      <c r="K31" s="60">
        <v>735859</v>
      </c>
      <c r="L31" s="60">
        <v>1011684</v>
      </c>
      <c r="M31" s="60">
        <v>129278</v>
      </c>
      <c r="N31" s="60">
        <v>1876821</v>
      </c>
      <c r="O31" s="60">
        <v>0</v>
      </c>
      <c r="P31" s="60">
        <v>0</v>
      </c>
      <c r="Q31" s="60">
        <v>0</v>
      </c>
      <c r="R31" s="60">
        <v>0</v>
      </c>
      <c r="S31" s="60">
        <v>0</v>
      </c>
      <c r="T31" s="60">
        <v>0</v>
      </c>
      <c r="U31" s="60">
        <v>0</v>
      </c>
      <c r="V31" s="60">
        <v>0</v>
      </c>
      <c r="W31" s="60">
        <v>4691118</v>
      </c>
      <c r="X31" s="60">
        <v>3180768</v>
      </c>
      <c r="Y31" s="60">
        <v>1510350</v>
      </c>
      <c r="Z31" s="140">
        <v>47.48</v>
      </c>
      <c r="AA31" s="155">
        <v>6361535</v>
      </c>
    </row>
    <row r="32" spans="1:27" ht="13.5">
      <c r="A32" s="183" t="s">
        <v>121</v>
      </c>
      <c r="B32" s="182"/>
      <c r="C32" s="155">
        <v>0</v>
      </c>
      <c r="D32" s="155">
        <v>0</v>
      </c>
      <c r="E32" s="156">
        <v>4621200</v>
      </c>
      <c r="F32" s="60">
        <v>4621200</v>
      </c>
      <c r="G32" s="60">
        <v>340192</v>
      </c>
      <c r="H32" s="60">
        <v>316558</v>
      </c>
      <c r="I32" s="60">
        <v>731721</v>
      </c>
      <c r="J32" s="60">
        <v>1388471</v>
      </c>
      <c r="K32" s="60">
        <v>363698</v>
      </c>
      <c r="L32" s="60">
        <v>600479</v>
      </c>
      <c r="M32" s="60">
        <v>567993</v>
      </c>
      <c r="N32" s="60">
        <v>1532170</v>
      </c>
      <c r="O32" s="60">
        <v>0</v>
      </c>
      <c r="P32" s="60">
        <v>0</v>
      </c>
      <c r="Q32" s="60">
        <v>0</v>
      </c>
      <c r="R32" s="60">
        <v>0</v>
      </c>
      <c r="S32" s="60">
        <v>0</v>
      </c>
      <c r="T32" s="60">
        <v>0</v>
      </c>
      <c r="U32" s="60">
        <v>0</v>
      </c>
      <c r="V32" s="60">
        <v>0</v>
      </c>
      <c r="W32" s="60">
        <v>2920641</v>
      </c>
      <c r="X32" s="60">
        <v>2310600</v>
      </c>
      <c r="Y32" s="60">
        <v>610041</v>
      </c>
      <c r="Z32" s="140">
        <v>26.4</v>
      </c>
      <c r="AA32" s="155">
        <v>4621200</v>
      </c>
    </row>
    <row r="33" spans="1:27" ht="13.5">
      <c r="A33" s="183" t="s">
        <v>42</v>
      </c>
      <c r="B33" s="182"/>
      <c r="C33" s="155">
        <v>0</v>
      </c>
      <c r="D33" s="155">
        <v>0</v>
      </c>
      <c r="E33" s="156">
        <v>3500000</v>
      </c>
      <c r="F33" s="60">
        <v>3500000</v>
      </c>
      <c r="G33" s="60">
        <v>0</v>
      </c>
      <c r="H33" s="60">
        <v>2804295</v>
      </c>
      <c r="I33" s="60">
        <v>485288</v>
      </c>
      <c r="J33" s="60">
        <v>3289583</v>
      </c>
      <c r="K33" s="60">
        <v>2904297</v>
      </c>
      <c r="L33" s="60">
        <v>4296098</v>
      </c>
      <c r="M33" s="60">
        <v>807857</v>
      </c>
      <c r="N33" s="60">
        <v>8008252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11297835</v>
      </c>
      <c r="X33" s="60">
        <v>1750000</v>
      </c>
      <c r="Y33" s="60">
        <v>9547835</v>
      </c>
      <c r="Z33" s="140">
        <v>545.59</v>
      </c>
      <c r="AA33" s="155">
        <v>3500000</v>
      </c>
    </row>
    <row r="34" spans="1:27" ht="13.5">
      <c r="A34" s="183" t="s">
        <v>43</v>
      </c>
      <c r="B34" s="182"/>
      <c r="C34" s="155">
        <v>31262149</v>
      </c>
      <c r="D34" s="155">
        <v>0</v>
      </c>
      <c r="E34" s="156">
        <v>27072235</v>
      </c>
      <c r="F34" s="60">
        <v>27072235</v>
      </c>
      <c r="G34" s="60">
        <v>1484267</v>
      </c>
      <c r="H34" s="60">
        <v>2607394</v>
      </c>
      <c r="I34" s="60">
        <v>3155438</v>
      </c>
      <c r="J34" s="60">
        <v>7247099</v>
      </c>
      <c r="K34" s="60">
        <v>1996818</v>
      </c>
      <c r="L34" s="60">
        <v>3323837</v>
      </c>
      <c r="M34" s="60">
        <v>3695020</v>
      </c>
      <c r="N34" s="60">
        <v>9015675</v>
      </c>
      <c r="O34" s="60">
        <v>0</v>
      </c>
      <c r="P34" s="60">
        <v>0</v>
      </c>
      <c r="Q34" s="60">
        <v>0</v>
      </c>
      <c r="R34" s="60">
        <v>0</v>
      </c>
      <c r="S34" s="60">
        <v>0</v>
      </c>
      <c r="T34" s="60">
        <v>0</v>
      </c>
      <c r="U34" s="60">
        <v>0</v>
      </c>
      <c r="V34" s="60">
        <v>0</v>
      </c>
      <c r="W34" s="60">
        <v>16262774</v>
      </c>
      <c r="X34" s="60">
        <v>13536118</v>
      </c>
      <c r="Y34" s="60">
        <v>2726656</v>
      </c>
      <c r="Z34" s="140">
        <v>20.14</v>
      </c>
      <c r="AA34" s="155">
        <v>27072235</v>
      </c>
    </row>
    <row r="35" spans="1:27" ht="13.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>
        <v>0</v>
      </c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64381583</v>
      </c>
      <c r="D36" s="188">
        <f>SUM(D25:D35)</f>
        <v>0</v>
      </c>
      <c r="E36" s="189">
        <f t="shared" si="1"/>
        <v>81976895</v>
      </c>
      <c r="F36" s="190">
        <f t="shared" si="1"/>
        <v>81976895</v>
      </c>
      <c r="G36" s="190">
        <f t="shared" si="1"/>
        <v>5172069</v>
      </c>
      <c r="H36" s="190">
        <f t="shared" si="1"/>
        <v>8142383</v>
      </c>
      <c r="I36" s="190">
        <f t="shared" si="1"/>
        <v>7066791</v>
      </c>
      <c r="J36" s="190">
        <f t="shared" si="1"/>
        <v>20381243</v>
      </c>
      <c r="K36" s="190">
        <f t="shared" si="1"/>
        <v>7958952</v>
      </c>
      <c r="L36" s="190">
        <f t="shared" si="1"/>
        <v>11956669</v>
      </c>
      <c r="M36" s="190">
        <f t="shared" si="1"/>
        <v>7275071</v>
      </c>
      <c r="N36" s="190">
        <f t="shared" si="1"/>
        <v>27190692</v>
      </c>
      <c r="O36" s="190">
        <f t="shared" si="1"/>
        <v>0</v>
      </c>
      <c r="P36" s="190">
        <f t="shared" si="1"/>
        <v>0</v>
      </c>
      <c r="Q36" s="190">
        <f t="shared" si="1"/>
        <v>0</v>
      </c>
      <c r="R36" s="190">
        <f t="shared" si="1"/>
        <v>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47571935</v>
      </c>
      <c r="X36" s="190">
        <f t="shared" si="1"/>
        <v>40988450</v>
      </c>
      <c r="Y36" s="190">
        <f t="shared" si="1"/>
        <v>6583485</v>
      </c>
      <c r="Z36" s="191">
        <f>+IF(X36&lt;&gt;0,+(Y36/X36)*100,0)</f>
        <v>16.06180521585959</v>
      </c>
      <c r="AA36" s="188">
        <f>SUM(AA25:AA35)</f>
        <v>81976895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3.5">
      <c r="A38" s="198" t="s">
        <v>45</v>
      </c>
      <c r="B38" s="185"/>
      <c r="C38" s="199">
        <f aca="true" t="shared" si="2" ref="C38:Y38">+C22-C36</f>
        <v>11289228</v>
      </c>
      <c r="D38" s="199">
        <f>+D22-D36</f>
        <v>0</v>
      </c>
      <c r="E38" s="200">
        <f t="shared" si="2"/>
        <v>4444649</v>
      </c>
      <c r="F38" s="106">
        <f t="shared" si="2"/>
        <v>4444649</v>
      </c>
      <c r="G38" s="106">
        <f t="shared" si="2"/>
        <v>25407758</v>
      </c>
      <c r="H38" s="106">
        <f t="shared" si="2"/>
        <v>-7593002</v>
      </c>
      <c r="I38" s="106">
        <f t="shared" si="2"/>
        <v>-3550534</v>
      </c>
      <c r="J38" s="106">
        <f t="shared" si="2"/>
        <v>14264222</v>
      </c>
      <c r="K38" s="106">
        <f t="shared" si="2"/>
        <v>-7202532</v>
      </c>
      <c r="L38" s="106">
        <f t="shared" si="2"/>
        <v>11540314</v>
      </c>
      <c r="M38" s="106">
        <f t="shared" si="2"/>
        <v>-6627116</v>
      </c>
      <c r="N38" s="106">
        <f t="shared" si="2"/>
        <v>-2289334</v>
      </c>
      <c r="O38" s="106">
        <f t="shared" si="2"/>
        <v>0</v>
      </c>
      <c r="P38" s="106">
        <f t="shared" si="2"/>
        <v>0</v>
      </c>
      <c r="Q38" s="106">
        <f t="shared" si="2"/>
        <v>0</v>
      </c>
      <c r="R38" s="106">
        <f t="shared" si="2"/>
        <v>0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11974888</v>
      </c>
      <c r="X38" s="106">
        <f>IF(F22=F36,0,X22-X36)</f>
        <v>2222323</v>
      </c>
      <c r="Y38" s="106">
        <f t="shared" si="2"/>
        <v>9752565</v>
      </c>
      <c r="Z38" s="201">
        <f>+IF(X38&lt;&gt;0,+(Y38/X38)*100,0)</f>
        <v>438.8455233555158</v>
      </c>
      <c r="AA38" s="199">
        <f>+AA22-AA36</f>
        <v>4444649</v>
      </c>
    </row>
    <row r="39" spans="1:27" ht="13.5">
      <c r="A39" s="181" t="s">
        <v>46</v>
      </c>
      <c r="B39" s="185"/>
      <c r="C39" s="155">
        <v>23006443</v>
      </c>
      <c r="D39" s="155">
        <v>0</v>
      </c>
      <c r="E39" s="156">
        <v>36523000</v>
      </c>
      <c r="F39" s="60">
        <v>36523000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60">
        <v>0</v>
      </c>
      <c r="M39" s="60">
        <v>0</v>
      </c>
      <c r="N39" s="60">
        <v>0</v>
      </c>
      <c r="O39" s="60">
        <v>0</v>
      </c>
      <c r="P39" s="60">
        <v>0</v>
      </c>
      <c r="Q39" s="60">
        <v>0</v>
      </c>
      <c r="R39" s="60">
        <v>0</v>
      </c>
      <c r="S39" s="60">
        <v>0</v>
      </c>
      <c r="T39" s="60">
        <v>0</v>
      </c>
      <c r="U39" s="60">
        <v>0</v>
      </c>
      <c r="V39" s="60">
        <v>0</v>
      </c>
      <c r="W39" s="60">
        <v>0</v>
      </c>
      <c r="X39" s="60">
        <v>18261500</v>
      </c>
      <c r="Y39" s="60">
        <v>-18261500</v>
      </c>
      <c r="Z39" s="140">
        <v>-100</v>
      </c>
      <c r="AA39" s="155">
        <v>36523000</v>
      </c>
    </row>
    <row r="40" spans="1:27" ht="13.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>
        <v>0</v>
      </c>
      <c r="Y40" s="54">
        <v>0</v>
      </c>
      <c r="Z40" s="184">
        <v>0</v>
      </c>
      <c r="AA40" s="130">
        <v>0</v>
      </c>
    </row>
    <row r="41" spans="1:27" ht="13.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>
        <v>0</v>
      </c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34295671</v>
      </c>
      <c r="D42" s="206">
        <f>SUM(D38:D41)</f>
        <v>0</v>
      </c>
      <c r="E42" s="207">
        <f t="shared" si="3"/>
        <v>40967649</v>
      </c>
      <c r="F42" s="88">
        <f t="shared" si="3"/>
        <v>40967649</v>
      </c>
      <c r="G42" s="88">
        <f t="shared" si="3"/>
        <v>25407758</v>
      </c>
      <c r="H42" s="88">
        <f t="shared" si="3"/>
        <v>-7593002</v>
      </c>
      <c r="I42" s="88">
        <f t="shared" si="3"/>
        <v>-3550534</v>
      </c>
      <c r="J42" s="88">
        <f t="shared" si="3"/>
        <v>14264222</v>
      </c>
      <c r="K42" s="88">
        <f t="shared" si="3"/>
        <v>-7202532</v>
      </c>
      <c r="L42" s="88">
        <f t="shared" si="3"/>
        <v>11540314</v>
      </c>
      <c r="M42" s="88">
        <f t="shared" si="3"/>
        <v>-6627116</v>
      </c>
      <c r="N42" s="88">
        <f t="shared" si="3"/>
        <v>-2289334</v>
      </c>
      <c r="O42" s="88">
        <f t="shared" si="3"/>
        <v>0</v>
      </c>
      <c r="P42" s="88">
        <f t="shared" si="3"/>
        <v>0</v>
      </c>
      <c r="Q42" s="88">
        <f t="shared" si="3"/>
        <v>0</v>
      </c>
      <c r="R42" s="88">
        <f t="shared" si="3"/>
        <v>0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11974888</v>
      </c>
      <c r="X42" s="88">
        <f t="shared" si="3"/>
        <v>20483823</v>
      </c>
      <c r="Y42" s="88">
        <f t="shared" si="3"/>
        <v>-8508935</v>
      </c>
      <c r="Z42" s="208">
        <f>+IF(X42&lt;&gt;0,+(Y42/X42)*100,0)</f>
        <v>-41.539779952209116</v>
      </c>
      <c r="AA42" s="206">
        <f>SUM(AA38:AA41)</f>
        <v>40967649</v>
      </c>
    </row>
    <row r="43" spans="1:27" ht="13.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>
        <v>0</v>
      </c>
      <c r="Y43" s="159">
        <v>0</v>
      </c>
      <c r="Z43" s="141">
        <v>0</v>
      </c>
      <c r="AA43" s="157">
        <v>0</v>
      </c>
    </row>
    <row r="44" spans="1:27" ht="13.5">
      <c r="A44" s="209" t="s">
        <v>126</v>
      </c>
      <c r="B44" s="185"/>
      <c r="C44" s="210">
        <f aca="true" t="shared" si="4" ref="C44:Y44">+C42-C43</f>
        <v>34295671</v>
      </c>
      <c r="D44" s="210">
        <f>+D42-D43</f>
        <v>0</v>
      </c>
      <c r="E44" s="211">
        <f t="shared" si="4"/>
        <v>40967649</v>
      </c>
      <c r="F44" s="77">
        <f t="shared" si="4"/>
        <v>40967649</v>
      </c>
      <c r="G44" s="77">
        <f t="shared" si="4"/>
        <v>25407758</v>
      </c>
      <c r="H44" s="77">
        <f t="shared" si="4"/>
        <v>-7593002</v>
      </c>
      <c r="I44" s="77">
        <f t="shared" si="4"/>
        <v>-3550534</v>
      </c>
      <c r="J44" s="77">
        <f t="shared" si="4"/>
        <v>14264222</v>
      </c>
      <c r="K44" s="77">
        <f t="shared" si="4"/>
        <v>-7202532</v>
      </c>
      <c r="L44" s="77">
        <f t="shared" si="4"/>
        <v>11540314</v>
      </c>
      <c r="M44" s="77">
        <f t="shared" si="4"/>
        <v>-6627116</v>
      </c>
      <c r="N44" s="77">
        <f t="shared" si="4"/>
        <v>-2289334</v>
      </c>
      <c r="O44" s="77">
        <f t="shared" si="4"/>
        <v>0</v>
      </c>
      <c r="P44" s="77">
        <f t="shared" si="4"/>
        <v>0</v>
      </c>
      <c r="Q44" s="77">
        <f t="shared" si="4"/>
        <v>0</v>
      </c>
      <c r="R44" s="77">
        <f t="shared" si="4"/>
        <v>0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11974888</v>
      </c>
      <c r="X44" s="77">
        <f t="shared" si="4"/>
        <v>20483823</v>
      </c>
      <c r="Y44" s="77">
        <f t="shared" si="4"/>
        <v>-8508935</v>
      </c>
      <c r="Z44" s="212">
        <f>+IF(X44&lt;&gt;0,+(Y44/X44)*100,0)</f>
        <v>-41.539779952209116</v>
      </c>
      <c r="AA44" s="210">
        <f>+AA42-AA43</f>
        <v>40967649</v>
      </c>
    </row>
    <row r="45" spans="1:27" ht="13.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>
        <v>0</v>
      </c>
      <c r="Y45" s="159">
        <v>0</v>
      </c>
      <c r="Z45" s="141">
        <v>0</v>
      </c>
      <c r="AA45" s="157">
        <v>0</v>
      </c>
    </row>
    <row r="46" spans="1:27" ht="13.5">
      <c r="A46" s="209" t="s">
        <v>128</v>
      </c>
      <c r="B46" s="185"/>
      <c r="C46" s="206">
        <f aca="true" t="shared" si="5" ref="C46:Y46">SUM(C44:C45)</f>
        <v>34295671</v>
      </c>
      <c r="D46" s="206">
        <f>SUM(D44:D45)</f>
        <v>0</v>
      </c>
      <c r="E46" s="207">
        <f t="shared" si="5"/>
        <v>40967649</v>
      </c>
      <c r="F46" s="88">
        <f t="shared" si="5"/>
        <v>40967649</v>
      </c>
      <c r="G46" s="88">
        <f t="shared" si="5"/>
        <v>25407758</v>
      </c>
      <c r="H46" s="88">
        <f t="shared" si="5"/>
        <v>-7593002</v>
      </c>
      <c r="I46" s="88">
        <f t="shared" si="5"/>
        <v>-3550534</v>
      </c>
      <c r="J46" s="88">
        <f t="shared" si="5"/>
        <v>14264222</v>
      </c>
      <c r="K46" s="88">
        <f t="shared" si="5"/>
        <v>-7202532</v>
      </c>
      <c r="L46" s="88">
        <f t="shared" si="5"/>
        <v>11540314</v>
      </c>
      <c r="M46" s="88">
        <f t="shared" si="5"/>
        <v>-6627116</v>
      </c>
      <c r="N46" s="88">
        <f t="shared" si="5"/>
        <v>-2289334</v>
      </c>
      <c r="O46" s="88">
        <f t="shared" si="5"/>
        <v>0</v>
      </c>
      <c r="P46" s="88">
        <f t="shared" si="5"/>
        <v>0</v>
      </c>
      <c r="Q46" s="88">
        <f t="shared" si="5"/>
        <v>0</v>
      </c>
      <c r="R46" s="88">
        <f t="shared" si="5"/>
        <v>0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11974888</v>
      </c>
      <c r="X46" s="88">
        <f t="shared" si="5"/>
        <v>20483823</v>
      </c>
      <c r="Y46" s="88">
        <f t="shared" si="5"/>
        <v>-8508935</v>
      </c>
      <c r="Z46" s="208">
        <f>+IF(X46&lt;&gt;0,+(Y46/X46)*100,0)</f>
        <v>-41.539779952209116</v>
      </c>
      <c r="AA46" s="206">
        <f>SUM(AA44:AA45)</f>
        <v>40967649</v>
      </c>
    </row>
    <row r="47" spans="1:27" ht="13.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>
        <v>0</v>
      </c>
      <c r="Y47" s="60">
        <v>0</v>
      </c>
      <c r="Z47" s="140">
        <v>0</v>
      </c>
      <c r="AA47" s="155">
        <v>0</v>
      </c>
    </row>
    <row r="48" spans="1:27" ht="13.5">
      <c r="A48" s="215" t="s">
        <v>49</v>
      </c>
      <c r="B48" s="216"/>
      <c r="C48" s="217">
        <f aca="true" t="shared" si="6" ref="C48:Y48">SUM(C46:C47)</f>
        <v>34295671</v>
      </c>
      <c r="D48" s="217">
        <f>SUM(D46:D47)</f>
        <v>0</v>
      </c>
      <c r="E48" s="218">
        <f t="shared" si="6"/>
        <v>40967649</v>
      </c>
      <c r="F48" s="219">
        <f t="shared" si="6"/>
        <v>40967649</v>
      </c>
      <c r="G48" s="219">
        <f t="shared" si="6"/>
        <v>25407758</v>
      </c>
      <c r="H48" s="220">
        <f t="shared" si="6"/>
        <v>-7593002</v>
      </c>
      <c r="I48" s="220">
        <f t="shared" si="6"/>
        <v>-3550534</v>
      </c>
      <c r="J48" s="220">
        <f t="shared" si="6"/>
        <v>14264222</v>
      </c>
      <c r="K48" s="220">
        <f t="shared" si="6"/>
        <v>-7202532</v>
      </c>
      <c r="L48" s="220">
        <f t="shared" si="6"/>
        <v>11540314</v>
      </c>
      <c r="M48" s="219">
        <f t="shared" si="6"/>
        <v>-6627116</v>
      </c>
      <c r="N48" s="219">
        <f t="shared" si="6"/>
        <v>-2289334</v>
      </c>
      <c r="O48" s="220">
        <f t="shared" si="6"/>
        <v>0</v>
      </c>
      <c r="P48" s="220">
        <f t="shared" si="6"/>
        <v>0</v>
      </c>
      <c r="Q48" s="220">
        <f t="shared" si="6"/>
        <v>0</v>
      </c>
      <c r="R48" s="220">
        <f t="shared" si="6"/>
        <v>0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11974888</v>
      </c>
      <c r="X48" s="220">
        <f t="shared" si="6"/>
        <v>20483823</v>
      </c>
      <c r="Y48" s="220">
        <f t="shared" si="6"/>
        <v>-8508935</v>
      </c>
      <c r="Z48" s="221">
        <f>+IF(X48&lt;&gt;0,+(Y48/X48)*100,0)</f>
        <v>-41.539779952209116</v>
      </c>
      <c r="AA48" s="222">
        <f>SUM(AA46:AA47)</f>
        <v>40967649</v>
      </c>
    </row>
    <row r="49" spans="1:27" ht="13.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3.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3.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3.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3.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3.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3.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3.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3.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3.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3.5">
      <c r="A5" s="135" t="s">
        <v>74</v>
      </c>
      <c r="B5" s="136"/>
      <c r="C5" s="153">
        <f aca="true" t="shared" si="0" ref="C5:Y5">SUM(C6:C8)</f>
        <v>34415328</v>
      </c>
      <c r="D5" s="153">
        <f>SUM(D6:D8)</f>
        <v>0</v>
      </c>
      <c r="E5" s="154">
        <f t="shared" si="0"/>
        <v>2031000</v>
      </c>
      <c r="F5" s="100">
        <f t="shared" si="0"/>
        <v>2031000</v>
      </c>
      <c r="G5" s="100">
        <f t="shared" si="0"/>
        <v>16594000</v>
      </c>
      <c r="H5" s="100">
        <f t="shared" si="0"/>
        <v>0</v>
      </c>
      <c r="I5" s="100">
        <f t="shared" si="0"/>
        <v>0</v>
      </c>
      <c r="J5" s="100">
        <f t="shared" si="0"/>
        <v>16594000</v>
      </c>
      <c r="K5" s="100">
        <f t="shared" si="0"/>
        <v>0</v>
      </c>
      <c r="L5" s="100">
        <f t="shared" si="0"/>
        <v>0</v>
      </c>
      <c r="M5" s="100">
        <f t="shared" si="0"/>
        <v>0</v>
      </c>
      <c r="N5" s="100">
        <f t="shared" si="0"/>
        <v>0</v>
      </c>
      <c r="O5" s="100">
        <f t="shared" si="0"/>
        <v>0</v>
      </c>
      <c r="P5" s="100">
        <f t="shared" si="0"/>
        <v>0</v>
      </c>
      <c r="Q5" s="100">
        <f t="shared" si="0"/>
        <v>0</v>
      </c>
      <c r="R5" s="100">
        <f t="shared" si="0"/>
        <v>0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16594000</v>
      </c>
      <c r="X5" s="100">
        <f t="shared" si="0"/>
        <v>1015500</v>
      </c>
      <c r="Y5" s="100">
        <f t="shared" si="0"/>
        <v>15578500</v>
      </c>
      <c r="Z5" s="137">
        <f>+IF(X5&lt;&gt;0,+(Y5/X5)*100,0)</f>
        <v>1534.0718857705565</v>
      </c>
      <c r="AA5" s="153">
        <f>SUM(AA6:AA8)</f>
        <v>2031000</v>
      </c>
    </row>
    <row r="6" spans="1:27" ht="13.5">
      <c r="A6" s="138" t="s">
        <v>75</v>
      </c>
      <c r="B6" s="136"/>
      <c r="C6" s="155">
        <v>34415328</v>
      </c>
      <c r="D6" s="155"/>
      <c r="E6" s="156">
        <v>191000</v>
      </c>
      <c r="F6" s="60">
        <v>191000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16594000</v>
      </c>
      <c r="X6" s="60">
        <v>95500</v>
      </c>
      <c r="Y6" s="60">
        <v>16498500</v>
      </c>
      <c r="Z6" s="140">
        <v>17275.92</v>
      </c>
      <c r="AA6" s="62">
        <v>191000</v>
      </c>
    </row>
    <row r="7" spans="1:27" ht="13.5">
      <c r="A7" s="138" t="s">
        <v>76</v>
      </c>
      <c r="B7" s="136"/>
      <c r="C7" s="157"/>
      <c r="D7" s="157"/>
      <c r="E7" s="158">
        <v>310000</v>
      </c>
      <c r="F7" s="159">
        <v>310000</v>
      </c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>
        <v>155000</v>
      </c>
      <c r="Y7" s="159">
        <v>-155000</v>
      </c>
      <c r="Z7" s="141">
        <v>-100</v>
      </c>
      <c r="AA7" s="225">
        <v>310000</v>
      </c>
    </row>
    <row r="8" spans="1:27" ht="13.5">
      <c r="A8" s="138" t="s">
        <v>77</v>
      </c>
      <c r="B8" s="136"/>
      <c r="C8" s="155"/>
      <c r="D8" s="155"/>
      <c r="E8" s="156">
        <v>1530000</v>
      </c>
      <c r="F8" s="60">
        <v>1530000</v>
      </c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>
        <v>765000</v>
      </c>
      <c r="Y8" s="60">
        <v>-765000</v>
      </c>
      <c r="Z8" s="140">
        <v>-100</v>
      </c>
      <c r="AA8" s="62">
        <v>1530000</v>
      </c>
    </row>
    <row r="9" spans="1:27" ht="13.5">
      <c r="A9" s="135" t="s">
        <v>78</v>
      </c>
      <c r="B9" s="136"/>
      <c r="C9" s="153">
        <f aca="true" t="shared" si="1" ref="C9:Y9">SUM(C10:C14)</f>
        <v>0</v>
      </c>
      <c r="D9" s="153">
        <f>SUM(D10:D14)</f>
        <v>0</v>
      </c>
      <c r="E9" s="154">
        <f t="shared" si="1"/>
        <v>22685000</v>
      </c>
      <c r="F9" s="100">
        <f t="shared" si="1"/>
        <v>22685000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11342500</v>
      </c>
      <c r="Y9" s="100">
        <f t="shared" si="1"/>
        <v>-11342500</v>
      </c>
      <c r="Z9" s="137">
        <f>+IF(X9&lt;&gt;0,+(Y9/X9)*100,0)</f>
        <v>-100</v>
      </c>
      <c r="AA9" s="102">
        <f>SUM(AA10:AA14)</f>
        <v>22685000</v>
      </c>
    </row>
    <row r="10" spans="1:27" ht="13.5">
      <c r="A10" s="138" t="s">
        <v>79</v>
      </c>
      <c r="B10" s="136"/>
      <c r="C10" s="155"/>
      <c r="D10" s="155"/>
      <c r="E10" s="156">
        <v>7685000</v>
      </c>
      <c r="F10" s="60">
        <v>7685000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3842500</v>
      </c>
      <c r="Y10" s="60">
        <v>-3842500</v>
      </c>
      <c r="Z10" s="140">
        <v>-100</v>
      </c>
      <c r="AA10" s="62">
        <v>7685000</v>
      </c>
    </row>
    <row r="11" spans="1:27" ht="13.5">
      <c r="A11" s="138" t="s">
        <v>80</v>
      </c>
      <c r="B11" s="136"/>
      <c r="C11" s="155"/>
      <c r="D11" s="155"/>
      <c r="E11" s="156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138" t="s">
        <v>81</v>
      </c>
      <c r="B12" s="136"/>
      <c r="C12" s="155"/>
      <c r="D12" s="155"/>
      <c r="E12" s="156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3.5">
      <c r="A13" s="138" t="s">
        <v>82</v>
      </c>
      <c r="B13" s="136"/>
      <c r="C13" s="155"/>
      <c r="D13" s="155"/>
      <c r="E13" s="156">
        <v>15000000</v>
      </c>
      <c r="F13" s="60">
        <v>15000000</v>
      </c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>
        <v>7500000</v>
      </c>
      <c r="Y13" s="60">
        <v>-7500000</v>
      </c>
      <c r="Z13" s="140">
        <v>-100</v>
      </c>
      <c r="AA13" s="62">
        <v>15000000</v>
      </c>
    </row>
    <row r="14" spans="1:27" ht="13.5">
      <c r="A14" s="138" t="s">
        <v>83</v>
      </c>
      <c r="B14" s="136"/>
      <c r="C14" s="157"/>
      <c r="D14" s="157"/>
      <c r="E14" s="158"/>
      <c r="F14" s="159"/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/>
      <c r="Y14" s="159"/>
      <c r="Z14" s="141"/>
      <c r="AA14" s="225"/>
    </row>
    <row r="15" spans="1:27" ht="13.5">
      <c r="A15" s="135" t="s">
        <v>84</v>
      </c>
      <c r="B15" s="142"/>
      <c r="C15" s="153">
        <f aca="true" t="shared" si="2" ref="C15:Y15">SUM(C16:C18)</f>
        <v>0</v>
      </c>
      <c r="D15" s="153">
        <f>SUM(D16:D18)</f>
        <v>0</v>
      </c>
      <c r="E15" s="154">
        <f t="shared" si="2"/>
        <v>14727361</v>
      </c>
      <c r="F15" s="100">
        <f t="shared" si="2"/>
        <v>14727361</v>
      </c>
      <c r="G15" s="100">
        <f t="shared" si="2"/>
        <v>0</v>
      </c>
      <c r="H15" s="100">
        <f t="shared" si="2"/>
        <v>0</v>
      </c>
      <c r="I15" s="100">
        <f t="shared" si="2"/>
        <v>0</v>
      </c>
      <c r="J15" s="100">
        <f t="shared" si="2"/>
        <v>0</v>
      </c>
      <c r="K15" s="100">
        <f t="shared" si="2"/>
        <v>0</v>
      </c>
      <c r="L15" s="100">
        <f t="shared" si="2"/>
        <v>0</v>
      </c>
      <c r="M15" s="100">
        <f t="shared" si="2"/>
        <v>0</v>
      </c>
      <c r="N15" s="100">
        <f t="shared" si="2"/>
        <v>0</v>
      </c>
      <c r="O15" s="100">
        <f t="shared" si="2"/>
        <v>0</v>
      </c>
      <c r="P15" s="100">
        <f t="shared" si="2"/>
        <v>0</v>
      </c>
      <c r="Q15" s="100">
        <f t="shared" si="2"/>
        <v>0</v>
      </c>
      <c r="R15" s="100">
        <f t="shared" si="2"/>
        <v>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0</v>
      </c>
      <c r="X15" s="100">
        <f t="shared" si="2"/>
        <v>7363681</v>
      </c>
      <c r="Y15" s="100">
        <f t="shared" si="2"/>
        <v>-7363681</v>
      </c>
      <c r="Z15" s="137">
        <f>+IF(X15&lt;&gt;0,+(Y15/X15)*100,0)</f>
        <v>-100</v>
      </c>
      <c r="AA15" s="102">
        <f>SUM(AA16:AA18)</f>
        <v>14727361</v>
      </c>
    </row>
    <row r="16" spans="1:27" ht="13.5">
      <c r="A16" s="138" t="s">
        <v>85</v>
      </c>
      <c r="B16" s="136"/>
      <c r="C16" s="155"/>
      <c r="D16" s="155"/>
      <c r="E16" s="156">
        <v>280000</v>
      </c>
      <c r="F16" s="60">
        <v>280000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140000</v>
      </c>
      <c r="Y16" s="60">
        <v>-140000</v>
      </c>
      <c r="Z16" s="140">
        <v>-100</v>
      </c>
      <c r="AA16" s="62">
        <v>280000</v>
      </c>
    </row>
    <row r="17" spans="1:27" ht="13.5">
      <c r="A17" s="138" t="s">
        <v>86</v>
      </c>
      <c r="B17" s="136"/>
      <c r="C17" s="155"/>
      <c r="D17" s="155"/>
      <c r="E17" s="156">
        <v>14447361</v>
      </c>
      <c r="F17" s="60">
        <v>14447361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7223681</v>
      </c>
      <c r="Y17" s="60">
        <v>-7223681</v>
      </c>
      <c r="Z17" s="140">
        <v>-100</v>
      </c>
      <c r="AA17" s="62">
        <v>14447361</v>
      </c>
    </row>
    <row r="18" spans="1:27" ht="13.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135" t="s">
        <v>88</v>
      </c>
      <c r="B19" s="142"/>
      <c r="C19" s="153">
        <f aca="true" t="shared" si="3" ref="C19:Y19">SUM(C20:C23)</f>
        <v>0</v>
      </c>
      <c r="D19" s="153">
        <f>SUM(D20:D23)</f>
        <v>0</v>
      </c>
      <c r="E19" s="154">
        <f t="shared" si="3"/>
        <v>0</v>
      </c>
      <c r="F19" s="100">
        <f t="shared" si="3"/>
        <v>0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0</v>
      </c>
      <c r="Y19" s="100">
        <f t="shared" si="3"/>
        <v>0</v>
      </c>
      <c r="Z19" s="137">
        <f>+IF(X19&lt;&gt;0,+(Y19/X19)*100,0)</f>
        <v>0</v>
      </c>
      <c r="AA19" s="102">
        <f>SUM(AA20:AA23)</f>
        <v>0</v>
      </c>
    </row>
    <row r="20" spans="1:27" ht="13.5">
      <c r="A20" s="138" t="s">
        <v>89</v>
      </c>
      <c r="B20" s="136"/>
      <c r="C20" s="155"/>
      <c r="D20" s="155"/>
      <c r="E20" s="156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138" t="s">
        <v>90</v>
      </c>
      <c r="B21" s="136"/>
      <c r="C21" s="155"/>
      <c r="D21" s="155"/>
      <c r="E21" s="156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138" t="s">
        <v>91</v>
      </c>
      <c r="B22" s="136"/>
      <c r="C22" s="157"/>
      <c r="D22" s="157"/>
      <c r="E22" s="158"/>
      <c r="F22" s="159"/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/>
    </row>
    <row r="23" spans="1:27" ht="13.5">
      <c r="A23" s="138" t="s">
        <v>92</v>
      </c>
      <c r="B23" s="136"/>
      <c r="C23" s="155"/>
      <c r="D23" s="155"/>
      <c r="E23" s="156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3.5">
      <c r="A25" s="148" t="s">
        <v>131</v>
      </c>
      <c r="B25" s="149" t="s">
        <v>99</v>
      </c>
      <c r="C25" s="217">
        <f aca="true" t="shared" si="4" ref="C25:Y25">+C5+C9+C15+C19+C24</f>
        <v>34415328</v>
      </c>
      <c r="D25" s="217">
        <f>+D5+D9+D15+D19+D24</f>
        <v>0</v>
      </c>
      <c r="E25" s="230">
        <f t="shared" si="4"/>
        <v>39443361</v>
      </c>
      <c r="F25" s="219">
        <f t="shared" si="4"/>
        <v>39443361</v>
      </c>
      <c r="G25" s="219">
        <f t="shared" si="4"/>
        <v>16594000</v>
      </c>
      <c r="H25" s="219">
        <f t="shared" si="4"/>
        <v>0</v>
      </c>
      <c r="I25" s="219">
        <f t="shared" si="4"/>
        <v>0</v>
      </c>
      <c r="J25" s="219">
        <f t="shared" si="4"/>
        <v>16594000</v>
      </c>
      <c r="K25" s="219">
        <f t="shared" si="4"/>
        <v>0</v>
      </c>
      <c r="L25" s="219">
        <f t="shared" si="4"/>
        <v>0</v>
      </c>
      <c r="M25" s="219">
        <f t="shared" si="4"/>
        <v>0</v>
      </c>
      <c r="N25" s="219">
        <f t="shared" si="4"/>
        <v>0</v>
      </c>
      <c r="O25" s="219">
        <f t="shared" si="4"/>
        <v>0</v>
      </c>
      <c r="P25" s="219">
        <f t="shared" si="4"/>
        <v>0</v>
      </c>
      <c r="Q25" s="219">
        <f t="shared" si="4"/>
        <v>0</v>
      </c>
      <c r="R25" s="219">
        <f t="shared" si="4"/>
        <v>0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16594000</v>
      </c>
      <c r="X25" s="219">
        <f t="shared" si="4"/>
        <v>19721681</v>
      </c>
      <c r="Y25" s="219">
        <f t="shared" si="4"/>
        <v>-3127681</v>
      </c>
      <c r="Z25" s="231">
        <f>+IF(X25&lt;&gt;0,+(Y25/X25)*100,0)</f>
        <v>-15.85909943477942</v>
      </c>
      <c r="AA25" s="232">
        <f>+AA5+AA9+AA15+AA19+AA24</f>
        <v>39443361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34" t="s">
        <v>133</v>
      </c>
      <c r="B28" s="136"/>
      <c r="C28" s="155">
        <v>33538720</v>
      </c>
      <c r="D28" s="155"/>
      <c r="E28" s="156">
        <v>21292361</v>
      </c>
      <c r="F28" s="60">
        <v>21292361</v>
      </c>
      <c r="G28" s="60">
        <v>16594000</v>
      </c>
      <c r="H28" s="60"/>
      <c r="I28" s="60"/>
      <c r="J28" s="60">
        <v>16594000</v>
      </c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>
        <v>16594000</v>
      </c>
      <c r="X28" s="60">
        <v>10646181</v>
      </c>
      <c r="Y28" s="60">
        <v>5947819</v>
      </c>
      <c r="Z28" s="140">
        <v>55.87</v>
      </c>
      <c r="AA28" s="155">
        <v>21292361</v>
      </c>
    </row>
    <row r="29" spans="1:27" ht="13.5">
      <c r="A29" s="234" t="s">
        <v>134</v>
      </c>
      <c r="B29" s="136"/>
      <c r="C29" s="155"/>
      <c r="D29" s="155"/>
      <c r="E29" s="156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34" t="s">
        <v>135</v>
      </c>
      <c r="B30" s="136"/>
      <c r="C30" s="157"/>
      <c r="D30" s="157"/>
      <c r="E30" s="158"/>
      <c r="F30" s="159"/>
      <c r="G30" s="159"/>
      <c r="H30" s="159"/>
      <c r="I30" s="159"/>
      <c r="J30" s="159"/>
      <c r="K30" s="159"/>
      <c r="L30" s="159"/>
      <c r="M30" s="159"/>
      <c r="N30" s="159"/>
      <c r="O30" s="159"/>
      <c r="P30" s="159"/>
      <c r="Q30" s="159"/>
      <c r="R30" s="159"/>
      <c r="S30" s="159"/>
      <c r="T30" s="159"/>
      <c r="U30" s="159"/>
      <c r="V30" s="159"/>
      <c r="W30" s="159"/>
      <c r="X30" s="159"/>
      <c r="Y30" s="159"/>
      <c r="Z30" s="141"/>
      <c r="AA30" s="225"/>
    </row>
    <row r="31" spans="1:27" ht="13.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36" t="s">
        <v>46</v>
      </c>
      <c r="B32" s="136"/>
      <c r="C32" s="210">
        <f aca="true" t="shared" si="5" ref="C32:Y32">SUM(C28:C31)</f>
        <v>33538720</v>
      </c>
      <c r="D32" s="210">
        <f>SUM(D28:D31)</f>
        <v>0</v>
      </c>
      <c r="E32" s="211">
        <f t="shared" si="5"/>
        <v>21292361</v>
      </c>
      <c r="F32" s="77">
        <f t="shared" si="5"/>
        <v>21292361</v>
      </c>
      <c r="G32" s="77">
        <f t="shared" si="5"/>
        <v>16594000</v>
      </c>
      <c r="H32" s="77">
        <f t="shared" si="5"/>
        <v>0</v>
      </c>
      <c r="I32" s="77">
        <f t="shared" si="5"/>
        <v>0</v>
      </c>
      <c r="J32" s="77">
        <f t="shared" si="5"/>
        <v>16594000</v>
      </c>
      <c r="K32" s="77">
        <f t="shared" si="5"/>
        <v>0</v>
      </c>
      <c r="L32" s="77">
        <f t="shared" si="5"/>
        <v>0</v>
      </c>
      <c r="M32" s="77">
        <f t="shared" si="5"/>
        <v>0</v>
      </c>
      <c r="N32" s="77">
        <f t="shared" si="5"/>
        <v>0</v>
      </c>
      <c r="O32" s="77">
        <f t="shared" si="5"/>
        <v>0</v>
      </c>
      <c r="P32" s="77">
        <f t="shared" si="5"/>
        <v>0</v>
      </c>
      <c r="Q32" s="77">
        <f t="shared" si="5"/>
        <v>0</v>
      </c>
      <c r="R32" s="77">
        <f t="shared" si="5"/>
        <v>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16594000</v>
      </c>
      <c r="X32" s="77">
        <f t="shared" si="5"/>
        <v>10646181</v>
      </c>
      <c r="Y32" s="77">
        <f t="shared" si="5"/>
        <v>5947819</v>
      </c>
      <c r="Z32" s="212">
        <f>+IF(X32&lt;&gt;0,+(Y32/X32)*100,0)</f>
        <v>55.868099556075556</v>
      </c>
      <c r="AA32" s="79">
        <f>SUM(AA28:AA31)</f>
        <v>21292361</v>
      </c>
    </row>
    <row r="33" spans="1:27" ht="13.5">
      <c r="A33" s="237" t="s">
        <v>51</v>
      </c>
      <c r="B33" s="136" t="s">
        <v>137</v>
      </c>
      <c r="C33" s="155"/>
      <c r="D33" s="155"/>
      <c r="E33" s="156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/>
    </row>
    <row r="34" spans="1:27" ht="13.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3.5">
      <c r="A35" s="237" t="s">
        <v>53</v>
      </c>
      <c r="B35" s="136"/>
      <c r="C35" s="155">
        <v>876608</v>
      </c>
      <c r="D35" s="155"/>
      <c r="E35" s="156">
        <v>18151000</v>
      </c>
      <c r="F35" s="60">
        <v>18151000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>
        <v>9075500</v>
      </c>
      <c r="Y35" s="60">
        <v>-9075500</v>
      </c>
      <c r="Z35" s="140">
        <v>-100</v>
      </c>
      <c r="AA35" s="62">
        <v>18151000</v>
      </c>
    </row>
    <row r="36" spans="1:27" ht="13.5">
      <c r="A36" s="238" t="s">
        <v>139</v>
      </c>
      <c r="B36" s="149"/>
      <c r="C36" s="222">
        <f aca="true" t="shared" si="6" ref="C36:Y36">SUM(C32:C35)</f>
        <v>34415328</v>
      </c>
      <c r="D36" s="222">
        <f>SUM(D32:D35)</f>
        <v>0</v>
      </c>
      <c r="E36" s="218">
        <f t="shared" si="6"/>
        <v>39443361</v>
      </c>
      <c r="F36" s="220">
        <f t="shared" si="6"/>
        <v>39443361</v>
      </c>
      <c r="G36" s="220">
        <f t="shared" si="6"/>
        <v>16594000</v>
      </c>
      <c r="H36" s="220">
        <f t="shared" si="6"/>
        <v>0</v>
      </c>
      <c r="I36" s="220">
        <f t="shared" si="6"/>
        <v>0</v>
      </c>
      <c r="J36" s="220">
        <f t="shared" si="6"/>
        <v>16594000</v>
      </c>
      <c r="K36" s="220">
        <f t="shared" si="6"/>
        <v>0</v>
      </c>
      <c r="L36" s="220">
        <f t="shared" si="6"/>
        <v>0</v>
      </c>
      <c r="M36" s="220">
        <f t="shared" si="6"/>
        <v>0</v>
      </c>
      <c r="N36" s="220">
        <f t="shared" si="6"/>
        <v>0</v>
      </c>
      <c r="O36" s="220">
        <f t="shared" si="6"/>
        <v>0</v>
      </c>
      <c r="P36" s="220">
        <f t="shared" si="6"/>
        <v>0</v>
      </c>
      <c r="Q36" s="220">
        <f t="shared" si="6"/>
        <v>0</v>
      </c>
      <c r="R36" s="220">
        <f t="shared" si="6"/>
        <v>0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16594000</v>
      </c>
      <c r="X36" s="220">
        <f t="shared" si="6"/>
        <v>19721681</v>
      </c>
      <c r="Y36" s="220">
        <f t="shared" si="6"/>
        <v>-3127681</v>
      </c>
      <c r="Z36" s="221">
        <f>+IF(X36&lt;&gt;0,+(Y36/X36)*100,0)</f>
        <v>-15.85909943477942</v>
      </c>
      <c r="AA36" s="239">
        <f>SUM(AA32:AA35)</f>
        <v>39443361</v>
      </c>
    </row>
    <row r="37" spans="1:27" ht="13.5">
      <c r="A37" s="150" t="s">
        <v>287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3.5">
      <c r="A38" s="240" t="s">
        <v>293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3.5">
      <c r="A39" s="151" t="s">
        <v>294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151" t="s">
        <v>295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3.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3.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3.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3.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143</v>
      </c>
      <c r="B6" s="182"/>
      <c r="C6" s="155">
        <v>46085742</v>
      </c>
      <c r="D6" s="155"/>
      <c r="E6" s="59">
        <v>19200146</v>
      </c>
      <c r="F6" s="60">
        <v>19200146</v>
      </c>
      <c r="G6" s="60">
        <v>27773445</v>
      </c>
      <c r="H6" s="60"/>
      <c r="I6" s="60">
        <v>66065480</v>
      </c>
      <c r="J6" s="60">
        <v>66065480</v>
      </c>
      <c r="K6" s="60">
        <v>11487924</v>
      </c>
      <c r="L6" s="60">
        <v>30956360</v>
      </c>
      <c r="M6" s="60">
        <v>26134436</v>
      </c>
      <c r="N6" s="60">
        <v>26134436</v>
      </c>
      <c r="O6" s="60"/>
      <c r="P6" s="60"/>
      <c r="Q6" s="60"/>
      <c r="R6" s="60"/>
      <c r="S6" s="60"/>
      <c r="T6" s="60"/>
      <c r="U6" s="60"/>
      <c r="V6" s="60"/>
      <c r="W6" s="60">
        <v>26134436</v>
      </c>
      <c r="X6" s="60">
        <v>9600073</v>
      </c>
      <c r="Y6" s="60">
        <v>16534363</v>
      </c>
      <c r="Z6" s="140">
        <v>172.23</v>
      </c>
      <c r="AA6" s="62">
        <v>19200146</v>
      </c>
    </row>
    <row r="7" spans="1:27" ht="13.5">
      <c r="A7" s="249" t="s">
        <v>144</v>
      </c>
      <c r="B7" s="182"/>
      <c r="C7" s="155"/>
      <c r="D7" s="155"/>
      <c r="E7" s="59">
        <v>30000000</v>
      </c>
      <c r="F7" s="60">
        <v>30000000</v>
      </c>
      <c r="G7" s="60">
        <v>60000000</v>
      </c>
      <c r="H7" s="60"/>
      <c r="I7" s="60"/>
      <c r="J7" s="60"/>
      <c r="K7" s="60">
        <v>47000000</v>
      </c>
      <c r="L7" s="60">
        <v>47000000</v>
      </c>
      <c r="M7" s="60">
        <v>47000000</v>
      </c>
      <c r="N7" s="60">
        <v>47000000</v>
      </c>
      <c r="O7" s="60"/>
      <c r="P7" s="60"/>
      <c r="Q7" s="60"/>
      <c r="R7" s="60"/>
      <c r="S7" s="60"/>
      <c r="T7" s="60"/>
      <c r="U7" s="60"/>
      <c r="V7" s="60"/>
      <c r="W7" s="60">
        <v>47000000</v>
      </c>
      <c r="X7" s="60">
        <v>15000000</v>
      </c>
      <c r="Y7" s="60">
        <v>32000000</v>
      </c>
      <c r="Z7" s="140">
        <v>213.33</v>
      </c>
      <c r="AA7" s="62">
        <v>30000000</v>
      </c>
    </row>
    <row r="8" spans="1:27" ht="13.5">
      <c r="A8" s="249" t="s">
        <v>145</v>
      </c>
      <c r="B8" s="182"/>
      <c r="C8" s="155">
        <v>4874075</v>
      </c>
      <c r="D8" s="155"/>
      <c r="E8" s="59">
        <v>2880000</v>
      </c>
      <c r="F8" s="60">
        <v>2880000</v>
      </c>
      <c r="G8" s="60">
        <v>4834162</v>
      </c>
      <c r="H8" s="60"/>
      <c r="I8" s="60">
        <v>7357676</v>
      </c>
      <c r="J8" s="60">
        <v>7357676</v>
      </c>
      <c r="K8" s="60">
        <v>8284770</v>
      </c>
      <c r="L8" s="60">
        <v>9260477</v>
      </c>
      <c r="M8" s="60">
        <v>10277614</v>
      </c>
      <c r="N8" s="60">
        <v>10277614</v>
      </c>
      <c r="O8" s="60"/>
      <c r="P8" s="60"/>
      <c r="Q8" s="60"/>
      <c r="R8" s="60"/>
      <c r="S8" s="60"/>
      <c r="T8" s="60"/>
      <c r="U8" s="60"/>
      <c r="V8" s="60"/>
      <c r="W8" s="60">
        <v>10277614</v>
      </c>
      <c r="X8" s="60">
        <v>1440000</v>
      </c>
      <c r="Y8" s="60">
        <v>8837614</v>
      </c>
      <c r="Z8" s="140">
        <v>613.72</v>
      </c>
      <c r="AA8" s="62">
        <v>2880000</v>
      </c>
    </row>
    <row r="9" spans="1:27" ht="13.5">
      <c r="A9" s="249" t="s">
        <v>146</v>
      </c>
      <c r="B9" s="182"/>
      <c r="C9" s="155">
        <v>3201801</v>
      </c>
      <c r="D9" s="155"/>
      <c r="E9" s="59">
        <v>2100000</v>
      </c>
      <c r="F9" s="60">
        <v>2100000</v>
      </c>
      <c r="G9" s="60">
        <v>3002469</v>
      </c>
      <c r="H9" s="60"/>
      <c r="I9" s="60">
        <v>2983153</v>
      </c>
      <c r="J9" s="60">
        <v>2983153</v>
      </c>
      <c r="K9" s="60">
        <v>2987202</v>
      </c>
      <c r="L9" s="60">
        <v>2982051</v>
      </c>
      <c r="M9" s="60">
        <v>2975695</v>
      </c>
      <c r="N9" s="60">
        <v>2975695</v>
      </c>
      <c r="O9" s="60"/>
      <c r="P9" s="60"/>
      <c r="Q9" s="60"/>
      <c r="R9" s="60"/>
      <c r="S9" s="60"/>
      <c r="T9" s="60"/>
      <c r="U9" s="60"/>
      <c r="V9" s="60"/>
      <c r="W9" s="60">
        <v>2975695</v>
      </c>
      <c r="X9" s="60">
        <v>1050000</v>
      </c>
      <c r="Y9" s="60">
        <v>1925695</v>
      </c>
      <c r="Z9" s="140">
        <v>183.4</v>
      </c>
      <c r="AA9" s="62">
        <v>2100000</v>
      </c>
    </row>
    <row r="10" spans="1:27" ht="13.5">
      <c r="A10" s="249" t="s">
        <v>147</v>
      </c>
      <c r="B10" s="182"/>
      <c r="C10" s="155"/>
      <c r="D10" s="155"/>
      <c r="E10" s="59"/>
      <c r="F10" s="60"/>
      <c r="G10" s="159">
        <v>3400137</v>
      </c>
      <c r="H10" s="159"/>
      <c r="I10" s="159">
        <v>392696</v>
      </c>
      <c r="J10" s="60">
        <v>392696</v>
      </c>
      <c r="K10" s="159">
        <v>382948</v>
      </c>
      <c r="L10" s="159">
        <v>703068</v>
      </c>
      <c r="M10" s="60">
        <v>393269</v>
      </c>
      <c r="N10" s="159">
        <v>393269</v>
      </c>
      <c r="O10" s="159"/>
      <c r="P10" s="159"/>
      <c r="Q10" s="60"/>
      <c r="R10" s="159"/>
      <c r="S10" s="159"/>
      <c r="T10" s="60"/>
      <c r="U10" s="159"/>
      <c r="V10" s="159"/>
      <c r="W10" s="159">
        <v>393269</v>
      </c>
      <c r="X10" s="60"/>
      <c r="Y10" s="159">
        <v>393269</v>
      </c>
      <c r="Z10" s="141"/>
      <c r="AA10" s="225"/>
    </row>
    <row r="11" spans="1:27" ht="13.5">
      <c r="A11" s="249" t="s">
        <v>148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50" t="s">
        <v>56</v>
      </c>
      <c r="B12" s="251"/>
      <c r="C12" s="168">
        <f aca="true" t="shared" si="0" ref="C12:Y12">SUM(C6:C11)</f>
        <v>54161618</v>
      </c>
      <c r="D12" s="168">
        <f>SUM(D6:D11)</f>
        <v>0</v>
      </c>
      <c r="E12" s="72">
        <f t="shared" si="0"/>
        <v>54180146</v>
      </c>
      <c r="F12" s="73">
        <f t="shared" si="0"/>
        <v>54180146</v>
      </c>
      <c r="G12" s="73">
        <f t="shared" si="0"/>
        <v>99010213</v>
      </c>
      <c r="H12" s="73">
        <f t="shared" si="0"/>
        <v>0</v>
      </c>
      <c r="I12" s="73">
        <f t="shared" si="0"/>
        <v>76799005</v>
      </c>
      <c r="J12" s="73">
        <f t="shared" si="0"/>
        <v>76799005</v>
      </c>
      <c r="K12" s="73">
        <f t="shared" si="0"/>
        <v>70142844</v>
      </c>
      <c r="L12" s="73">
        <f t="shared" si="0"/>
        <v>90901956</v>
      </c>
      <c r="M12" s="73">
        <f t="shared" si="0"/>
        <v>86781014</v>
      </c>
      <c r="N12" s="73">
        <f t="shared" si="0"/>
        <v>86781014</v>
      </c>
      <c r="O12" s="73">
        <f t="shared" si="0"/>
        <v>0</v>
      </c>
      <c r="P12" s="73">
        <f t="shared" si="0"/>
        <v>0</v>
      </c>
      <c r="Q12" s="73">
        <f t="shared" si="0"/>
        <v>0</v>
      </c>
      <c r="R12" s="73">
        <f t="shared" si="0"/>
        <v>0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86781014</v>
      </c>
      <c r="X12" s="73">
        <f t="shared" si="0"/>
        <v>27090073</v>
      </c>
      <c r="Y12" s="73">
        <f t="shared" si="0"/>
        <v>59690941</v>
      </c>
      <c r="Z12" s="170">
        <f>+IF(X12&lt;&gt;0,+(Y12/X12)*100,0)</f>
        <v>220.34248855660152</v>
      </c>
      <c r="AA12" s="74">
        <f>SUM(AA6:AA11)</f>
        <v>54180146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3.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3.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3.5">
      <c r="A16" s="249" t="s">
        <v>151</v>
      </c>
      <c r="B16" s="182"/>
      <c r="C16" s="155"/>
      <c r="D16" s="155"/>
      <c r="E16" s="59"/>
      <c r="F16" s="60"/>
      <c r="G16" s="159"/>
      <c r="H16" s="159"/>
      <c r="I16" s="159"/>
      <c r="J16" s="60"/>
      <c r="K16" s="159"/>
      <c r="L16" s="159"/>
      <c r="M16" s="60"/>
      <c r="N16" s="159"/>
      <c r="O16" s="159"/>
      <c r="P16" s="159"/>
      <c r="Q16" s="60"/>
      <c r="R16" s="159"/>
      <c r="S16" s="159"/>
      <c r="T16" s="60"/>
      <c r="U16" s="159"/>
      <c r="V16" s="159"/>
      <c r="W16" s="159"/>
      <c r="X16" s="60"/>
      <c r="Y16" s="159"/>
      <c r="Z16" s="141"/>
      <c r="AA16" s="225"/>
    </row>
    <row r="17" spans="1:27" ht="13.5">
      <c r="A17" s="249" t="s">
        <v>152</v>
      </c>
      <c r="B17" s="182"/>
      <c r="C17" s="155">
        <v>1626258</v>
      </c>
      <c r="D17" s="155"/>
      <c r="E17" s="59">
        <v>1467677</v>
      </c>
      <c r="F17" s="60">
        <v>1467677</v>
      </c>
      <c r="G17" s="60">
        <v>1626259</v>
      </c>
      <c r="H17" s="60"/>
      <c r="I17" s="60">
        <v>1626259</v>
      </c>
      <c r="J17" s="60">
        <v>1626259</v>
      </c>
      <c r="K17" s="60">
        <v>1626259</v>
      </c>
      <c r="L17" s="60">
        <v>1626259</v>
      </c>
      <c r="M17" s="60">
        <v>1626259</v>
      </c>
      <c r="N17" s="60">
        <v>1626259</v>
      </c>
      <c r="O17" s="60"/>
      <c r="P17" s="60"/>
      <c r="Q17" s="60"/>
      <c r="R17" s="60"/>
      <c r="S17" s="60"/>
      <c r="T17" s="60"/>
      <c r="U17" s="60"/>
      <c r="V17" s="60"/>
      <c r="W17" s="60">
        <v>1626259</v>
      </c>
      <c r="X17" s="60">
        <v>733839</v>
      </c>
      <c r="Y17" s="60">
        <v>892420</v>
      </c>
      <c r="Z17" s="140">
        <v>121.61</v>
      </c>
      <c r="AA17" s="62">
        <v>1467677</v>
      </c>
    </row>
    <row r="18" spans="1:27" ht="13.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3.5">
      <c r="A19" s="249" t="s">
        <v>154</v>
      </c>
      <c r="B19" s="182"/>
      <c r="C19" s="155">
        <v>84458922</v>
      </c>
      <c r="D19" s="155"/>
      <c r="E19" s="59">
        <v>118469802</v>
      </c>
      <c r="F19" s="60">
        <v>118469802</v>
      </c>
      <c r="G19" s="60">
        <v>84458920</v>
      </c>
      <c r="H19" s="60"/>
      <c r="I19" s="60">
        <v>90154979</v>
      </c>
      <c r="J19" s="60">
        <v>90154979</v>
      </c>
      <c r="K19" s="60">
        <v>93087390</v>
      </c>
      <c r="L19" s="60">
        <v>97968247</v>
      </c>
      <c r="M19" s="60">
        <v>99120312</v>
      </c>
      <c r="N19" s="60">
        <v>99120312</v>
      </c>
      <c r="O19" s="60"/>
      <c r="P19" s="60"/>
      <c r="Q19" s="60"/>
      <c r="R19" s="60"/>
      <c r="S19" s="60"/>
      <c r="T19" s="60"/>
      <c r="U19" s="60"/>
      <c r="V19" s="60"/>
      <c r="W19" s="60">
        <v>99120312</v>
      </c>
      <c r="X19" s="60">
        <v>59234901</v>
      </c>
      <c r="Y19" s="60">
        <v>39885411</v>
      </c>
      <c r="Z19" s="140">
        <v>67.33</v>
      </c>
      <c r="AA19" s="62">
        <v>118469802</v>
      </c>
    </row>
    <row r="20" spans="1:27" ht="13.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3.5">
      <c r="A22" s="249" t="s">
        <v>157</v>
      </c>
      <c r="B22" s="182"/>
      <c r="C22" s="155">
        <v>132955</v>
      </c>
      <c r="D22" s="155"/>
      <c r="E22" s="59">
        <v>529074</v>
      </c>
      <c r="F22" s="60">
        <v>529074</v>
      </c>
      <c r="G22" s="60">
        <v>133675</v>
      </c>
      <c r="H22" s="60"/>
      <c r="I22" s="60">
        <v>133675</v>
      </c>
      <c r="J22" s="60">
        <v>133675</v>
      </c>
      <c r="K22" s="60">
        <v>133675</v>
      </c>
      <c r="L22" s="60">
        <v>133675</v>
      </c>
      <c r="M22" s="60">
        <v>133675</v>
      </c>
      <c r="N22" s="60">
        <v>133675</v>
      </c>
      <c r="O22" s="60"/>
      <c r="P22" s="60"/>
      <c r="Q22" s="60"/>
      <c r="R22" s="60"/>
      <c r="S22" s="60"/>
      <c r="T22" s="60"/>
      <c r="U22" s="60"/>
      <c r="V22" s="60"/>
      <c r="W22" s="60">
        <v>133675</v>
      </c>
      <c r="X22" s="60">
        <v>264537</v>
      </c>
      <c r="Y22" s="60">
        <v>-130862</v>
      </c>
      <c r="Z22" s="140">
        <v>-49.47</v>
      </c>
      <c r="AA22" s="62">
        <v>529074</v>
      </c>
    </row>
    <row r="23" spans="1:27" ht="13.5">
      <c r="A23" s="249" t="s">
        <v>158</v>
      </c>
      <c r="B23" s="182"/>
      <c r="C23" s="155"/>
      <c r="D23" s="155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3.5">
      <c r="A24" s="250" t="s">
        <v>57</v>
      </c>
      <c r="B24" s="253"/>
      <c r="C24" s="168">
        <f aca="true" t="shared" si="1" ref="C24:Y24">SUM(C15:C23)</f>
        <v>86218135</v>
      </c>
      <c r="D24" s="168">
        <f>SUM(D15:D23)</f>
        <v>0</v>
      </c>
      <c r="E24" s="76">
        <f t="shared" si="1"/>
        <v>120466553</v>
      </c>
      <c r="F24" s="77">
        <f t="shared" si="1"/>
        <v>120466553</v>
      </c>
      <c r="G24" s="77">
        <f t="shared" si="1"/>
        <v>86218854</v>
      </c>
      <c r="H24" s="77">
        <f t="shared" si="1"/>
        <v>0</v>
      </c>
      <c r="I24" s="77">
        <f t="shared" si="1"/>
        <v>91914913</v>
      </c>
      <c r="J24" s="77">
        <f t="shared" si="1"/>
        <v>91914913</v>
      </c>
      <c r="K24" s="77">
        <f t="shared" si="1"/>
        <v>94847324</v>
      </c>
      <c r="L24" s="77">
        <f t="shared" si="1"/>
        <v>99728181</v>
      </c>
      <c r="M24" s="77">
        <f t="shared" si="1"/>
        <v>100880246</v>
      </c>
      <c r="N24" s="77">
        <f t="shared" si="1"/>
        <v>100880246</v>
      </c>
      <c r="O24" s="77">
        <f t="shared" si="1"/>
        <v>0</v>
      </c>
      <c r="P24" s="77">
        <f t="shared" si="1"/>
        <v>0</v>
      </c>
      <c r="Q24" s="77">
        <f t="shared" si="1"/>
        <v>0</v>
      </c>
      <c r="R24" s="77">
        <f t="shared" si="1"/>
        <v>0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100880246</v>
      </c>
      <c r="X24" s="77">
        <f t="shared" si="1"/>
        <v>60233277</v>
      </c>
      <c r="Y24" s="77">
        <f t="shared" si="1"/>
        <v>40646969</v>
      </c>
      <c r="Z24" s="212">
        <f>+IF(X24&lt;&gt;0,+(Y24/X24)*100,0)</f>
        <v>67.482579438605</v>
      </c>
      <c r="AA24" s="79">
        <f>SUM(AA15:AA23)</f>
        <v>120466553</v>
      </c>
    </row>
    <row r="25" spans="1:27" ht="13.5">
      <c r="A25" s="250" t="s">
        <v>159</v>
      </c>
      <c r="B25" s="251"/>
      <c r="C25" s="168">
        <f aca="true" t="shared" si="2" ref="C25:Y25">+C12+C24</f>
        <v>140379753</v>
      </c>
      <c r="D25" s="168">
        <f>+D12+D24</f>
        <v>0</v>
      </c>
      <c r="E25" s="72">
        <f t="shared" si="2"/>
        <v>174646699</v>
      </c>
      <c r="F25" s="73">
        <f t="shared" si="2"/>
        <v>174646699</v>
      </c>
      <c r="G25" s="73">
        <f t="shared" si="2"/>
        <v>185229067</v>
      </c>
      <c r="H25" s="73">
        <f t="shared" si="2"/>
        <v>0</v>
      </c>
      <c r="I25" s="73">
        <f t="shared" si="2"/>
        <v>168713918</v>
      </c>
      <c r="J25" s="73">
        <f t="shared" si="2"/>
        <v>168713918</v>
      </c>
      <c r="K25" s="73">
        <f t="shared" si="2"/>
        <v>164990168</v>
      </c>
      <c r="L25" s="73">
        <f t="shared" si="2"/>
        <v>190630137</v>
      </c>
      <c r="M25" s="73">
        <f t="shared" si="2"/>
        <v>187661260</v>
      </c>
      <c r="N25" s="73">
        <f t="shared" si="2"/>
        <v>187661260</v>
      </c>
      <c r="O25" s="73">
        <f t="shared" si="2"/>
        <v>0</v>
      </c>
      <c r="P25" s="73">
        <f t="shared" si="2"/>
        <v>0</v>
      </c>
      <c r="Q25" s="73">
        <f t="shared" si="2"/>
        <v>0</v>
      </c>
      <c r="R25" s="73">
        <f t="shared" si="2"/>
        <v>0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187661260</v>
      </c>
      <c r="X25" s="73">
        <f t="shared" si="2"/>
        <v>87323350</v>
      </c>
      <c r="Y25" s="73">
        <f t="shared" si="2"/>
        <v>100337910</v>
      </c>
      <c r="Z25" s="170">
        <f>+IF(X25&lt;&gt;0,+(Y25/X25)*100,0)</f>
        <v>114.90387164486933</v>
      </c>
      <c r="AA25" s="74">
        <f>+AA12+AA24</f>
        <v>174646699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162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52</v>
      </c>
      <c r="B30" s="182"/>
      <c r="C30" s="155"/>
      <c r="D30" s="155"/>
      <c r="E30" s="59">
        <v>270000</v>
      </c>
      <c r="F30" s="60">
        <v>270000</v>
      </c>
      <c r="G30" s="60">
        <v>373010</v>
      </c>
      <c r="H30" s="60"/>
      <c r="I30" s="60">
        <v>373010</v>
      </c>
      <c r="J30" s="60">
        <v>373010</v>
      </c>
      <c r="K30" s="60">
        <v>373010</v>
      </c>
      <c r="L30" s="60">
        <v>370943</v>
      </c>
      <c r="M30" s="60">
        <v>373010</v>
      </c>
      <c r="N30" s="60">
        <v>373010</v>
      </c>
      <c r="O30" s="60"/>
      <c r="P30" s="60"/>
      <c r="Q30" s="60"/>
      <c r="R30" s="60"/>
      <c r="S30" s="60"/>
      <c r="T30" s="60"/>
      <c r="U30" s="60"/>
      <c r="V30" s="60"/>
      <c r="W30" s="60">
        <v>373010</v>
      </c>
      <c r="X30" s="60">
        <v>135000</v>
      </c>
      <c r="Y30" s="60">
        <v>238010</v>
      </c>
      <c r="Z30" s="140">
        <v>176.3</v>
      </c>
      <c r="AA30" s="62">
        <v>270000</v>
      </c>
    </row>
    <row r="31" spans="1:27" ht="13.5">
      <c r="A31" s="249" t="s">
        <v>163</v>
      </c>
      <c r="B31" s="182"/>
      <c r="C31" s="155">
        <v>1773045</v>
      </c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3.5">
      <c r="A32" s="249" t="s">
        <v>164</v>
      </c>
      <c r="B32" s="182"/>
      <c r="C32" s="155">
        <v>12136827</v>
      </c>
      <c r="D32" s="155"/>
      <c r="E32" s="59">
        <v>520000</v>
      </c>
      <c r="F32" s="60">
        <v>520000</v>
      </c>
      <c r="G32" s="60">
        <v>31569148</v>
      </c>
      <c r="H32" s="60"/>
      <c r="I32" s="60">
        <v>27503357</v>
      </c>
      <c r="J32" s="60">
        <v>27503357</v>
      </c>
      <c r="K32" s="60">
        <v>15929393</v>
      </c>
      <c r="L32" s="60">
        <v>30403999</v>
      </c>
      <c r="M32" s="60">
        <v>34210826</v>
      </c>
      <c r="N32" s="60">
        <v>34210826</v>
      </c>
      <c r="O32" s="60"/>
      <c r="P32" s="60"/>
      <c r="Q32" s="60"/>
      <c r="R32" s="60"/>
      <c r="S32" s="60"/>
      <c r="T32" s="60"/>
      <c r="U32" s="60"/>
      <c r="V32" s="60"/>
      <c r="W32" s="60">
        <v>34210826</v>
      </c>
      <c r="X32" s="60">
        <v>260000</v>
      </c>
      <c r="Y32" s="60">
        <v>33950826</v>
      </c>
      <c r="Z32" s="140">
        <v>13058.01</v>
      </c>
      <c r="AA32" s="62">
        <v>520000</v>
      </c>
    </row>
    <row r="33" spans="1:27" ht="13.5">
      <c r="A33" s="249" t="s">
        <v>165</v>
      </c>
      <c r="B33" s="182"/>
      <c r="C33" s="155">
        <v>1983700</v>
      </c>
      <c r="D33" s="155"/>
      <c r="E33" s="59">
        <v>1525048</v>
      </c>
      <c r="F33" s="60">
        <v>1525048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762524</v>
      </c>
      <c r="Y33" s="60">
        <v>-762524</v>
      </c>
      <c r="Z33" s="140">
        <v>-100</v>
      </c>
      <c r="AA33" s="62">
        <v>1525048</v>
      </c>
    </row>
    <row r="34" spans="1:27" ht="13.5">
      <c r="A34" s="250" t="s">
        <v>58</v>
      </c>
      <c r="B34" s="251"/>
      <c r="C34" s="168">
        <f aca="true" t="shared" si="3" ref="C34:Y34">SUM(C29:C33)</f>
        <v>15893572</v>
      </c>
      <c r="D34" s="168">
        <f>SUM(D29:D33)</f>
        <v>0</v>
      </c>
      <c r="E34" s="72">
        <f t="shared" si="3"/>
        <v>2315048</v>
      </c>
      <c r="F34" s="73">
        <f t="shared" si="3"/>
        <v>2315048</v>
      </c>
      <c r="G34" s="73">
        <f t="shared" si="3"/>
        <v>31942158</v>
      </c>
      <c r="H34" s="73">
        <f t="shared" si="3"/>
        <v>0</v>
      </c>
      <c r="I34" s="73">
        <f t="shared" si="3"/>
        <v>27876367</v>
      </c>
      <c r="J34" s="73">
        <f t="shared" si="3"/>
        <v>27876367</v>
      </c>
      <c r="K34" s="73">
        <f t="shared" si="3"/>
        <v>16302403</v>
      </c>
      <c r="L34" s="73">
        <f t="shared" si="3"/>
        <v>30774942</v>
      </c>
      <c r="M34" s="73">
        <f t="shared" si="3"/>
        <v>34583836</v>
      </c>
      <c r="N34" s="73">
        <f t="shared" si="3"/>
        <v>34583836</v>
      </c>
      <c r="O34" s="73">
        <f t="shared" si="3"/>
        <v>0</v>
      </c>
      <c r="P34" s="73">
        <f t="shared" si="3"/>
        <v>0</v>
      </c>
      <c r="Q34" s="73">
        <f t="shared" si="3"/>
        <v>0</v>
      </c>
      <c r="R34" s="73">
        <f t="shared" si="3"/>
        <v>0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34583836</v>
      </c>
      <c r="X34" s="73">
        <f t="shared" si="3"/>
        <v>1157524</v>
      </c>
      <c r="Y34" s="73">
        <f t="shared" si="3"/>
        <v>33426312</v>
      </c>
      <c r="Z34" s="170">
        <f>+IF(X34&lt;&gt;0,+(Y34/X34)*100,0)</f>
        <v>2887.742457175834</v>
      </c>
      <c r="AA34" s="74">
        <f>SUM(AA29:AA33)</f>
        <v>2315048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3.5">
      <c r="A37" s="249" t="s">
        <v>52</v>
      </c>
      <c r="B37" s="182"/>
      <c r="C37" s="155"/>
      <c r="D37" s="155"/>
      <c r="E37" s="59">
        <v>869649</v>
      </c>
      <c r="F37" s="60">
        <v>869649</v>
      </c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>
        <v>434825</v>
      </c>
      <c r="Y37" s="60">
        <v>-434825</v>
      </c>
      <c r="Z37" s="140">
        <v>-100</v>
      </c>
      <c r="AA37" s="62">
        <v>869649</v>
      </c>
    </row>
    <row r="38" spans="1:27" ht="13.5">
      <c r="A38" s="249" t="s">
        <v>165</v>
      </c>
      <c r="B38" s="182"/>
      <c r="C38" s="155">
        <v>164122</v>
      </c>
      <c r="D38" s="155"/>
      <c r="E38" s="59">
        <v>2884810</v>
      </c>
      <c r="F38" s="60">
        <v>2884810</v>
      </c>
      <c r="G38" s="60">
        <v>1983700</v>
      </c>
      <c r="H38" s="60"/>
      <c r="I38" s="60">
        <v>1983700</v>
      </c>
      <c r="J38" s="60">
        <v>1983700</v>
      </c>
      <c r="K38" s="60">
        <v>1983700</v>
      </c>
      <c r="L38" s="60">
        <v>1983700</v>
      </c>
      <c r="M38" s="60">
        <v>1983700</v>
      </c>
      <c r="N38" s="60">
        <v>1983700</v>
      </c>
      <c r="O38" s="60"/>
      <c r="P38" s="60"/>
      <c r="Q38" s="60"/>
      <c r="R38" s="60"/>
      <c r="S38" s="60"/>
      <c r="T38" s="60"/>
      <c r="U38" s="60"/>
      <c r="V38" s="60"/>
      <c r="W38" s="60">
        <v>1983700</v>
      </c>
      <c r="X38" s="60">
        <v>1442405</v>
      </c>
      <c r="Y38" s="60">
        <v>541295</v>
      </c>
      <c r="Z38" s="140">
        <v>37.53</v>
      </c>
      <c r="AA38" s="62">
        <v>2884810</v>
      </c>
    </row>
    <row r="39" spans="1:27" ht="13.5">
      <c r="A39" s="250" t="s">
        <v>59</v>
      </c>
      <c r="B39" s="253"/>
      <c r="C39" s="168">
        <f aca="true" t="shared" si="4" ref="C39:Y39">SUM(C37:C38)</f>
        <v>164122</v>
      </c>
      <c r="D39" s="168">
        <f>SUM(D37:D38)</f>
        <v>0</v>
      </c>
      <c r="E39" s="76">
        <f t="shared" si="4"/>
        <v>3754459</v>
      </c>
      <c r="F39" s="77">
        <f t="shared" si="4"/>
        <v>3754459</v>
      </c>
      <c r="G39" s="77">
        <f t="shared" si="4"/>
        <v>1983700</v>
      </c>
      <c r="H39" s="77">
        <f t="shared" si="4"/>
        <v>0</v>
      </c>
      <c r="I39" s="77">
        <f t="shared" si="4"/>
        <v>1983700</v>
      </c>
      <c r="J39" s="77">
        <f t="shared" si="4"/>
        <v>1983700</v>
      </c>
      <c r="K39" s="77">
        <f t="shared" si="4"/>
        <v>1983700</v>
      </c>
      <c r="L39" s="77">
        <f t="shared" si="4"/>
        <v>1983700</v>
      </c>
      <c r="M39" s="77">
        <f t="shared" si="4"/>
        <v>1983700</v>
      </c>
      <c r="N39" s="77">
        <f t="shared" si="4"/>
        <v>1983700</v>
      </c>
      <c r="O39" s="77">
        <f t="shared" si="4"/>
        <v>0</v>
      </c>
      <c r="P39" s="77">
        <f t="shared" si="4"/>
        <v>0</v>
      </c>
      <c r="Q39" s="77">
        <f t="shared" si="4"/>
        <v>0</v>
      </c>
      <c r="R39" s="77">
        <f t="shared" si="4"/>
        <v>0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1983700</v>
      </c>
      <c r="X39" s="77">
        <f t="shared" si="4"/>
        <v>1877230</v>
      </c>
      <c r="Y39" s="77">
        <f t="shared" si="4"/>
        <v>106470</v>
      </c>
      <c r="Z39" s="212">
        <f>+IF(X39&lt;&gt;0,+(Y39/X39)*100,0)</f>
        <v>5.6716545122334505</v>
      </c>
      <c r="AA39" s="79">
        <f>SUM(AA37:AA38)</f>
        <v>3754459</v>
      </c>
    </row>
    <row r="40" spans="1:27" ht="13.5">
      <c r="A40" s="250" t="s">
        <v>167</v>
      </c>
      <c r="B40" s="251"/>
      <c r="C40" s="168">
        <f aca="true" t="shared" si="5" ref="C40:Y40">+C34+C39</f>
        <v>16057694</v>
      </c>
      <c r="D40" s="168">
        <f>+D34+D39</f>
        <v>0</v>
      </c>
      <c r="E40" s="72">
        <f t="shared" si="5"/>
        <v>6069507</v>
      </c>
      <c r="F40" s="73">
        <f t="shared" si="5"/>
        <v>6069507</v>
      </c>
      <c r="G40" s="73">
        <f t="shared" si="5"/>
        <v>33925858</v>
      </c>
      <c r="H40" s="73">
        <f t="shared" si="5"/>
        <v>0</v>
      </c>
      <c r="I40" s="73">
        <f t="shared" si="5"/>
        <v>29860067</v>
      </c>
      <c r="J40" s="73">
        <f t="shared" si="5"/>
        <v>29860067</v>
      </c>
      <c r="K40" s="73">
        <f t="shared" si="5"/>
        <v>18286103</v>
      </c>
      <c r="L40" s="73">
        <f t="shared" si="5"/>
        <v>32758642</v>
      </c>
      <c r="M40" s="73">
        <f t="shared" si="5"/>
        <v>36567536</v>
      </c>
      <c r="N40" s="73">
        <f t="shared" si="5"/>
        <v>36567536</v>
      </c>
      <c r="O40" s="73">
        <f t="shared" si="5"/>
        <v>0</v>
      </c>
      <c r="P40" s="73">
        <f t="shared" si="5"/>
        <v>0</v>
      </c>
      <c r="Q40" s="73">
        <f t="shared" si="5"/>
        <v>0</v>
      </c>
      <c r="R40" s="73">
        <f t="shared" si="5"/>
        <v>0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36567536</v>
      </c>
      <c r="X40" s="73">
        <f t="shared" si="5"/>
        <v>3034754</v>
      </c>
      <c r="Y40" s="73">
        <f t="shared" si="5"/>
        <v>33532782</v>
      </c>
      <c r="Z40" s="170">
        <f>+IF(X40&lt;&gt;0,+(Y40/X40)*100,0)</f>
        <v>1104.9588203854414</v>
      </c>
      <c r="AA40" s="74">
        <f>+AA34+AA39</f>
        <v>6069507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3.5">
      <c r="A42" s="255" t="s">
        <v>168</v>
      </c>
      <c r="B42" s="256" t="s">
        <v>96</v>
      </c>
      <c r="C42" s="257">
        <f aca="true" t="shared" si="6" ref="C42:Y42">+C25-C40</f>
        <v>124322059</v>
      </c>
      <c r="D42" s="257">
        <f>+D25-D40</f>
        <v>0</v>
      </c>
      <c r="E42" s="258">
        <f t="shared" si="6"/>
        <v>168577192</v>
      </c>
      <c r="F42" s="259">
        <f t="shared" si="6"/>
        <v>168577192</v>
      </c>
      <c r="G42" s="259">
        <f t="shared" si="6"/>
        <v>151303209</v>
      </c>
      <c r="H42" s="259">
        <f t="shared" si="6"/>
        <v>0</v>
      </c>
      <c r="I42" s="259">
        <f t="shared" si="6"/>
        <v>138853851</v>
      </c>
      <c r="J42" s="259">
        <f t="shared" si="6"/>
        <v>138853851</v>
      </c>
      <c r="K42" s="259">
        <f t="shared" si="6"/>
        <v>146704065</v>
      </c>
      <c r="L42" s="259">
        <f t="shared" si="6"/>
        <v>157871495</v>
      </c>
      <c r="M42" s="259">
        <f t="shared" si="6"/>
        <v>151093724</v>
      </c>
      <c r="N42" s="259">
        <f t="shared" si="6"/>
        <v>151093724</v>
      </c>
      <c r="O42" s="259">
        <f t="shared" si="6"/>
        <v>0</v>
      </c>
      <c r="P42" s="259">
        <f t="shared" si="6"/>
        <v>0</v>
      </c>
      <c r="Q42" s="259">
        <f t="shared" si="6"/>
        <v>0</v>
      </c>
      <c r="R42" s="259">
        <f t="shared" si="6"/>
        <v>0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151093724</v>
      </c>
      <c r="X42" s="259">
        <f t="shared" si="6"/>
        <v>84288596</v>
      </c>
      <c r="Y42" s="259">
        <f t="shared" si="6"/>
        <v>66805128</v>
      </c>
      <c r="Z42" s="260">
        <f>+IF(X42&lt;&gt;0,+(Y42/X42)*100,0)</f>
        <v>79.25761155162675</v>
      </c>
      <c r="AA42" s="261">
        <f>+AA25-AA40</f>
        <v>168577192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3.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3.5">
      <c r="A45" s="249" t="s">
        <v>170</v>
      </c>
      <c r="B45" s="182"/>
      <c r="C45" s="155">
        <v>124322059</v>
      </c>
      <c r="D45" s="155"/>
      <c r="E45" s="59">
        <v>153577192</v>
      </c>
      <c r="F45" s="60">
        <v>153577192</v>
      </c>
      <c r="G45" s="60">
        <v>151303209</v>
      </c>
      <c r="H45" s="60"/>
      <c r="I45" s="60">
        <v>138853851</v>
      </c>
      <c r="J45" s="60">
        <v>138853851</v>
      </c>
      <c r="K45" s="60">
        <v>146704065</v>
      </c>
      <c r="L45" s="60">
        <v>157871495</v>
      </c>
      <c r="M45" s="60">
        <v>151093724</v>
      </c>
      <c r="N45" s="60">
        <v>151093724</v>
      </c>
      <c r="O45" s="60"/>
      <c r="P45" s="60"/>
      <c r="Q45" s="60"/>
      <c r="R45" s="60"/>
      <c r="S45" s="60"/>
      <c r="T45" s="60"/>
      <c r="U45" s="60"/>
      <c r="V45" s="60"/>
      <c r="W45" s="60">
        <v>151093724</v>
      </c>
      <c r="X45" s="60">
        <v>76788596</v>
      </c>
      <c r="Y45" s="60">
        <v>74305128</v>
      </c>
      <c r="Z45" s="139">
        <v>96.77</v>
      </c>
      <c r="AA45" s="62">
        <v>153577192</v>
      </c>
    </row>
    <row r="46" spans="1:27" ht="13.5">
      <c r="A46" s="249" t="s">
        <v>171</v>
      </c>
      <c r="B46" s="182"/>
      <c r="C46" s="155"/>
      <c r="D46" s="155"/>
      <c r="E46" s="59">
        <v>15000000</v>
      </c>
      <c r="F46" s="60">
        <v>15000000</v>
      </c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>
        <v>7500000</v>
      </c>
      <c r="Y46" s="60">
        <v>-7500000</v>
      </c>
      <c r="Z46" s="139">
        <v>-100</v>
      </c>
      <c r="AA46" s="62">
        <v>15000000</v>
      </c>
    </row>
    <row r="47" spans="1:27" ht="13.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3.5">
      <c r="A48" s="262" t="s">
        <v>173</v>
      </c>
      <c r="B48" s="263" t="s">
        <v>96</v>
      </c>
      <c r="C48" s="217">
        <f aca="true" t="shared" si="7" ref="C48:Y48">SUM(C45:C47)</f>
        <v>124322059</v>
      </c>
      <c r="D48" s="217">
        <f>SUM(D45:D47)</f>
        <v>0</v>
      </c>
      <c r="E48" s="264">
        <f t="shared" si="7"/>
        <v>168577192</v>
      </c>
      <c r="F48" s="219">
        <f t="shared" si="7"/>
        <v>168577192</v>
      </c>
      <c r="G48" s="219">
        <f t="shared" si="7"/>
        <v>151303209</v>
      </c>
      <c r="H48" s="219">
        <f t="shared" si="7"/>
        <v>0</v>
      </c>
      <c r="I48" s="219">
        <f t="shared" si="7"/>
        <v>138853851</v>
      </c>
      <c r="J48" s="219">
        <f t="shared" si="7"/>
        <v>138853851</v>
      </c>
      <c r="K48" s="219">
        <f t="shared" si="7"/>
        <v>146704065</v>
      </c>
      <c r="L48" s="219">
        <f t="shared" si="7"/>
        <v>157871495</v>
      </c>
      <c r="M48" s="219">
        <f t="shared" si="7"/>
        <v>151093724</v>
      </c>
      <c r="N48" s="219">
        <f t="shared" si="7"/>
        <v>151093724</v>
      </c>
      <c r="O48" s="219">
        <f t="shared" si="7"/>
        <v>0</v>
      </c>
      <c r="P48" s="219">
        <f t="shared" si="7"/>
        <v>0</v>
      </c>
      <c r="Q48" s="219">
        <f t="shared" si="7"/>
        <v>0</v>
      </c>
      <c r="R48" s="219">
        <f t="shared" si="7"/>
        <v>0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151093724</v>
      </c>
      <c r="X48" s="219">
        <f t="shared" si="7"/>
        <v>84288596</v>
      </c>
      <c r="Y48" s="219">
        <f t="shared" si="7"/>
        <v>66805128</v>
      </c>
      <c r="Z48" s="265">
        <f>+IF(X48&lt;&gt;0,+(Y48/X48)*100,0)</f>
        <v>79.25761155162675</v>
      </c>
      <c r="AA48" s="232">
        <f>SUM(AA45:AA47)</f>
        <v>168577192</v>
      </c>
    </row>
    <row r="49" spans="1:27" ht="13.5">
      <c r="A49" s="266" t="s">
        <v>287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3.5">
      <c r="A50" s="151" t="s">
        <v>296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3.5">
      <c r="A51" s="267" t="s">
        <v>297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3.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3.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3.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1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292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3.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3.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3.5">
      <c r="A6" s="249" t="s">
        <v>177</v>
      </c>
      <c r="B6" s="182"/>
      <c r="C6" s="155">
        <v>6401625</v>
      </c>
      <c r="D6" s="155"/>
      <c r="E6" s="59">
        <v>13040731</v>
      </c>
      <c r="F6" s="60">
        <v>13040731</v>
      </c>
      <c r="G6" s="60">
        <v>400827</v>
      </c>
      <c r="H6" s="60">
        <v>149381</v>
      </c>
      <c r="I6" s="60">
        <v>2659257</v>
      </c>
      <c r="J6" s="60">
        <v>3209465</v>
      </c>
      <c r="K6" s="60">
        <v>756420</v>
      </c>
      <c r="L6" s="60">
        <v>222983</v>
      </c>
      <c r="M6" s="60">
        <v>647955</v>
      </c>
      <c r="N6" s="60">
        <v>1627358</v>
      </c>
      <c r="O6" s="60"/>
      <c r="P6" s="60"/>
      <c r="Q6" s="60"/>
      <c r="R6" s="60"/>
      <c r="S6" s="60"/>
      <c r="T6" s="60"/>
      <c r="U6" s="60"/>
      <c r="V6" s="60"/>
      <c r="W6" s="60">
        <v>4836823</v>
      </c>
      <c r="X6" s="60">
        <v>7715403</v>
      </c>
      <c r="Y6" s="60">
        <v>-2878580</v>
      </c>
      <c r="Z6" s="140">
        <v>-37.31</v>
      </c>
      <c r="AA6" s="62">
        <v>13040731</v>
      </c>
    </row>
    <row r="7" spans="1:27" ht="13.5">
      <c r="A7" s="249" t="s">
        <v>178</v>
      </c>
      <c r="B7" s="182"/>
      <c r="C7" s="155">
        <v>82122000</v>
      </c>
      <c r="D7" s="155"/>
      <c r="E7" s="59">
        <v>73438666</v>
      </c>
      <c r="F7" s="60">
        <v>73438666</v>
      </c>
      <c r="G7" s="60">
        <v>30179000</v>
      </c>
      <c r="H7" s="60">
        <v>400000</v>
      </c>
      <c r="I7" s="60">
        <v>857000</v>
      </c>
      <c r="J7" s="60">
        <v>31436000</v>
      </c>
      <c r="K7" s="60"/>
      <c r="L7" s="60">
        <v>23274000</v>
      </c>
      <c r="M7" s="60"/>
      <c r="N7" s="60">
        <v>23274000</v>
      </c>
      <c r="O7" s="60"/>
      <c r="P7" s="60"/>
      <c r="Q7" s="60"/>
      <c r="R7" s="60"/>
      <c r="S7" s="60"/>
      <c r="T7" s="60"/>
      <c r="U7" s="60"/>
      <c r="V7" s="60"/>
      <c r="W7" s="60">
        <v>54710000</v>
      </c>
      <c r="X7" s="60">
        <v>50464667</v>
      </c>
      <c r="Y7" s="60">
        <v>4245333</v>
      </c>
      <c r="Z7" s="140">
        <v>8.41</v>
      </c>
      <c r="AA7" s="62">
        <v>73438666</v>
      </c>
    </row>
    <row r="8" spans="1:27" ht="13.5">
      <c r="A8" s="249" t="s">
        <v>179</v>
      </c>
      <c r="B8" s="182"/>
      <c r="C8" s="155"/>
      <c r="D8" s="155"/>
      <c r="E8" s="59">
        <v>36523000</v>
      </c>
      <c r="F8" s="60">
        <v>36523000</v>
      </c>
      <c r="G8" s="60">
        <v>16594000</v>
      </c>
      <c r="H8" s="60"/>
      <c r="I8" s="60"/>
      <c r="J8" s="60">
        <v>16594000</v>
      </c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>
        <v>16594000</v>
      </c>
      <c r="X8" s="60">
        <v>29348666</v>
      </c>
      <c r="Y8" s="60">
        <v>-12754666</v>
      </c>
      <c r="Z8" s="140">
        <v>-43.46</v>
      </c>
      <c r="AA8" s="62">
        <v>36523000</v>
      </c>
    </row>
    <row r="9" spans="1:27" ht="13.5">
      <c r="A9" s="249" t="s">
        <v>180</v>
      </c>
      <c r="B9" s="182"/>
      <c r="C9" s="155">
        <v>1857643</v>
      </c>
      <c r="D9" s="155"/>
      <c r="E9" s="59">
        <v>1173000</v>
      </c>
      <c r="F9" s="60">
        <v>1173000</v>
      </c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>
        <v>586500</v>
      </c>
      <c r="Y9" s="60">
        <v>-586500</v>
      </c>
      <c r="Z9" s="140">
        <v>-100</v>
      </c>
      <c r="AA9" s="62">
        <v>1173000</v>
      </c>
    </row>
    <row r="10" spans="1:27" ht="13.5">
      <c r="A10" s="249" t="s">
        <v>181</v>
      </c>
      <c r="B10" s="182"/>
      <c r="C10" s="155"/>
      <c r="D10" s="155"/>
      <c r="E10" s="59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140"/>
      <c r="AA10" s="62"/>
    </row>
    <row r="11" spans="1:27" ht="13.5">
      <c r="A11" s="242" t="s">
        <v>182</v>
      </c>
      <c r="B11" s="182"/>
      <c r="C11" s="155"/>
      <c r="D11" s="155"/>
      <c r="E11" s="59"/>
      <c r="F11" s="60"/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140"/>
      <c r="AA11" s="62"/>
    </row>
    <row r="12" spans="1:27" ht="13.5">
      <c r="A12" s="249" t="s">
        <v>183</v>
      </c>
      <c r="B12" s="182"/>
      <c r="C12" s="155">
        <v>-61290353</v>
      </c>
      <c r="D12" s="155"/>
      <c r="E12" s="59">
        <v>-73793493</v>
      </c>
      <c r="F12" s="60">
        <v>-73793493</v>
      </c>
      <c r="G12" s="60">
        <v>-5136262</v>
      </c>
      <c r="H12" s="60">
        <v>-5337732</v>
      </c>
      <c r="I12" s="60">
        <v>-5413804</v>
      </c>
      <c r="J12" s="60">
        <v>-15887798</v>
      </c>
      <c r="K12" s="60">
        <v>-5054657</v>
      </c>
      <c r="L12" s="60">
        <v>-7427503</v>
      </c>
      <c r="M12" s="60">
        <v>-6464773</v>
      </c>
      <c r="N12" s="60">
        <v>-18946933</v>
      </c>
      <c r="O12" s="60"/>
      <c r="P12" s="60"/>
      <c r="Q12" s="60"/>
      <c r="R12" s="60"/>
      <c r="S12" s="60"/>
      <c r="T12" s="60"/>
      <c r="U12" s="60"/>
      <c r="V12" s="60"/>
      <c r="W12" s="60">
        <v>-34834731</v>
      </c>
      <c r="X12" s="60">
        <v>-35568245</v>
      </c>
      <c r="Y12" s="60">
        <v>733514</v>
      </c>
      <c r="Z12" s="140">
        <v>-2.06</v>
      </c>
      <c r="AA12" s="62">
        <v>-73793493</v>
      </c>
    </row>
    <row r="13" spans="1:27" ht="13.5">
      <c r="A13" s="249" t="s">
        <v>40</v>
      </c>
      <c r="B13" s="182"/>
      <c r="C13" s="155">
        <v>-82108</v>
      </c>
      <c r="D13" s="155"/>
      <c r="E13" s="59">
        <v>-269996</v>
      </c>
      <c r="F13" s="60">
        <v>-269996</v>
      </c>
      <c r="G13" s="60">
        <v>-35807</v>
      </c>
      <c r="H13" s="60">
        <v>-356</v>
      </c>
      <c r="I13" s="60">
        <v>-35807</v>
      </c>
      <c r="J13" s="60">
        <v>-71970</v>
      </c>
      <c r="K13" s="60"/>
      <c r="L13" s="60">
        <v>-36986</v>
      </c>
      <c r="M13" s="60">
        <v>-2439</v>
      </c>
      <c r="N13" s="60">
        <v>-39425</v>
      </c>
      <c r="O13" s="60"/>
      <c r="P13" s="60"/>
      <c r="Q13" s="60"/>
      <c r="R13" s="60"/>
      <c r="S13" s="60"/>
      <c r="T13" s="60"/>
      <c r="U13" s="60"/>
      <c r="V13" s="60"/>
      <c r="W13" s="60">
        <v>-111395</v>
      </c>
      <c r="X13" s="60">
        <v>-34998</v>
      </c>
      <c r="Y13" s="60">
        <v>-76397</v>
      </c>
      <c r="Z13" s="140">
        <v>218.29</v>
      </c>
      <c r="AA13" s="62">
        <v>-269996</v>
      </c>
    </row>
    <row r="14" spans="1:27" ht="13.5">
      <c r="A14" s="249" t="s">
        <v>42</v>
      </c>
      <c r="B14" s="182"/>
      <c r="C14" s="155"/>
      <c r="D14" s="155"/>
      <c r="E14" s="59">
        <v>-3500000</v>
      </c>
      <c r="F14" s="60">
        <v>-3500000</v>
      </c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>
        <v>-1749996</v>
      </c>
      <c r="Y14" s="60">
        <v>1749996</v>
      </c>
      <c r="Z14" s="140">
        <v>-100</v>
      </c>
      <c r="AA14" s="62">
        <v>-3500000</v>
      </c>
    </row>
    <row r="15" spans="1:27" ht="13.5">
      <c r="A15" s="250" t="s">
        <v>184</v>
      </c>
      <c r="B15" s="251"/>
      <c r="C15" s="168">
        <f aca="true" t="shared" si="0" ref="C15:Y15">SUM(C6:C14)</f>
        <v>29008807</v>
      </c>
      <c r="D15" s="168">
        <f>SUM(D6:D14)</f>
        <v>0</v>
      </c>
      <c r="E15" s="72">
        <f t="shared" si="0"/>
        <v>46611908</v>
      </c>
      <c r="F15" s="73">
        <f t="shared" si="0"/>
        <v>46611908</v>
      </c>
      <c r="G15" s="73">
        <f t="shared" si="0"/>
        <v>42001758</v>
      </c>
      <c r="H15" s="73">
        <f t="shared" si="0"/>
        <v>-4788707</v>
      </c>
      <c r="I15" s="73">
        <f t="shared" si="0"/>
        <v>-1933354</v>
      </c>
      <c r="J15" s="73">
        <f t="shared" si="0"/>
        <v>35279697</v>
      </c>
      <c r="K15" s="73">
        <f t="shared" si="0"/>
        <v>-4298237</v>
      </c>
      <c r="L15" s="73">
        <f t="shared" si="0"/>
        <v>16032494</v>
      </c>
      <c r="M15" s="73">
        <f t="shared" si="0"/>
        <v>-5819257</v>
      </c>
      <c r="N15" s="73">
        <f t="shared" si="0"/>
        <v>5915000</v>
      </c>
      <c r="O15" s="73">
        <f t="shared" si="0"/>
        <v>0</v>
      </c>
      <c r="P15" s="73">
        <f t="shared" si="0"/>
        <v>0</v>
      </c>
      <c r="Q15" s="73">
        <f t="shared" si="0"/>
        <v>0</v>
      </c>
      <c r="R15" s="73">
        <f t="shared" si="0"/>
        <v>0</v>
      </c>
      <c r="S15" s="73">
        <f t="shared" si="0"/>
        <v>0</v>
      </c>
      <c r="T15" s="73">
        <f t="shared" si="0"/>
        <v>0</v>
      </c>
      <c r="U15" s="73">
        <f t="shared" si="0"/>
        <v>0</v>
      </c>
      <c r="V15" s="73">
        <f t="shared" si="0"/>
        <v>0</v>
      </c>
      <c r="W15" s="73">
        <f t="shared" si="0"/>
        <v>41194697</v>
      </c>
      <c r="X15" s="73">
        <f t="shared" si="0"/>
        <v>50761997</v>
      </c>
      <c r="Y15" s="73">
        <f t="shared" si="0"/>
        <v>-9567300</v>
      </c>
      <c r="Z15" s="170">
        <f>+IF(X15&lt;&gt;0,+(Y15/X15)*100,0)</f>
        <v>-18.84736725389271</v>
      </c>
      <c r="AA15" s="74">
        <f>SUM(AA6:AA14)</f>
        <v>46611908</v>
      </c>
    </row>
    <row r="16" spans="1:27" ht="4.5" customHeight="1">
      <c r="A16" s="252"/>
      <c r="B16" s="182"/>
      <c r="C16" s="155"/>
      <c r="D16" s="155"/>
      <c r="E16" s="59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62"/>
    </row>
    <row r="17" spans="1:27" ht="13.5">
      <c r="A17" s="242" t="s">
        <v>185</v>
      </c>
      <c r="B17" s="182"/>
      <c r="C17" s="155"/>
      <c r="D17" s="155"/>
      <c r="E17" s="59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62"/>
    </row>
    <row r="18" spans="1:27" ht="13.5">
      <c r="A18" s="242" t="s">
        <v>176</v>
      </c>
      <c r="B18" s="182"/>
      <c r="C18" s="153"/>
      <c r="D18" s="153"/>
      <c r="E18" s="99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37"/>
      <c r="AA18" s="102"/>
    </row>
    <row r="19" spans="1:27" ht="13.5">
      <c r="A19" s="249" t="s">
        <v>186</v>
      </c>
      <c r="B19" s="182"/>
      <c r="C19" s="155">
        <v>30500</v>
      </c>
      <c r="D19" s="155"/>
      <c r="E19" s="59">
        <v>200000</v>
      </c>
      <c r="F19" s="60">
        <v>200000</v>
      </c>
      <c r="G19" s="159"/>
      <c r="H19" s="159"/>
      <c r="I19" s="159"/>
      <c r="J19" s="60"/>
      <c r="K19" s="159"/>
      <c r="L19" s="159"/>
      <c r="M19" s="60"/>
      <c r="N19" s="159"/>
      <c r="O19" s="159"/>
      <c r="P19" s="159"/>
      <c r="Q19" s="60"/>
      <c r="R19" s="159"/>
      <c r="S19" s="159"/>
      <c r="T19" s="60"/>
      <c r="U19" s="159"/>
      <c r="V19" s="159"/>
      <c r="W19" s="159"/>
      <c r="X19" s="60"/>
      <c r="Y19" s="159"/>
      <c r="Z19" s="141"/>
      <c r="AA19" s="225">
        <v>200000</v>
      </c>
    </row>
    <row r="20" spans="1:27" ht="13.5">
      <c r="A20" s="249" t="s">
        <v>187</v>
      </c>
      <c r="B20" s="182"/>
      <c r="C20" s="155"/>
      <c r="D20" s="155"/>
      <c r="E20" s="268"/>
      <c r="F20" s="159"/>
      <c r="G20" s="60"/>
      <c r="H20" s="60"/>
      <c r="I20" s="60"/>
      <c r="J20" s="60"/>
      <c r="K20" s="60"/>
      <c r="L20" s="60"/>
      <c r="M20" s="159"/>
      <c r="N20" s="60"/>
      <c r="O20" s="60"/>
      <c r="P20" s="60"/>
      <c r="Q20" s="60"/>
      <c r="R20" s="60"/>
      <c r="S20" s="60"/>
      <c r="T20" s="159"/>
      <c r="U20" s="60"/>
      <c r="V20" s="60"/>
      <c r="W20" s="60"/>
      <c r="X20" s="60"/>
      <c r="Y20" s="60"/>
      <c r="Z20" s="140"/>
      <c r="AA20" s="62"/>
    </row>
    <row r="21" spans="1:27" ht="13.5">
      <c r="A21" s="249" t="s">
        <v>188</v>
      </c>
      <c r="B21" s="182"/>
      <c r="C21" s="157">
        <v>-24729374</v>
      </c>
      <c r="D21" s="157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3.5">
      <c r="A22" s="249" t="s">
        <v>189</v>
      </c>
      <c r="B22" s="182"/>
      <c r="C22" s="155">
        <v>10000000</v>
      </c>
      <c r="D22" s="155"/>
      <c r="E22" s="59"/>
      <c r="F22" s="60"/>
      <c r="G22" s="60"/>
      <c r="H22" s="60">
        <v>-60000000</v>
      </c>
      <c r="I22" s="60"/>
      <c r="J22" s="60">
        <v>-60000000</v>
      </c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>
        <v>-60000000</v>
      </c>
      <c r="X22" s="60"/>
      <c r="Y22" s="60">
        <v>-60000000</v>
      </c>
      <c r="Z22" s="140"/>
      <c r="AA22" s="62"/>
    </row>
    <row r="23" spans="1:27" ht="13.5">
      <c r="A23" s="242" t="s">
        <v>182</v>
      </c>
      <c r="B23" s="182"/>
      <c r="C23" s="155"/>
      <c r="D23" s="155"/>
      <c r="E23" s="59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62"/>
    </row>
    <row r="24" spans="1:27" ht="13.5">
      <c r="A24" s="249" t="s">
        <v>190</v>
      </c>
      <c r="B24" s="182"/>
      <c r="C24" s="155"/>
      <c r="D24" s="155"/>
      <c r="E24" s="59">
        <v>-39442599</v>
      </c>
      <c r="F24" s="60">
        <v>-39442599</v>
      </c>
      <c r="G24" s="60">
        <v>-1187226</v>
      </c>
      <c r="H24" s="60">
        <v>-2804295</v>
      </c>
      <c r="I24" s="60">
        <v>-1025489</v>
      </c>
      <c r="J24" s="60">
        <v>-5017010</v>
      </c>
      <c r="K24" s="60">
        <v>-2904297</v>
      </c>
      <c r="L24" s="60">
        <v>-4492180</v>
      </c>
      <c r="M24" s="60">
        <v>-807857</v>
      </c>
      <c r="N24" s="60">
        <v>-8204334</v>
      </c>
      <c r="O24" s="60"/>
      <c r="P24" s="60"/>
      <c r="Q24" s="60"/>
      <c r="R24" s="60"/>
      <c r="S24" s="60"/>
      <c r="T24" s="60"/>
      <c r="U24" s="60"/>
      <c r="V24" s="60"/>
      <c r="W24" s="60">
        <v>-13221344</v>
      </c>
      <c r="X24" s="60">
        <v>-20085500</v>
      </c>
      <c r="Y24" s="60">
        <v>6864156</v>
      </c>
      <c r="Z24" s="140">
        <v>-34.17</v>
      </c>
      <c r="AA24" s="62">
        <v>-39442599</v>
      </c>
    </row>
    <row r="25" spans="1:27" ht="13.5">
      <c r="A25" s="250" t="s">
        <v>191</v>
      </c>
      <c r="B25" s="251"/>
      <c r="C25" s="168">
        <f aca="true" t="shared" si="1" ref="C25:Y25">SUM(C19:C24)</f>
        <v>-14698874</v>
      </c>
      <c r="D25" s="168">
        <f>SUM(D19:D24)</f>
        <v>0</v>
      </c>
      <c r="E25" s="72">
        <f t="shared" si="1"/>
        <v>-39242599</v>
      </c>
      <c r="F25" s="73">
        <f t="shared" si="1"/>
        <v>-39242599</v>
      </c>
      <c r="G25" s="73">
        <f t="shared" si="1"/>
        <v>-1187226</v>
      </c>
      <c r="H25" s="73">
        <f t="shared" si="1"/>
        <v>-62804295</v>
      </c>
      <c r="I25" s="73">
        <f t="shared" si="1"/>
        <v>-1025489</v>
      </c>
      <c r="J25" s="73">
        <f t="shared" si="1"/>
        <v>-65017010</v>
      </c>
      <c r="K25" s="73">
        <f t="shared" si="1"/>
        <v>-2904297</v>
      </c>
      <c r="L25" s="73">
        <f t="shared" si="1"/>
        <v>-4492180</v>
      </c>
      <c r="M25" s="73">
        <f t="shared" si="1"/>
        <v>-807857</v>
      </c>
      <c r="N25" s="73">
        <f t="shared" si="1"/>
        <v>-8204334</v>
      </c>
      <c r="O25" s="73">
        <f t="shared" si="1"/>
        <v>0</v>
      </c>
      <c r="P25" s="73">
        <f t="shared" si="1"/>
        <v>0</v>
      </c>
      <c r="Q25" s="73">
        <f t="shared" si="1"/>
        <v>0</v>
      </c>
      <c r="R25" s="73">
        <f t="shared" si="1"/>
        <v>0</v>
      </c>
      <c r="S25" s="73">
        <f t="shared" si="1"/>
        <v>0</v>
      </c>
      <c r="T25" s="73">
        <f t="shared" si="1"/>
        <v>0</v>
      </c>
      <c r="U25" s="73">
        <f t="shared" si="1"/>
        <v>0</v>
      </c>
      <c r="V25" s="73">
        <f t="shared" si="1"/>
        <v>0</v>
      </c>
      <c r="W25" s="73">
        <f t="shared" si="1"/>
        <v>-73221344</v>
      </c>
      <c r="X25" s="73">
        <f t="shared" si="1"/>
        <v>-20085500</v>
      </c>
      <c r="Y25" s="73">
        <f t="shared" si="1"/>
        <v>-53135844</v>
      </c>
      <c r="Z25" s="170">
        <f>+IF(X25&lt;&gt;0,+(Y25/X25)*100,0)</f>
        <v>264.54827611958876</v>
      </c>
      <c r="AA25" s="74">
        <f>SUM(AA19:AA24)</f>
        <v>-39242599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3.5">
      <c r="A27" s="242" t="s">
        <v>192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3.5">
      <c r="A28" s="242" t="s">
        <v>176</v>
      </c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3.5">
      <c r="A29" s="249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3.5">
      <c r="A30" s="249" t="s">
        <v>194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3.5">
      <c r="A31" s="249" t="s">
        <v>195</v>
      </c>
      <c r="B31" s="182"/>
      <c r="C31" s="155"/>
      <c r="D31" s="155"/>
      <c r="E31" s="59"/>
      <c r="F31" s="60"/>
      <c r="G31" s="60"/>
      <c r="H31" s="159"/>
      <c r="I31" s="159"/>
      <c r="J31" s="159"/>
      <c r="K31" s="60"/>
      <c r="L31" s="60"/>
      <c r="M31" s="60"/>
      <c r="N31" s="60"/>
      <c r="O31" s="159"/>
      <c r="P31" s="159"/>
      <c r="Q31" s="159"/>
      <c r="R31" s="60"/>
      <c r="S31" s="60"/>
      <c r="T31" s="60"/>
      <c r="U31" s="60"/>
      <c r="V31" s="159"/>
      <c r="W31" s="159"/>
      <c r="X31" s="159"/>
      <c r="Y31" s="60"/>
      <c r="Z31" s="140"/>
      <c r="AA31" s="62"/>
    </row>
    <row r="32" spans="1:27" ht="13.5">
      <c r="A32" s="242" t="s">
        <v>182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3.5">
      <c r="A33" s="249" t="s">
        <v>196</v>
      </c>
      <c r="B33" s="182"/>
      <c r="C33" s="155">
        <v>-159248</v>
      </c>
      <c r="D33" s="155"/>
      <c r="E33" s="59">
        <v>-96000</v>
      </c>
      <c r="F33" s="60">
        <v>-96000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>
        <v>-48000</v>
      </c>
      <c r="Y33" s="60">
        <v>48000</v>
      </c>
      <c r="Z33" s="140">
        <v>-100</v>
      </c>
      <c r="AA33" s="62">
        <v>-96000</v>
      </c>
    </row>
    <row r="34" spans="1:27" ht="13.5">
      <c r="A34" s="250" t="s">
        <v>197</v>
      </c>
      <c r="B34" s="251"/>
      <c r="C34" s="168">
        <f aca="true" t="shared" si="2" ref="C34:Y34">SUM(C29:C33)</f>
        <v>-159248</v>
      </c>
      <c r="D34" s="168">
        <f>SUM(D29:D33)</f>
        <v>0</v>
      </c>
      <c r="E34" s="72">
        <f t="shared" si="2"/>
        <v>-96000</v>
      </c>
      <c r="F34" s="73">
        <f t="shared" si="2"/>
        <v>-96000</v>
      </c>
      <c r="G34" s="73">
        <f t="shared" si="2"/>
        <v>0</v>
      </c>
      <c r="H34" s="73">
        <f t="shared" si="2"/>
        <v>0</v>
      </c>
      <c r="I34" s="73">
        <f t="shared" si="2"/>
        <v>0</v>
      </c>
      <c r="J34" s="73">
        <f t="shared" si="2"/>
        <v>0</v>
      </c>
      <c r="K34" s="73">
        <f t="shared" si="2"/>
        <v>0</v>
      </c>
      <c r="L34" s="73">
        <f t="shared" si="2"/>
        <v>0</v>
      </c>
      <c r="M34" s="73">
        <f t="shared" si="2"/>
        <v>0</v>
      </c>
      <c r="N34" s="73">
        <f t="shared" si="2"/>
        <v>0</v>
      </c>
      <c r="O34" s="73">
        <f t="shared" si="2"/>
        <v>0</v>
      </c>
      <c r="P34" s="73">
        <f t="shared" si="2"/>
        <v>0</v>
      </c>
      <c r="Q34" s="73">
        <f t="shared" si="2"/>
        <v>0</v>
      </c>
      <c r="R34" s="73">
        <f t="shared" si="2"/>
        <v>0</v>
      </c>
      <c r="S34" s="73">
        <f t="shared" si="2"/>
        <v>0</v>
      </c>
      <c r="T34" s="73">
        <f t="shared" si="2"/>
        <v>0</v>
      </c>
      <c r="U34" s="73">
        <f t="shared" si="2"/>
        <v>0</v>
      </c>
      <c r="V34" s="73">
        <f t="shared" si="2"/>
        <v>0</v>
      </c>
      <c r="W34" s="73">
        <f t="shared" si="2"/>
        <v>0</v>
      </c>
      <c r="X34" s="73">
        <f t="shared" si="2"/>
        <v>-48000</v>
      </c>
      <c r="Y34" s="73">
        <f t="shared" si="2"/>
        <v>48000</v>
      </c>
      <c r="Z34" s="170">
        <f>+IF(X34&lt;&gt;0,+(Y34/X34)*100,0)</f>
        <v>-100</v>
      </c>
      <c r="AA34" s="74">
        <f>SUM(AA29:AA33)</f>
        <v>-96000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3.5">
      <c r="A36" s="242" t="s">
        <v>198</v>
      </c>
      <c r="B36" s="182"/>
      <c r="C36" s="153">
        <f aca="true" t="shared" si="3" ref="C36:Y36">+C15+C25+C34</f>
        <v>14150685</v>
      </c>
      <c r="D36" s="153">
        <f>+D15+D25+D34</f>
        <v>0</v>
      </c>
      <c r="E36" s="99">
        <f t="shared" si="3"/>
        <v>7273309</v>
      </c>
      <c r="F36" s="100">
        <f t="shared" si="3"/>
        <v>7273309</v>
      </c>
      <c r="G36" s="100">
        <f t="shared" si="3"/>
        <v>40814532</v>
      </c>
      <c r="H36" s="100">
        <f t="shared" si="3"/>
        <v>-67593002</v>
      </c>
      <c r="I36" s="100">
        <f t="shared" si="3"/>
        <v>-2958843</v>
      </c>
      <c r="J36" s="100">
        <f t="shared" si="3"/>
        <v>-29737313</v>
      </c>
      <c r="K36" s="100">
        <f t="shared" si="3"/>
        <v>-7202534</v>
      </c>
      <c r="L36" s="100">
        <f t="shared" si="3"/>
        <v>11540314</v>
      </c>
      <c r="M36" s="100">
        <f t="shared" si="3"/>
        <v>-6627114</v>
      </c>
      <c r="N36" s="100">
        <f t="shared" si="3"/>
        <v>-2289334</v>
      </c>
      <c r="O36" s="100">
        <f t="shared" si="3"/>
        <v>0</v>
      </c>
      <c r="P36" s="100">
        <f t="shared" si="3"/>
        <v>0</v>
      </c>
      <c r="Q36" s="100">
        <f t="shared" si="3"/>
        <v>0</v>
      </c>
      <c r="R36" s="100">
        <f t="shared" si="3"/>
        <v>0</v>
      </c>
      <c r="S36" s="100">
        <f t="shared" si="3"/>
        <v>0</v>
      </c>
      <c r="T36" s="100">
        <f t="shared" si="3"/>
        <v>0</v>
      </c>
      <c r="U36" s="100">
        <f t="shared" si="3"/>
        <v>0</v>
      </c>
      <c r="V36" s="100">
        <f t="shared" si="3"/>
        <v>0</v>
      </c>
      <c r="W36" s="100">
        <f t="shared" si="3"/>
        <v>-32026647</v>
      </c>
      <c r="X36" s="100">
        <f t="shared" si="3"/>
        <v>30628497</v>
      </c>
      <c r="Y36" s="100">
        <f t="shared" si="3"/>
        <v>-62655144</v>
      </c>
      <c r="Z36" s="137">
        <f>+IF(X36&lt;&gt;0,+(Y36/X36)*100,0)</f>
        <v>-204.5648665032437</v>
      </c>
      <c r="AA36" s="102">
        <f>+AA15+AA25+AA34</f>
        <v>7273309</v>
      </c>
    </row>
    <row r="37" spans="1:27" ht="13.5">
      <c r="A37" s="249" t="s">
        <v>199</v>
      </c>
      <c r="B37" s="182"/>
      <c r="C37" s="153">
        <v>31935057</v>
      </c>
      <c r="D37" s="153"/>
      <c r="E37" s="99">
        <v>9785394</v>
      </c>
      <c r="F37" s="100">
        <v>9785394</v>
      </c>
      <c r="G37" s="100"/>
      <c r="H37" s="100">
        <v>40814532</v>
      </c>
      <c r="I37" s="100">
        <v>-26778470</v>
      </c>
      <c r="J37" s="100"/>
      <c r="K37" s="100">
        <v>-29737313</v>
      </c>
      <c r="L37" s="100">
        <v>-36939847</v>
      </c>
      <c r="M37" s="100">
        <v>-25399533</v>
      </c>
      <c r="N37" s="100">
        <v>-29737313</v>
      </c>
      <c r="O37" s="100"/>
      <c r="P37" s="100"/>
      <c r="Q37" s="100"/>
      <c r="R37" s="100"/>
      <c r="S37" s="100"/>
      <c r="T37" s="100"/>
      <c r="U37" s="100"/>
      <c r="V37" s="100"/>
      <c r="W37" s="100"/>
      <c r="X37" s="100">
        <v>9785394</v>
      </c>
      <c r="Y37" s="100">
        <v>-9785394</v>
      </c>
      <c r="Z37" s="137">
        <v>-100</v>
      </c>
      <c r="AA37" s="102">
        <v>9785394</v>
      </c>
    </row>
    <row r="38" spans="1:27" ht="13.5">
      <c r="A38" s="269" t="s">
        <v>200</v>
      </c>
      <c r="B38" s="256"/>
      <c r="C38" s="257">
        <v>46085742</v>
      </c>
      <c r="D38" s="257"/>
      <c r="E38" s="258">
        <v>17058702</v>
      </c>
      <c r="F38" s="259">
        <v>17058702</v>
      </c>
      <c r="G38" s="259">
        <v>40814532</v>
      </c>
      <c r="H38" s="259">
        <v>-26778470</v>
      </c>
      <c r="I38" s="259">
        <v>-29737313</v>
      </c>
      <c r="J38" s="259">
        <v>-29737313</v>
      </c>
      <c r="K38" s="259">
        <v>-36939847</v>
      </c>
      <c r="L38" s="259">
        <v>-25399533</v>
      </c>
      <c r="M38" s="259">
        <v>-32026647</v>
      </c>
      <c r="N38" s="259">
        <v>-32026647</v>
      </c>
      <c r="O38" s="259"/>
      <c r="P38" s="259"/>
      <c r="Q38" s="259"/>
      <c r="R38" s="259"/>
      <c r="S38" s="259"/>
      <c r="T38" s="259"/>
      <c r="U38" s="259"/>
      <c r="V38" s="259"/>
      <c r="W38" s="259">
        <v>-32026647</v>
      </c>
      <c r="X38" s="259">
        <v>40413890</v>
      </c>
      <c r="Y38" s="259">
        <v>-72440537</v>
      </c>
      <c r="Z38" s="260">
        <v>-179.25</v>
      </c>
      <c r="AA38" s="261">
        <v>17058702</v>
      </c>
    </row>
    <row r="39" spans="1:27" ht="13.5">
      <c r="A39" s="118" t="s">
        <v>287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3.5">
      <c r="A40" s="267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3.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42187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18" customHeight="1">
      <c r="A1" s="327" t="s">
        <v>201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202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3.5">
      <c r="A5" s="290" t="s">
        <v>203</v>
      </c>
      <c r="B5" s="136"/>
      <c r="C5" s="108">
        <f aca="true" t="shared" si="0" ref="C5:Y5">SUM(C11:C18)</f>
        <v>34415328</v>
      </c>
      <c r="D5" s="200">
        <f t="shared" si="0"/>
        <v>0</v>
      </c>
      <c r="E5" s="106">
        <f t="shared" si="0"/>
        <v>29745869</v>
      </c>
      <c r="F5" s="106">
        <f t="shared" si="0"/>
        <v>29745869</v>
      </c>
      <c r="G5" s="106">
        <f t="shared" si="0"/>
        <v>16594000</v>
      </c>
      <c r="H5" s="106">
        <f t="shared" si="0"/>
        <v>0</v>
      </c>
      <c r="I5" s="106">
        <f t="shared" si="0"/>
        <v>0</v>
      </c>
      <c r="J5" s="106">
        <f t="shared" si="0"/>
        <v>16594000</v>
      </c>
      <c r="K5" s="106">
        <f t="shared" si="0"/>
        <v>0</v>
      </c>
      <c r="L5" s="106">
        <f t="shared" si="0"/>
        <v>0</v>
      </c>
      <c r="M5" s="106">
        <f t="shared" si="0"/>
        <v>0</v>
      </c>
      <c r="N5" s="106">
        <f t="shared" si="0"/>
        <v>0</v>
      </c>
      <c r="O5" s="106">
        <f t="shared" si="0"/>
        <v>0</v>
      </c>
      <c r="P5" s="106">
        <f t="shared" si="0"/>
        <v>0</v>
      </c>
      <c r="Q5" s="106">
        <f t="shared" si="0"/>
        <v>0</v>
      </c>
      <c r="R5" s="106">
        <f t="shared" si="0"/>
        <v>0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16594000</v>
      </c>
      <c r="X5" s="106">
        <f t="shared" si="0"/>
        <v>14872935</v>
      </c>
      <c r="Y5" s="106">
        <f t="shared" si="0"/>
        <v>1721065</v>
      </c>
      <c r="Z5" s="201">
        <f>+IF(X5&lt;&gt;0,+(Y5/X5)*100,0)</f>
        <v>11.57179131086097</v>
      </c>
      <c r="AA5" s="199">
        <f>SUM(AA11:AA18)</f>
        <v>29745869</v>
      </c>
    </row>
    <row r="6" spans="1:27" ht="13.5">
      <c r="A6" s="291" t="s">
        <v>204</v>
      </c>
      <c r="B6" s="142"/>
      <c r="C6" s="62">
        <v>9393845</v>
      </c>
      <c r="D6" s="156"/>
      <c r="E6" s="60">
        <v>6680869</v>
      </c>
      <c r="F6" s="60">
        <v>6680869</v>
      </c>
      <c r="G6" s="60">
        <v>16594000</v>
      </c>
      <c r="H6" s="60"/>
      <c r="I6" s="60"/>
      <c r="J6" s="60">
        <v>16594000</v>
      </c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>
        <v>16594000</v>
      </c>
      <c r="X6" s="60">
        <v>3340435</v>
      </c>
      <c r="Y6" s="60">
        <v>13253565</v>
      </c>
      <c r="Z6" s="140">
        <v>396.76</v>
      </c>
      <c r="AA6" s="155">
        <v>6680869</v>
      </c>
    </row>
    <row r="7" spans="1:27" ht="13.5">
      <c r="A7" s="291" t="s">
        <v>205</v>
      </c>
      <c r="B7" s="142"/>
      <c r="C7" s="62"/>
      <c r="D7" s="156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140"/>
      <c r="AA7" s="155"/>
    </row>
    <row r="8" spans="1:27" ht="13.5">
      <c r="A8" s="291" t="s">
        <v>206</v>
      </c>
      <c r="B8" s="142"/>
      <c r="C8" s="62"/>
      <c r="D8" s="156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140"/>
      <c r="AA8" s="155"/>
    </row>
    <row r="9" spans="1:27" ht="13.5">
      <c r="A9" s="291" t="s">
        <v>207</v>
      </c>
      <c r="B9" s="142"/>
      <c r="C9" s="62"/>
      <c r="D9" s="156"/>
      <c r="E9" s="60"/>
      <c r="F9" s="60"/>
      <c r="G9" s="60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140"/>
      <c r="AA9" s="155"/>
    </row>
    <row r="10" spans="1:27" ht="13.5">
      <c r="A10" s="291" t="s">
        <v>208</v>
      </c>
      <c r="B10" s="142"/>
      <c r="C10" s="62"/>
      <c r="D10" s="156"/>
      <c r="E10" s="60">
        <v>15000000</v>
      </c>
      <c r="F10" s="60">
        <v>15000000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7500000</v>
      </c>
      <c r="Y10" s="60">
        <v>-7500000</v>
      </c>
      <c r="Z10" s="140">
        <v>-100</v>
      </c>
      <c r="AA10" s="155">
        <v>15000000</v>
      </c>
    </row>
    <row r="11" spans="1:27" ht="13.5">
      <c r="A11" s="292" t="s">
        <v>209</v>
      </c>
      <c r="B11" s="142"/>
      <c r="C11" s="293">
        <f aca="true" t="shared" si="1" ref="C11:Y11">SUM(C6:C10)</f>
        <v>9393845</v>
      </c>
      <c r="D11" s="294">
        <f t="shared" si="1"/>
        <v>0</v>
      </c>
      <c r="E11" s="295">
        <f t="shared" si="1"/>
        <v>21680869</v>
      </c>
      <c r="F11" s="295">
        <f t="shared" si="1"/>
        <v>21680869</v>
      </c>
      <c r="G11" s="295">
        <f t="shared" si="1"/>
        <v>16594000</v>
      </c>
      <c r="H11" s="295">
        <f t="shared" si="1"/>
        <v>0</v>
      </c>
      <c r="I11" s="295">
        <f t="shared" si="1"/>
        <v>0</v>
      </c>
      <c r="J11" s="295">
        <f t="shared" si="1"/>
        <v>16594000</v>
      </c>
      <c r="K11" s="295">
        <f t="shared" si="1"/>
        <v>0</v>
      </c>
      <c r="L11" s="295">
        <f t="shared" si="1"/>
        <v>0</v>
      </c>
      <c r="M11" s="295">
        <f t="shared" si="1"/>
        <v>0</v>
      </c>
      <c r="N11" s="295">
        <f t="shared" si="1"/>
        <v>0</v>
      </c>
      <c r="O11" s="295">
        <f t="shared" si="1"/>
        <v>0</v>
      </c>
      <c r="P11" s="295">
        <f t="shared" si="1"/>
        <v>0</v>
      </c>
      <c r="Q11" s="295">
        <f t="shared" si="1"/>
        <v>0</v>
      </c>
      <c r="R11" s="295">
        <f t="shared" si="1"/>
        <v>0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16594000</v>
      </c>
      <c r="X11" s="295">
        <f t="shared" si="1"/>
        <v>10840435</v>
      </c>
      <c r="Y11" s="295">
        <f t="shared" si="1"/>
        <v>5753565</v>
      </c>
      <c r="Z11" s="296">
        <f>+IF(X11&lt;&gt;0,+(Y11/X11)*100,0)</f>
        <v>53.075038040447645</v>
      </c>
      <c r="AA11" s="297">
        <f>SUM(AA6:AA10)</f>
        <v>21680869</v>
      </c>
    </row>
    <row r="12" spans="1:27" ht="13.5">
      <c r="A12" s="298" t="s">
        <v>210</v>
      </c>
      <c r="B12" s="136"/>
      <c r="C12" s="62">
        <v>127761</v>
      </c>
      <c r="D12" s="156"/>
      <c r="E12" s="60">
        <v>6845000</v>
      </c>
      <c r="F12" s="60">
        <v>6845000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>
        <v>3422500</v>
      </c>
      <c r="Y12" s="60">
        <v>-3422500</v>
      </c>
      <c r="Z12" s="140">
        <v>-100</v>
      </c>
      <c r="AA12" s="155">
        <v>6845000</v>
      </c>
    </row>
    <row r="13" spans="1:27" ht="13.5">
      <c r="A13" s="298" t="s">
        <v>211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3.5">
      <c r="A14" s="298" t="s">
        <v>212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3.5">
      <c r="A15" s="298" t="s">
        <v>213</v>
      </c>
      <c r="B15" s="136" t="s">
        <v>138</v>
      </c>
      <c r="C15" s="62">
        <v>24806875</v>
      </c>
      <c r="D15" s="156"/>
      <c r="E15" s="60">
        <v>1220000</v>
      </c>
      <c r="F15" s="60">
        <v>1220000</v>
      </c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>
        <v>610000</v>
      </c>
      <c r="Y15" s="60">
        <v>-610000</v>
      </c>
      <c r="Z15" s="140">
        <v>-100</v>
      </c>
      <c r="AA15" s="155">
        <v>1220000</v>
      </c>
    </row>
    <row r="16" spans="1:27" ht="13.5">
      <c r="A16" s="299" t="s">
        <v>214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3.5">
      <c r="A17" s="298" t="s">
        <v>215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3.5">
      <c r="A18" s="298" t="s">
        <v>216</v>
      </c>
      <c r="B18" s="136"/>
      <c r="C18" s="84">
        <v>86847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3.5">
      <c r="A20" s="290" t="s">
        <v>217</v>
      </c>
      <c r="B20" s="136"/>
      <c r="C20" s="102">
        <f aca="true" t="shared" si="2" ref="C20:Y20">SUM(C26:C33)</f>
        <v>0</v>
      </c>
      <c r="D20" s="154">
        <f t="shared" si="2"/>
        <v>0</v>
      </c>
      <c r="E20" s="100">
        <f t="shared" si="2"/>
        <v>9697492</v>
      </c>
      <c r="F20" s="100">
        <f t="shared" si="2"/>
        <v>9697492</v>
      </c>
      <c r="G20" s="100">
        <f t="shared" si="2"/>
        <v>0</v>
      </c>
      <c r="H20" s="100">
        <f t="shared" si="2"/>
        <v>0</v>
      </c>
      <c r="I20" s="100">
        <f t="shared" si="2"/>
        <v>0</v>
      </c>
      <c r="J20" s="100">
        <f t="shared" si="2"/>
        <v>0</v>
      </c>
      <c r="K20" s="100">
        <f t="shared" si="2"/>
        <v>0</v>
      </c>
      <c r="L20" s="100">
        <f t="shared" si="2"/>
        <v>0</v>
      </c>
      <c r="M20" s="100">
        <f t="shared" si="2"/>
        <v>0</v>
      </c>
      <c r="N20" s="100">
        <f t="shared" si="2"/>
        <v>0</v>
      </c>
      <c r="O20" s="100">
        <f t="shared" si="2"/>
        <v>0</v>
      </c>
      <c r="P20" s="100">
        <f t="shared" si="2"/>
        <v>0</v>
      </c>
      <c r="Q20" s="100">
        <f t="shared" si="2"/>
        <v>0</v>
      </c>
      <c r="R20" s="100">
        <f t="shared" si="2"/>
        <v>0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0</v>
      </c>
      <c r="X20" s="100">
        <f t="shared" si="2"/>
        <v>4848746</v>
      </c>
      <c r="Y20" s="100">
        <f t="shared" si="2"/>
        <v>-4848746</v>
      </c>
      <c r="Z20" s="137">
        <f>+IF(X20&lt;&gt;0,+(Y20/X20)*100,0)</f>
        <v>-100</v>
      </c>
      <c r="AA20" s="153">
        <f>SUM(AA26:AA33)</f>
        <v>9697492</v>
      </c>
    </row>
    <row r="21" spans="1:27" ht="13.5">
      <c r="A21" s="291" t="s">
        <v>204</v>
      </c>
      <c r="B21" s="142"/>
      <c r="C21" s="62"/>
      <c r="D21" s="156"/>
      <c r="E21" s="60">
        <v>7766492</v>
      </c>
      <c r="F21" s="60">
        <v>7766492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3883246</v>
      </c>
      <c r="Y21" s="60">
        <v>-3883246</v>
      </c>
      <c r="Z21" s="140">
        <v>-100</v>
      </c>
      <c r="AA21" s="155">
        <v>7766492</v>
      </c>
    </row>
    <row r="22" spans="1:27" ht="13.5">
      <c r="A22" s="291" t="s">
        <v>205</v>
      </c>
      <c r="B22" s="142"/>
      <c r="C22" s="62"/>
      <c r="D22" s="156"/>
      <c r="E22" s="60"/>
      <c r="F22" s="60"/>
      <c r="G22" s="60"/>
      <c r="H22" s="60"/>
      <c r="I22" s="60"/>
      <c r="J22" s="60"/>
      <c r="K22" s="60"/>
      <c r="L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  <c r="Y22" s="60"/>
      <c r="Z22" s="140"/>
      <c r="AA22" s="155"/>
    </row>
    <row r="23" spans="1:27" ht="13.5">
      <c r="A23" s="291" t="s">
        <v>206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3.5">
      <c r="A24" s="291" t="s">
        <v>207</v>
      </c>
      <c r="B24" s="142"/>
      <c r="C24" s="62"/>
      <c r="D24" s="156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  <c r="Y24" s="60"/>
      <c r="Z24" s="140"/>
      <c r="AA24" s="155"/>
    </row>
    <row r="25" spans="1:27" ht="13.5">
      <c r="A25" s="291" t="s">
        <v>208</v>
      </c>
      <c r="B25" s="142"/>
      <c r="C25" s="62"/>
      <c r="D25" s="156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155"/>
    </row>
    <row r="26" spans="1:27" ht="13.5">
      <c r="A26" s="292" t="s">
        <v>209</v>
      </c>
      <c r="B26" s="302"/>
      <c r="C26" s="293">
        <f aca="true" t="shared" si="3" ref="C26:Y26">SUM(C21:C25)</f>
        <v>0</v>
      </c>
      <c r="D26" s="294">
        <f t="shared" si="3"/>
        <v>0</v>
      </c>
      <c r="E26" s="295">
        <f t="shared" si="3"/>
        <v>7766492</v>
      </c>
      <c r="F26" s="295">
        <f t="shared" si="3"/>
        <v>7766492</v>
      </c>
      <c r="G26" s="295">
        <f t="shared" si="3"/>
        <v>0</v>
      </c>
      <c r="H26" s="295">
        <f t="shared" si="3"/>
        <v>0</v>
      </c>
      <c r="I26" s="295">
        <f t="shared" si="3"/>
        <v>0</v>
      </c>
      <c r="J26" s="295">
        <f t="shared" si="3"/>
        <v>0</v>
      </c>
      <c r="K26" s="295">
        <f t="shared" si="3"/>
        <v>0</v>
      </c>
      <c r="L26" s="295">
        <f t="shared" si="3"/>
        <v>0</v>
      </c>
      <c r="M26" s="295">
        <f t="shared" si="3"/>
        <v>0</v>
      </c>
      <c r="N26" s="295">
        <f t="shared" si="3"/>
        <v>0</v>
      </c>
      <c r="O26" s="295">
        <f t="shared" si="3"/>
        <v>0</v>
      </c>
      <c r="P26" s="295">
        <f t="shared" si="3"/>
        <v>0</v>
      </c>
      <c r="Q26" s="295">
        <f t="shared" si="3"/>
        <v>0</v>
      </c>
      <c r="R26" s="295">
        <f t="shared" si="3"/>
        <v>0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0</v>
      </c>
      <c r="X26" s="295">
        <f t="shared" si="3"/>
        <v>3883246</v>
      </c>
      <c r="Y26" s="295">
        <f t="shared" si="3"/>
        <v>-3883246</v>
      </c>
      <c r="Z26" s="296">
        <f>+IF(X26&lt;&gt;0,+(Y26/X26)*100,0)</f>
        <v>-100</v>
      </c>
      <c r="AA26" s="297">
        <f>SUM(AA21:AA25)</f>
        <v>7766492</v>
      </c>
    </row>
    <row r="27" spans="1:27" ht="13.5">
      <c r="A27" s="298" t="s">
        <v>210</v>
      </c>
      <c r="B27" s="147"/>
      <c r="C27" s="62"/>
      <c r="D27" s="156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3.5">
      <c r="A28" s="298" t="s">
        <v>211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3.5">
      <c r="A29" s="298" t="s">
        <v>212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3.5">
      <c r="A30" s="298" t="s">
        <v>213</v>
      </c>
      <c r="B30" s="136" t="s">
        <v>138</v>
      </c>
      <c r="C30" s="62"/>
      <c r="D30" s="156"/>
      <c r="E30" s="60">
        <v>1931000</v>
      </c>
      <c r="F30" s="60">
        <v>1931000</v>
      </c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>
        <v>965500</v>
      </c>
      <c r="Y30" s="60">
        <v>-965500</v>
      </c>
      <c r="Z30" s="140">
        <v>-100</v>
      </c>
      <c r="AA30" s="155">
        <v>1931000</v>
      </c>
    </row>
    <row r="31" spans="1:27" ht="13.5">
      <c r="A31" s="299" t="s">
        <v>214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3.5">
      <c r="A32" s="298" t="s">
        <v>215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3.5">
      <c r="A33" s="298" t="s">
        <v>216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3.5">
      <c r="A35" s="290" t="s">
        <v>218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3.5">
      <c r="A36" s="291" t="s">
        <v>204</v>
      </c>
      <c r="B36" s="142"/>
      <c r="C36" s="62">
        <f aca="true" t="shared" si="4" ref="C36:Y40">C6+C21</f>
        <v>9393845</v>
      </c>
      <c r="D36" s="156">
        <f t="shared" si="4"/>
        <v>0</v>
      </c>
      <c r="E36" s="60">
        <f t="shared" si="4"/>
        <v>14447361</v>
      </c>
      <c r="F36" s="60">
        <f t="shared" si="4"/>
        <v>14447361</v>
      </c>
      <c r="G36" s="60">
        <f t="shared" si="4"/>
        <v>16594000</v>
      </c>
      <c r="H36" s="60">
        <f t="shared" si="4"/>
        <v>0</v>
      </c>
      <c r="I36" s="60">
        <f t="shared" si="4"/>
        <v>0</v>
      </c>
      <c r="J36" s="60">
        <f t="shared" si="4"/>
        <v>16594000</v>
      </c>
      <c r="K36" s="60">
        <f t="shared" si="4"/>
        <v>0</v>
      </c>
      <c r="L36" s="60">
        <f t="shared" si="4"/>
        <v>0</v>
      </c>
      <c r="M36" s="60">
        <f t="shared" si="4"/>
        <v>0</v>
      </c>
      <c r="N36" s="60">
        <f t="shared" si="4"/>
        <v>0</v>
      </c>
      <c r="O36" s="60">
        <f t="shared" si="4"/>
        <v>0</v>
      </c>
      <c r="P36" s="60">
        <f t="shared" si="4"/>
        <v>0</v>
      </c>
      <c r="Q36" s="60">
        <f t="shared" si="4"/>
        <v>0</v>
      </c>
      <c r="R36" s="60">
        <f t="shared" si="4"/>
        <v>0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16594000</v>
      </c>
      <c r="X36" s="60">
        <f t="shared" si="4"/>
        <v>7223681</v>
      </c>
      <c r="Y36" s="60">
        <f t="shared" si="4"/>
        <v>9370319</v>
      </c>
      <c r="Z36" s="140">
        <f aca="true" t="shared" si="5" ref="Z36:Z49">+IF(X36&lt;&gt;0,+(Y36/X36)*100,0)</f>
        <v>129.71667768828664</v>
      </c>
      <c r="AA36" s="155">
        <f>AA6+AA21</f>
        <v>14447361</v>
      </c>
    </row>
    <row r="37" spans="1:27" ht="13.5">
      <c r="A37" s="291" t="s">
        <v>205</v>
      </c>
      <c r="B37" s="142"/>
      <c r="C37" s="62">
        <f t="shared" si="4"/>
        <v>0</v>
      </c>
      <c r="D37" s="156">
        <f t="shared" si="4"/>
        <v>0</v>
      </c>
      <c r="E37" s="60">
        <f t="shared" si="4"/>
        <v>0</v>
      </c>
      <c r="F37" s="60">
        <f t="shared" si="4"/>
        <v>0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0</v>
      </c>
      <c r="M37" s="60">
        <f t="shared" si="4"/>
        <v>0</v>
      </c>
      <c r="N37" s="60">
        <f t="shared" si="4"/>
        <v>0</v>
      </c>
      <c r="O37" s="60">
        <f t="shared" si="4"/>
        <v>0</v>
      </c>
      <c r="P37" s="60">
        <f t="shared" si="4"/>
        <v>0</v>
      </c>
      <c r="Q37" s="60">
        <f t="shared" si="4"/>
        <v>0</v>
      </c>
      <c r="R37" s="60">
        <f t="shared" si="4"/>
        <v>0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0</v>
      </c>
      <c r="X37" s="60">
        <f t="shared" si="4"/>
        <v>0</v>
      </c>
      <c r="Y37" s="60">
        <f t="shared" si="4"/>
        <v>0</v>
      </c>
      <c r="Z37" s="140">
        <f t="shared" si="5"/>
        <v>0</v>
      </c>
      <c r="AA37" s="155">
        <f>AA7+AA22</f>
        <v>0</v>
      </c>
    </row>
    <row r="38" spans="1:27" ht="13.5">
      <c r="A38" s="291" t="s">
        <v>206</v>
      </c>
      <c r="B38" s="142"/>
      <c r="C38" s="62">
        <f t="shared" si="4"/>
        <v>0</v>
      </c>
      <c r="D38" s="156">
        <f t="shared" si="4"/>
        <v>0</v>
      </c>
      <c r="E38" s="60">
        <f t="shared" si="4"/>
        <v>0</v>
      </c>
      <c r="F38" s="60">
        <f t="shared" si="4"/>
        <v>0</v>
      </c>
      <c r="G38" s="60">
        <f t="shared" si="4"/>
        <v>0</v>
      </c>
      <c r="H38" s="60">
        <f t="shared" si="4"/>
        <v>0</v>
      </c>
      <c r="I38" s="60">
        <f t="shared" si="4"/>
        <v>0</v>
      </c>
      <c r="J38" s="60">
        <f t="shared" si="4"/>
        <v>0</v>
      </c>
      <c r="K38" s="60">
        <f t="shared" si="4"/>
        <v>0</v>
      </c>
      <c r="L38" s="60">
        <f t="shared" si="4"/>
        <v>0</v>
      </c>
      <c r="M38" s="60">
        <f t="shared" si="4"/>
        <v>0</v>
      </c>
      <c r="N38" s="60">
        <f t="shared" si="4"/>
        <v>0</v>
      </c>
      <c r="O38" s="60">
        <f t="shared" si="4"/>
        <v>0</v>
      </c>
      <c r="P38" s="60">
        <f t="shared" si="4"/>
        <v>0</v>
      </c>
      <c r="Q38" s="60">
        <f t="shared" si="4"/>
        <v>0</v>
      </c>
      <c r="R38" s="60">
        <f t="shared" si="4"/>
        <v>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0</v>
      </c>
      <c r="X38" s="60">
        <f t="shared" si="4"/>
        <v>0</v>
      </c>
      <c r="Y38" s="60">
        <f t="shared" si="4"/>
        <v>0</v>
      </c>
      <c r="Z38" s="140">
        <f t="shared" si="5"/>
        <v>0</v>
      </c>
      <c r="AA38" s="155">
        <f>AA8+AA23</f>
        <v>0</v>
      </c>
    </row>
    <row r="39" spans="1:27" ht="13.5">
      <c r="A39" s="291" t="s">
        <v>207</v>
      </c>
      <c r="B39" s="142"/>
      <c r="C39" s="62">
        <f t="shared" si="4"/>
        <v>0</v>
      </c>
      <c r="D39" s="156">
        <f t="shared" si="4"/>
        <v>0</v>
      </c>
      <c r="E39" s="60">
        <f t="shared" si="4"/>
        <v>0</v>
      </c>
      <c r="F39" s="60">
        <f t="shared" si="4"/>
        <v>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0</v>
      </c>
      <c r="M39" s="60">
        <f t="shared" si="4"/>
        <v>0</v>
      </c>
      <c r="N39" s="60">
        <f t="shared" si="4"/>
        <v>0</v>
      </c>
      <c r="O39" s="60">
        <f t="shared" si="4"/>
        <v>0</v>
      </c>
      <c r="P39" s="60">
        <f t="shared" si="4"/>
        <v>0</v>
      </c>
      <c r="Q39" s="60">
        <f t="shared" si="4"/>
        <v>0</v>
      </c>
      <c r="R39" s="60">
        <f t="shared" si="4"/>
        <v>0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0</v>
      </c>
      <c r="X39" s="60">
        <f t="shared" si="4"/>
        <v>0</v>
      </c>
      <c r="Y39" s="60">
        <f t="shared" si="4"/>
        <v>0</v>
      </c>
      <c r="Z39" s="140">
        <f t="shared" si="5"/>
        <v>0</v>
      </c>
      <c r="AA39" s="155">
        <f>AA9+AA24</f>
        <v>0</v>
      </c>
    </row>
    <row r="40" spans="1:27" ht="13.5">
      <c r="A40" s="291" t="s">
        <v>208</v>
      </c>
      <c r="B40" s="142"/>
      <c r="C40" s="62">
        <f t="shared" si="4"/>
        <v>0</v>
      </c>
      <c r="D40" s="156">
        <f t="shared" si="4"/>
        <v>0</v>
      </c>
      <c r="E40" s="60">
        <f t="shared" si="4"/>
        <v>15000000</v>
      </c>
      <c r="F40" s="60">
        <f t="shared" si="4"/>
        <v>15000000</v>
      </c>
      <c r="G40" s="60">
        <f t="shared" si="4"/>
        <v>0</v>
      </c>
      <c r="H40" s="60">
        <f t="shared" si="4"/>
        <v>0</v>
      </c>
      <c r="I40" s="60">
        <f t="shared" si="4"/>
        <v>0</v>
      </c>
      <c r="J40" s="60">
        <f t="shared" si="4"/>
        <v>0</v>
      </c>
      <c r="K40" s="60">
        <f t="shared" si="4"/>
        <v>0</v>
      </c>
      <c r="L40" s="60">
        <f t="shared" si="4"/>
        <v>0</v>
      </c>
      <c r="M40" s="60">
        <f t="shared" si="4"/>
        <v>0</v>
      </c>
      <c r="N40" s="60">
        <f t="shared" si="4"/>
        <v>0</v>
      </c>
      <c r="O40" s="60">
        <f t="shared" si="4"/>
        <v>0</v>
      </c>
      <c r="P40" s="60">
        <f t="shared" si="4"/>
        <v>0</v>
      </c>
      <c r="Q40" s="60">
        <f t="shared" si="4"/>
        <v>0</v>
      </c>
      <c r="R40" s="60">
        <f t="shared" si="4"/>
        <v>0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0</v>
      </c>
      <c r="X40" s="60">
        <f t="shared" si="4"/>
        <v>7500000</v>
      </c>
      <c r="Y40" s="60">
        <f t="shared" si="4"/>
        <v>-7500000</v>
      </c>
      <c r="Z40" s="140">
        <f t="shared" si="5"/>
        <v>-100</v>
      </c>
      <c r="AA40" s="155">
        <f>AA10+AA25</f>
        <v>15000000</v>
      </c>
    </row>
    <row r="41" spans="1:27" ht="13.5">
      <c r="A41" s="292" t="s">
        <v>209</v>
      </c>
      <c r="B41" s="142"/>
      <c r="C41" s="293">
        <f aca="true" t="shared" si="6" ref="C41:Y41">SUM(C36:C40)</f>
        <v>9393845</v>
      </c>
      <c r="D41" s="294">
        <f t="shared" si="6"/>
        <v>0</v>
      </c>
      <c r="E41" s="295">
        <f t="shared" si="6"/>
        <v>29447361</v>
      </c>
      <c r="F41" s="295">
        <f t="shared" si="6"/>
        <v>29447361</v>
      </c>
      <c r="G41" s="295">
        <f t="shared" si="6"/>
        <v>16594000</v>
      </c>
      <c r="H41" s="295">
        <f t="shared" si="6"/>
        <v>0</v>
      </c>
      <c r="I41" s="295">
        <f t="shared" si="6"/>
        <v>0</v>
      </c>
      <c r="J41" s="295">
        <f t="shared" si="6"/>
        <v>16594000</v>
      </c>
      <c r="K41" s="295">
        <f t="shared" si="6"/>
        <v>0</v>
      </c>
      <c r="L41" s="295">
        <f t="shared" si="6"/>
        <v>0</v>
      </c>
      <c r="M41" s="295">
        <f t="shared" si="6"/>
        <v>0</v>
      </c>
      <c r="N41" s="295">
        <f t="shared" si="6"/>
        <v>0</v>
      </c>
      <c r="O41" s="295">
        <f t="shared" si="6"/>
        <v>0</v>
      </c>
      <c r="P41" s="295">
        <f t="shared" si="6"/>
        <v>0</v>
      </c>
      <c r="Q41" s="295">
        <f t="shared" si="6"/>
        <v>0</v>
      </c>
      <c r="R41" s="295">
        <f t="shared" si="6"/>
        <v>0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16594000</v>
      </c>
      <c r="X41" s="295">
        <f t="shared" si="6"/>
        <v>14723681</v>
      </c>
      <c r="Y41" s="295">
        <f t="shared" si="6"/>
        <v>1870319</v>
      </c>
      <c r="Z41" s="296">
        <f t="shared" si="5"/>
        <v>12.702794905703268</v>
      </c>
      <c r="AA41" s="297">
        <f>SUM(AA36:AA40)</f>
        <v>29447361</v>
      </c>
    </row>
    <row r="42" spans="1:27" ht="13.5">
      <c r="A42" s="298" t="s">
        <v>210</v>
      </c>
      <c r="B42" s="136"/>
      <c r="C42" s="95">
        <f aca="true" t="shared" si="7" ref="C42:Y48">C12+C27</f>
        <v>127761</v>
      </c>
      <c r="D42" s="129">
        <f t="shared" si="7"/>
        <v>0</v>
      </c>
      <c r="E42" s="54">
        <f t="shared" si="7"/>
        <v>6845000</v>
      </c>
      <c r="F42" s="54">
        <f t="shared" si="7"/>
        <v>6845000</v>
      </c>
      <c r="G42" s="54">
        <f t="shared" si="7"/>
        <v>0</v>
      </c>
      <c r="H42" s="54">
        <f t="shared" si="7"/>
        <v>0</v>
      </c>
      <c r="I42" s="54">
        <f t="shared" si="7"/>
        <v>0</v>
      </c>
      <c r="J42" s="54">
        <f t="shared" si="7"/>
        <v>0</v>
      </c>
      <c r="K42" s="54">
        <f t="shared" si="7"/>
        <v>0</v>
      </c>
      <c r="L42" s="54">
        <f t="shared" si="7"/>
        <v>0</v>
      </c>
      <c r="M42" s="54">
        <f t="shared" si="7"/>
        <v>0</v>
      </c>
      <c r="N42" s="54">
        <f t="shared" si="7"/>
        <v>0</v>
      </c>
      <c r="O42" s="54">
        <f t="shared" si="7"/>
        <v>0</v>
      </c>
      <c r="P42" s="54">
        <f t="shared" si="7"/>
        <v>0</v>
      </c>
      <c r="Q42" s="54">
        <f t="shared" si="7"/>
        <v>0</v>
      </c>
      <c r="R42" s="54">
        <f t="shared" si="7"/>
        <v>0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0</v>
      </c>
      <c r="X42" s="54">
        <f t="shared" si="7"/>
        <v>3422500</v>
      </c>
      <c r="Y42" s="54">
        <f t="shared" si="7"/>
        <v>-3422500</v>
      </c>
      <c r="Z42" s="184">
        <f t="shared" si="5"/>
        <v>-100</v>
      </c>
      <c r="AA42" s="130">
        <f aca="true" t="shared" si="8" ref="AA42:AA48">AA12+AA27</f>
        <v>6845000</v>
      </c>
    </row>
    <row r="43" spans="1:27" ht="13.5">
      <c r="A43" s="298" t="s">
        <v>211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3.5">
      <c r="A44" s="298" t="s">
        <v>212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3.5">
      <c r="A45" s="298" t="s">
        <v>213</v>
      </c>
      <c r="B45" s="136" t="s">
        <v>138</v>
      </c>
      <c r="C45" s="95">
        <f t="shared" si="7"/>
        <v>24806875</v>
      </c>
      <c r="D45" s="129">
        <f t="shared" si="7"/>
        <v>0</v>
      </c>
      <c r="E45" s="54">
        <f t="shared" si="7"/>
        <v>3151000</v>
      </c>
      <c r="F45" s="54">
        <f t="shared" si="7"/>
        <v>3151000</v>
      </c>
      <c r="G45" s="54">
        <f t="shared" si="7"/>
        <v>0</v>
      </c>
      <c r="H45" s="54">
        <f t="shared" si="7"/>
        <v>0</v>
      </c>
      <c r="I45" s="54">
        <f t="shared" si="7"/>
        <v>0</v>
      </c>
      <c r="J45" s="54">
        <f t="shared" si="7"/>
        <v>0</v>
      </c>
      <c r="K45" s="54">
        <f t="shared" si="7"/>
        <v>0</v>
      </c>
      <c r="L45" s="54">
        <f t="shared" si="7"/>
        <v>0</v>
      </c>
      <c r="M45" s="54">
        <f t="shared" si="7"/>
        <v>0</v>
      </c>
      <c r="N45" s="54">
        <f t="shared" si="7"/>
        <v>0</v>
      </c>
      <c r="O45" s="54">
        <f t="shared" si="7"/>
        <v>0</v>
      </c>
      <c r="P45" s="54">
        <f t="shared" si="7"/>
        <v>0</v>
      </c>
      <c r="Q45" s="54">
        <f t="shared" si="7"/>
        <v>0</v>
      </c>
      <c r="R45" s="54">
        <f t="shared" si="7"/>
        <v>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0</v>
      </c>
      <c r="X45" s="54">
        <f t="shared" si="7"/>
        <v>1575500</v>
      </c>
      <c r="Y45" s="54">
        <f t="shared" si="7"/>
        <v>-1575500</v>
      </c>
      <c r="Z45" s="184">
        <f t="shared" si="5"/>
        <v>-100</v>
      </c>
      <c r="AA45" s="130">
        <f t="shared" si="8"/>
        <v>3151000</v>
      </c>
    </row>
    <row r="46" spans="1:27" ht="13.5">
      <c r="A46" s="299" t="s">
        <v>214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3.5">
      <c r="A47" s="298" t="s">
        <v>215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3.5">
      <c r="A48" s="298" t="s">
        <v>216</v>
      </c>
      <c r="B48" s="136"/>
      <c r="C48" s="95">
        <f t="shared" si="7"/>
        <v>86847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3.5">
      <c r="A49" s="308" t="s">
        <v>219</v>
      </c>
      <c r="B49" s="149"/>
      <c r="C49" s="239">
        <f aca="true" t="shared" si="9" ref="C49:Y49">SUM(C41:C48)</f>
        <v>34415328</v>
      </c>
      <c r="D49" s="218">
        <f t="shared" si="9"/>
        <v>0</v>
      </c>
      <c r="E49" s="220">
        <f t="shared" si="9"/>
        <v>39443361</v>
      </c>
      <c r="F49" s="220">
        <f t="shared" si="9"/>
        <v>39443361</v>
      </c>
      <c r="G49" s="220">
        <f t="shared" si="9"/>
        <v>16594000</v>
      </c>
      <c r="H49" s="220">
        <f t="shared" si="9"/>
        <v>0</v>
      </c>
      <c r="I49" s="220">
        <f t="shared" si="9"/>
        <v>0</v>
      </c>
      <c r="J49" s="220">
        <f t="shared" si="9"/>
        <v>16594000</v>
      </c>
      <c r="K49" s="220">
        <f t="shared" si="9"/>
        <v>0</v>
      </c>
      <c r="L49" s="220">
        <f t="shared" si="9"/>
        <v>0</v>
      </c>
      <c r="M49" s="220">
        <f t="shared" si="9"/>
        <v>0</v>
      </c>
      <c r="N49" s="220">
        <f t="shared" si="9"/>
        <v>0</v>
      </c>
      <c r="O49" s="220">
        <f t="shared" si="9"/>
        <v>0</v>
      </c>
      <c r="P49" s="220">
        <f t="shared" si="9"/>
        <v>0</v>
      </c>
      <c r="Q49" s="220">
        <f t="shared" si="9"/>
        <v>0</v>
      </c>
      <c r="R49" s="220">
        <f t="shared" si="9"/>
        <v>0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16594000</v>
      </c>
      <c r="X49" s="220">
        <f t="shared" si="9"/>
        <v>19721681</v>
      </c>
      <c r="Y49" s="220">
        <f t="shared" si="9"/>
        <v>-3127681</v>
      </c>
      <c r="Z49" s="221">
        <f t="shared" si="5"/>
        <v>-15.85909943477942</v>
      </c>
      <c r="AA49" s="222">
        <f>SUM(AA41:AA48)</f>
        <v>39443361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3.5">
      <c r="A51" s="309" t="s">
        <v>220</v>
      </c>
      <c r="B51" s="136"/>
      <c r="C51" s="95">
        <f aca="true" t="shared" si="10" ref="C51:Y51">SUM(C57:C61)</f>
        <v>0</v>
      </c>
      <c r="D51" s="129">
        <f t="shared" si="10"/>
        <v>0</v>
      </c>
      <c r="E51" s="54">
        <f t="shared" si="10"/>
        <v>0</v>
      </c>
      <c r="F51" s="54">
        <f t="shared" si="10"/>
        <v>0</v>
      </c>
      <c r="G51" s="54">
        <f t="shared" si="10"/>
        <v>0</v>
      </c>
      <c r="H51" s="54">
        <f t="shared" si="10"/>
        <v>0</v>
      </c>
      <c r="I51" s="54">
        <f t="shared" si="10"/>
        <v>0</v>
      </c>
      <c r="J51" s="54">
        <f t="shared" si="10"/>
        <v>0</v>
      </c>
      <c r="K51" s="54">
        <f t="shared" si="10"/>
        <v>0</v>
      </c>
      <c r="L51" s="54">
        <f t="shared" si="10"/>
        <v>0</v>
      </c>
      <c r="M51" s="54">
        <f t="shared" si="10"/>
        <v>0</v>
      </c>
      <c r="N51" s="54">
        <f t="shared" si="10"/>
        <v>0</v>
      </c>
      <c r="O51" s="54">
        <f t="shared" si="10"/>
        <v>0</v>
      </c>
      <c r="P51" s="54">
        <f t="shared" si="10"/>
        <v>0</v>
      </c>
      <c r="Q51" s="54">
        <f t="shared" si="10"/>
        <v>0</v>
      </c>
      <c r="R51" s="54">
        <f t="shared" si="10"/>
        <v>0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0</v>
      </c>
      <c r="X51" s="54">
        <f t="shared" si="10"/>
        <v>0</v>
      </c>
      <c r="Y51" s="54">
        <f t="shared" si="10"/>
        <v>0</v>
      </c>
      <c r="Z51" s="184">
        <f>+IF(X51&lt;&gt;0,+(Y51/X51)*100,0)</f>
        <v>0</v>
      </c>
      <c r="AA51" s="130">
        <f>SUM(AA57:AA61)</f>
        <v>0</v>
      </c>
    </row>
    <row r="52" spans="1:27" ht="13.5">
      <c r="A52" s="310" t="s">
        <v>204</v>
      </c>
      <c r="B52" s="142"/>
      <c r="C52" s="62"/>
      <c r="D52" s="156"/>
      <c r="E52" s="60"/>
      <c r="F52" s="60"/>
      <c r="G52" s="60"/>
      <c r="H52" s="60"/>
      <c r="I52" s="60"/>
      <c r="J52" s="60"/>
      <c r="K52" s="60"/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140"/>
      <c r="AA52" s="155"/>
    </row>
    <row r="53" spans="1:27" ht="13.5">
      <c r="A53" s="310" t="s">
        <v>205</v>
      </c>
      <c r="B53" s="142"/>
      <c r="C53" s="62"/>
      <c r="D53" s="156"/>
      <c r="E53" s="60"/>
      <c r="F53" s="60"/>
      <c r="G53" s="60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140"/>
      <c r="AA53" s="155"/>
    </row>
    <row r="54" spans="1:27" ht="13.5">
      <c r="A54" s="310" t="s">
        <v>206</v>
      </c>
      <c r="B54" s="142"/>
      <c r="C54" s="62"/>
      <c r="D54" s="156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140"/>
      <c r="AA54" s="155"/>
    </row>
    <row r="55" spans="1:27" ht="13.5">
      <c r="A55" s="310" t="s">
        <v>207</v>
      </c>
      <c r="B55" s="142"/>
      <c r="C55" s="62"/>
      <c r="D55" s="156"/>
      <c r="E55" s="60"/>
      <c r="F55" s="60"/>
      <c r="G55" s="60"/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140"/>
      <c r="AA55" s="155"/>
    </row>
    <row r="56" spans="1:27" ht="13.5">
      <c r="A56" s="310" t="s">
        <v>208</v>
      </c>
      <c r="B56" s="142"/>
      <c r="C56" s="62"/>
      <c r="D56" s="156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3.5">
      <c r="A57" s="138" t="s">
        <v>209</v>
      </c>
      <c r="B57" s="142"/>
      <c r="C57" s="293">
        <f aca="true" t="shared" si="11" ref="C57:Y57">SUM(C52:C56)</f>
        <v>0</v>
      </c>
      <c r="D57" s="294">
        <f t="shared" si="11"/>
        <v>0</v>
      </c>
      <c r="E57" s="295">
        <f t="shared" si="11"/>
        <v>0</v>
      </c>
      <c r="F57" s="295">
        <f t="shared" si="11"/>
        <v>0</v>
      </c>
      <c r="G57" s="295">
        <f t="shared" si="11"/>
        <v>0</v>
      </c>
      <c r="H57" s="295">
        <f t="shared" si="11"/>
        <v>0</v>
      </c>
      <c r="I57" s="295">
        <f t="shared" si="11"/>
        <v>0</v>
      </c>
      <c r="J57" s="295">
        <f t="shared" si="11"/>
        <v>0</v>
      </c>
      <c r="K57" s="295">
        <f t="shared" si="11"/>
        <v>0</v>
      </c>
      <c r="L57" s="295">
        <f t="shared" si="11"/>
        <v>0</v>
      </c>
      <c r="M57" s="295">
        <f t="shared" si="11"/>
        <v>0</v>
      </c>
      <c r="N57" s="295">
        <f t="shared" si="11"/>
        <v>0</v>
      </c>
      <c r="O57" s="295">
        <f t="shared" si="11"/>
        <v>0</v>
      </c>
      <c r="P57" s="295">
        <f t="shared" si="11"/>
        <v>0</v>
      </c>
      <c r="Q57" s="295">
        <f t="shared" si="11"/>
        <v>0</v>
      </c>
      <c r="R57" s="295">
        <f t="shared" si="11"/>
        <v>0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0</v>
      </c>
      <c r="X57" s="295">
        <f t="shared" si="11"/>
        <v>0</v>
      </c>
      <c r="Y57" s="295">
        <f t="shared" si="11"/>
        <v>0</v>
      </c>
      <c r="Z57" s="296">
        <f>+IF(X57&lt;&gt;0,+(Y57/X57)*100,0)</f>
        <v>0</v>
      </c>
      <c r="AA57" s="297">
        <f>SUM(AA52:AA56)</f>
        <v>0</v>
      </c>
    </row>
    <row r="58" spans="1:27" ht="13.5">
      <c r="A58" s="311" t="s">
        <v>210</v>
      </c>
      <c r="B58" s="136"/>
      <c r="C58" s="62"/>
      <c r="D58" s="156"/>
      <c r="E58" s="60"/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3.5">
      <c r="A59" s="311" t="s">
        <v>211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3.5">
      <c r="A60" s="311" t="s">
        <v>212</v>
      </c>
      <c r="B60" s="136"/>
      <c r="C60" s="62"/>
      <c r="D60" s="156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3.5">
      <c r="A61" s="311" t="s">
        <v>213</v>
      </c>
      <c r="B61" s="136" t="s">
        <v>221</v>
      </c>
      <c r="C61" s="62"/>
      <c r="D61" s="156"/>
      <c r="E61" s="60"/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3.5">
      <c r="A64" s="315" t="s">
        <v>222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3.5">
      <c r="A65" s="311" t="s">
        <v>117</v>
      </c>
      <c r="B65" s="316"/>
      <c r="C65" s="62"/>
      <c r="D65" s="156"/>
      <c r="E65" s="60"/>
      <c r="F65" s="60"/>
      <c r="G65" s="60">
        <v>14826</v>
      </c>
      <c r="H65" s="60">
        <v>14826</v>
      </c>
      <c r="I65" s="60">
        <v>14826</v>
      </c>
      <c r="J65" s="60">
        <v>44478</v>
      </c>
      <c r="K65" s="60">
        <v>14181</v>
      </c>
      <c r="L65" s="60">
        <v>27041</v>
      </c>
      <c r="M65" s="60">
        <v>14181</v>
      </c>
      <c r="N65" s="60">
        <v>55403</v>
      </c>
      <c r="O65" s="60"/>
      <c r="P65" s="60"/>
      <c r="Q65" s="60"/>
      <c r="R65" s="60"/>
      <c r="S65" s="60"/>
      <c r="T65" s="60"/>
      <c r="U65" s="60"/>
      <c r="V65" s="60"/>
      <c r="W65" s="60">
        <v>99881</v>
      </c>
      <c r="X65" s="60"/>
      <c r="Y65" s="60">
        <v>99881</v>
      </c>
      <c r="Z65" s="140"/>
      <c r="AA65" s="155"/>
    </row>
    <row r="66" spans="1:27" ht="13.5">
      <c r="A66" s="311" t="s">
        <v>223</v>
      </c>
      <c r="B66" s="316"/>
      <c r="C66" s="273"/>
      <c r="D66" s="274"/>
      <c r="E66" s="275"/>
      <c r="F66" s="275"/>
      <c r="G66" s="275">
        <v>1396861</v>
      </c>
      <c r="H66" s="275">
        <v>579236</v>
      </c>
      <c r="I66" s="275">
        <v>579236</v>
      </c>
      <c r="J66" s="275">
        <v>2555333</v>
      </c>
      <c r="K66" s="275">
        <v>735860</v>
      </c>
      <c r="L66" s="275">
        <v>1011684</v>
      </c>
      <c r="M66" s="275">
        <v>129277</v>
      </c>
      <c r="N66" s="275">
        <v>1876821</v>
      </c>
      <c r="O66" s="275"/>
      <c r="P66" s="275"/>
      <c r="Q66" s="275"/>
      <c r="R66" s="275"/>
      <c r="S66" s="275"/>
      <c r="T66" s="275"/>
      <c r="U66" s="275"/>
      <c r="V66" s="275"/>
      <c r="W66" s="275">
        <v>4432154</v>
      </c>
      <c r="X66" s="275"/>
      <c r="Y66" s="275">
        <v>4432154</v>
      </c>
      <c r="Z66" s="140"/>
      <c r="AA66" s="277"/>
    </row>
    <row r="67" spans="1:27" ht="13.5">
      <c r="A67" s="311" t="s">
        <v>224</v>
      </c>
      <c r="B67" s="316"/>
      <c r="C67" s="62"/>
      <c r="D67" s="156"/>
      <c r="E67" s="60"/>
      <c r="F67" s="60"/>
      <c r="G67" s="60"/>
      <c r="H67" s="60"/>
      <c r="I67" s="60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140"/>
      <c r="AA67" s="155"/>
    </row>
    <row r="68" spans="1:27" ht="13.5">
      <c r="A68" s="311" t="s">
        <v>43</v>
      </c>
      <c r="B68" s="316"/>
      <c r="C68" s="62"/>
      <c r="D68" s="156"/>
      <c r="E68" s="60">
        <v>6361535</v>
      </c>
      <c r="F68" s="60"/>
      <c r="G68" s="60"/>
      <c r="H68" s="60"/>
      <c r="I68" s="60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140"/>
      <c r="AA68" s="155"/>
    </row>
    <row r="69" spans="1:27" ht="13.5">
      <c r="A69" s="238" t="s">
        <v>225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6361535</v>
      </c>
      <c r="F69" s="220">
        <f t="shared" si="12"/>
        <v>0</v>
      </c>
      <c r="G69" s="220">
        <f t="shared" si="12"/>
        <v>1411687</v>
      </c>
      <c r="H69" s="220">
        <f t="shared" si="12"/>
        <v>594062</v>
      </c>
      <c r="I69" s="220">
        <f t="shared" si="12"/>
        <v>594062</v>
      </c>
      <c r="J69" s="220">
        <f t="shared" si="12"/>
        <v>2599811</v>
      </c>
      <c r="K69" s="220">
        <f t="shared" si="12"/>
        <v>750041</v>
      </c>
      <c r="L69" s="220">
        <f t="shared" si="12"/>
        <v>1038725</v>
      </c>
      <c r="M69" s="220">
        <f t="shared" si="12"/>
        <v>143458</v>
      </c>
      <c r="N69" s="220">
        <f t="shared" si="12"/>
        <v>1932224</v>
      </c>
      <c r="O69" s="220">
        <f t="shared" si="12"/>
        <v>0</v>
      </c>
      <c r="P69" s="220">
        <f t="shared" si="12"/>
        <v>0</v>
      </c>
      <c r="Q69" s="220">
        <f t="shared" si="12"/>
        <v>0</v>
      </c>
      <c r="R69" s="220">
        <f t="shared" si="12"/>
        <v>0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4532035</v>
      </c>
      <c r="X69" s="220">
        <f t="shared" si="12"/>
        <v>0</v>
      </c>
      <c r="Y69" s="220">
        <f t="shared" si="12"/>
        <v>4532035</v>
      </c>
      <c r="Z69" s="221">
        <f>+IF(X69&lt;&gt;0,+(Y69/X69)*100,0)</f>
        <v>0</v>
      </c>
      <c r="AA69" s="222">
        <f>SUM(AA65:AA68)</f>
        <v>0</v>
      </c>
    </row>
    <row r="70" spans="1:27" ht="13.5">
      <c r="A70" s="272" t="s">
        <v>287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3.5">
      <c r="A71" s="267" t="s">
        <v>298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3.5">
      <c r="A72" s="267" t="s">
        <v>299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3.5">
      <c r="A73" s="223" t="s">
        <v>300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3.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227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9393845</v>
      </c>
      <c r="D5" s="357">
        <f t="shared" si="0"/>
        <v>0</v>
      </c>
      <c r="E5" s="356">
        <f t="shared" si="0"/>
        <v>21680869</v>
      </c>
      <c r="F5" s="358">
        <f t="shared" si="0"/>
        <v>21680869</v>
      </c>
      <c r="G5" s="358">
        <f t="shared" si="0"/>
        <v>16594000</v>
      </c>
      <c r="H5" s="356">
        <f t="shared" si="0"/>
        <v>0</v>
      </c>
      <c r="I5" s="356">
        <f t="shared" si="0"/>
        <v>0</v>
      </c>
      <c r="J5" s="358">
        <f t="shared" si="0"/>
        <v>16594000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16594000</v>
      </c>
      <c r="X5" s="356">
        <f t="shared" si="0"/>
        <v>10840435</v>
      </c>
      <c r="Y5" s="358">
        <f t="shared" si="0"/>
        <v>5753565</v>
      </c>
      <c r="Z5" s="359">
        <f>+IF(X5&lt;&gt;0,+(Y5/X5)*100,0)</f>
        <v>53.075038040447645</v>
      </c>
      <c r="AA5" s="360">
        <f>+AA6+AA8+AA11+AA13+AA15</f>
        <v>21680869</v>
      </c>
    </row>
    <row r="6" spans="1:27" ht="13.5">
      <c r="A6" s="361" t="s">
        <v>204</v>
      </c>
      <c r="B6" s="142"/>
      <c r="C6" s="60">
        <f>+C7</f>
        <v>9393845</v>
      </c>
      <c r="D6" s="340">
        <f aca="true" t="shared" si="1" ref="D6:AA6">+D7</f>
        <v>0</v>
      </c>
      <c r="E6" s="60">
        <f t="shared" si="1"/>
        <v>6680869</v>
      </c>
      <c r="F6" s="59">
        <f t="shared" si="1"/>
        <v>6680869</v>
      </c>
      <c r="G6" s="59">
        <f t="shared" si="1"/>
        <v>16594000</v>
      </c>
      <c r="H6" s="60">
        <f t="shared" si="1"/>
        <v>0</v>
      </c>
      <c r="I6" s="60">
        <f t="shared" si="1"/>
        <v>0</v>
      </c>
      <c r="J6" s="59">
        <f t="shared" si="1"/>
        <v>16594000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16594000</v>
      </c>
      <c r="X6" s="60">
        <f t="shared" si="1"/>
        <v>3340435</v>
      </c>
      <c r="Y6" s="59">
        <f t="shared" si="1"/>
        <v>13253565</v>
      </c>
      <c r="Z6" s="61">
        <f>+IF(X6&lt;&gt;0,+(Y6/X6)*100,0)</f>
        <v>396.76164930615323</v>
      </c>
      <c r="AA6" s="62">
        <f t="shared" si="1"/>
        <v>6680869</v>
      </c>
    </row>
    <row r="7" spans="1:27" ht="13.5">
      <c r="A7" s="291" t="s">
        <v>228</v>
      </c>
      <c r="B7" s="142"/>
      <c r="C7" s="60">
        <v>9393845</v>
      </c>
      <c r="D7" s="340"/>
      <c r="E7" s="60">
        <v>6680869</v>
      </c>
      <c r="F7" s="59">
        <v>6680869</v>
      </c>
      <c r="G7" s="59">
        <v>16594000</v>
      </c>
      <c r="H7" s="60"/>
      <c r="I7" s="60"/>
      <c r="J7" s="59">
        <v>16594000</v>
      </c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>
        <v>16594000</v>
      </c>
      <c r="X7" s="60">
        <v>3340435</v>
      </c>
      <c r="Y7" s="59">
        <v>13253565</v>
      </c>
      <c r="Z7" s="61">
        <v>396.76</v>
      </c>
      <c r="AA7" s="62">
        <v>6680869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15000000</v>
      </c>
      <c r="F15" s="59">
        <f t="shared" si="5"/>
        <v>15000000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7500000</v>
      </c>
      <c r="Y15" s="59">
        <f t="shared" si="5"/>
        <v>-7500000</v>
      </c>
      <c r="Z15" s="61">
        <f>+IF(X15&lt;&gt;0,+(Y15/X15)*100,0)</f>
        <v>-100</v>
      </c>
      <c r="AA15" s="62">
        <f>SUM(AA16:AA20)</f>
        <v>15000000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>
        <v>15000000</v>
      </c>
      <c r="F18" s="59">
        <v>15000000</v>
      </c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>
        <v>7500000</v>
      </c>
      <c r="Y18" s="59">
        <v>-7500000</v>
      </c>
      <c r="Z18" s="61">
        <v>-100</v>
      </c>
      <c r="AA18" s="62">
        <v>15000000</v>
      </c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127761</v>
      </c>
      <c r="D22" s="344">
        <f t="shared" si="6"/>
        <v>0</v>
      </c>
      <c r="E22" s="343">
        <f t="shared" si="6"/>
        <v>6845000</v>
      </c>
      <c r="F22" s="345">
        <f t="shared" si="6"/>
        <v>6845000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3422500</v>
      </c>
      <c r="Y22" s="345">
        <f t="shared" si="6"/>
        <v>-3422500</v>
      </c>
      <c r="Z22" s="336">
        <f>+IF(X22&lt;&gt;0,+(Y22/X22)*100,0)</f>
        <v>-100</v>
      </c>
      <c r="AA22" s="350">
        <f>SUM(AA23:AA32)</f>
        <v>6845000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>
        <v>6845000</v>
      </c>
      <c r="F25" s="59">
        <v>6845000</v>
      </c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>
        <v>3422500</v>
      </c>
      <c r="Y25" s="59">
        <v>-3422500</v>
      </c>
      <c r="Z25" s="61">
        <v>-100</v>
      </c>
      <c r="AA25" s="62">
        <v>6845000</v>
      </c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>
        <v>127761</v>
      </c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24806875</v>
      </c>
      <c r="D40" s="344">
        <f t="shared" si="9"/>
        <v>0</v>
      </c>
      <c r="E40" s="343">
        <f t="shared" si="9"/>
        <v>1220000</v>
      </c>
      <c r="F40" s="345">
        <f t="shared" si="9"/>
        <v>1220000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610000</v>
      </c>
      <c r="Y40" s="345">
        <f t="shared" si="9"/>
        <v>-610000</v>
      </c>
      <c r="Z40" s="336">
        <f>+IF(X40&lt;&gt;0,+(Y40/X40)*100,0)</f>
        <v>-100</v>
      </c>
      <c r="AA40" s="350">
        <f>SUM(AA41:AA49)</f>
        <v>1220000</v>
      </c>
    </row>
    <row r="41" spans="1:27" ht="13.5">
      <c r="A41" s="361" t="s">
        <v>247</v>
      </c>
      <c r="B41" s="142"/>
      <c r="C41" s="362"/>
      <c r="D41" s="363"/>
      <c r="E41" s="362">
        <v>230000</v>
      </c>
      <c r="F41" s="364">
        <v>230000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115000</v>
      </c>
      <c r="Y41" s="364">
        <v>-115000</v>
      </c>
      <c r="Z41" s="365">
        <v>-100</v>
      </c>
      <c r="AA41" s="366">
        <v>230000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>
        <v>35852</v>
      </c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>
        <v>626148</v>
      </c>
      <c r="D44" s="368"/>
      <c r="E44" s="54">
        <v>990000</v>
      </c>
      <c r="F44" s="53">
        <v>990000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495000</v>
      </c>
      <c r="Y44" s="53">
        <v>-495000</v>
      </c>
      <c r="Z44" s="94">
        <v>-100</v>
      </c>
      <c r="AA44" s="95">
        <v>990000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>
        <v>24144875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86847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>
        <v>86847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257</v>
      </c>
      <c r="B60" s="149" t="s">
        <v>72</v>
      </c>
      <c r="C60" s="219">
        <f aca="true" t="shared" si="14" ref="C60:Y60">+C57+C54+C51+C40+C37+C34+C22+C5</f>
        <v>34415328</v>
      </c>
      <c r="D60" s="346">
        <f t="shared" si="14"/>
        <v>0</v>
      </c>
      <c r="E60" s="219">
        <f t="shared" si="14"/>
        <v>29745869</v>
      </c>
      <c r="F60" s="264">
        <f t="shared" si="14"/>
        <v>29745869</v>
      </c>
      <c r="G60" s="264">
        <f t="shared" si="14"/>
        <v>16594000</v>
      </c>
      <c r="H60" s="219">
        <f t="shared" si="14"/>
        <v>0</v>
      </c>
      <c r="I60" s="219">
        <f t="shared" si="14"/>
        <v>0</v>
      </c>
      <c r="J60" s="264">
        <f t="shared" si="14"/>
        <v>16594000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16594000</v>
      </c>
      <c r="X60" s="219">
        <f t="shared" si="14"/>
        <v>14872935</v>
      </c>
      <c r="Y60" s="264">
        <f t="shared" si="14"/>
        <v>1721065</v>
      </c>
      <c r="Z60" s="337">
        <f>+IF(X60&lt;&gt;0,+(Y60/X60)*100,0)</f>
        <v>11.57179131086097</v>
      </c>
      <c r="AA60" s="232">
        <f>+AA57+AA54+AA51+AA40+AA37+AA34+AA22+AA5</f>
        <v>29745869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281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22" width="9.7109375" style="0" hidden="1" customWidth="1"/>
    <col min="23" max="27" width="9.7109375" style="0" customWidth="1"/>
  </cols>
  <sheetData>
    <row r="1" spans="1:27" ht="36" customHeight="1">
      <c r="A1" s="327" t="s">
        <v>262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292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3.5">
      <c r="A4" s="285" t="s">
        <v>263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3.5">
      <c r="A5" s="355" t="s">
        <v>209</v>
      </c>
      <c r="B5" s="136"/>
      <c r="C5" s="356">
        <f aca="true" t="shared" si="0" ref="C5:Y5">+C6+C8+C11+C13+C15</f>
        <v>0</v>
      </c>
      <c r="D5" s="357">
        <f t="shared" si="0"/>
        <v>0</v>
      </c>
      <c r="E5" s="356">
        <f t="shared" si="0"/>
        <v>7766492</v>
      </c>
      <c r="F5" s="358">
        <f t="shared" si="0"/>
        <v>7766492</v>
      </c>
      <c r="G5" s="358">
        <f t="shared" si="0"/>
        <v>0</v>
      </c>
      <c r="H5" s="356">
        <f t="shared" si="0"/>
        <v>0</v>
      </c>
      <c r="I5" s="356">
        <f t="shared" si="0"/>
        <v>0</v>
      </c>
      <c r="J5" s="358">
        <f t="shared" si="0"/>
        <v>0</v>
      </c>
      <c r="K5" s="358">
        <f t="shared" si="0"/>
        <v>0</v>
      </c>
      <c r="L5" s="356">
        <f t="shared" si="0"/>
        <v>0</v>
      </c>
      <c r="M5" s="356">
        <f t="shared" si="0"/>
        <v>0</v>
      </c>
      <c r="N5" s="358">
        <f t="shared" si="0"/>
        <v>0</v>
      </c>
      <c r="O5" s="358">
        <f t="shared" si="0"/>
        <v>0</v>
      </c>
      <c r="P5" s="356">
        <f t="shared" si="0"/>
        <v>0</v>
      </c>
      <c r="Q5" s="356">
        <f t="shared" si="0"/>
        <v>0</v>
      </c>
      <c r="R5" s="358">
        <f t="shared" si="0"/>
        <v>0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0</v>
      </c>
      <c r="X5" s="356">
        <f t="shared" si="0"/>
        <v>3883246</v>
      </c>
      <c r="Y5" s="358">
        <f t="shared" si="0"/>
        <v>-3883246</v>
      </c>
      <c r="Z5" s="359">
        <f>+IF(X5&lt;&gt;0,+(Y5/X5)*100,0)</f>
        <v>-100</v>
      </c>
      <c r="AA5" s="360">
        <f>+AA6+AA8+AA11+AA13+AA15</f>
        <v>7766492</v>
      </c>
    </row>
    <row r="6" spans="1:27" ht="13.5">
      <c r="A6" s="361" t="s">
        <v>204</v>
      </c>
      <c r="B6" s="142"/>
      <c r="C6" s="60">
        <f>+C7</f>
        <v>0</v>
      </c>
      <c r="D6" s="340">
        <f aca="true" t="shared" si="1" ref="D6:AA6">+D7</f>
        <v>0</v>
      </c>
      <c r="E6" s="60">
        <f t="shared" si="1"/>
        <v>7766492</v>
      </c>
      <c r="F6" s="59">
        <f t="shared" si="1"/>
        <v>7766492</v>
      </c>
      <c r="G6" s="59">
        <f t="shared" si="1"/>
        <v>0</v>
      </c>
      <c r="H6" s="60">
        <f t="shared" si="1"/>
        <v>0</v>
      </c>
      <c r="I6" s="60">
        <f t="shared" si="1"/>
        <v>0</v>
      </c>
      <c r="J6" s="59">
        <f t="shared" si="1"/>
        <v>0</v>
      </c>
      <c r="K6" s="59">
        <f t="shared" si="1"/>
        <v>0</v>
      </c>
      <c r="L6" s="60">
        <f t="shared" si="1"/>
        <v>0</v>
      </c>
      <c r="M6" s="60">
        <f t="shared" si="1"/>
        <v>0</v>
      </c>
      <c r="N6" s="59">
        <f t="shared" si="1"/>
        <v>0</v>
      </c>
      <c r="O6" s="59">
        <f t="shared" si="1"/>
        <v>0</v>
      </c>
      <c r="P6" s="60">
        <f t="shared" si="1"/>
        <v>0</v>
      </c>
      <c r="Q6" s="60">
        <f t="shared" si="1"/>
        <v>0</v>
      </c>
      <c r="R6" s="59">
        <f t="shared" si="1"/>
        <v>0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0</v>
      </c>
      <c r="X6" s="60">
        <f t="shared" si="1"/>
        <v>3883246</v>
      </c>
      <c r="Y6" s="59">
        <f t="shared" si="1"/>
        <v>-3883246</v>
      </c>
      <c r="Z6" s="61">
        <f>+IF(X6&lt;&gt;0,+(Y6/X6)*100,0)</f>
        <v>-100</v>
      </c>
      <c r="AA6" s="62">
        <f t="shared" si="1"/>
        <v>7766492</v>
      </c>
    </row>
    <row r="7" spans="1:27" ht="13.5">
      <c r="A7" s="291" t="s">
        <v>228</v>
      </c>
      <c r="B7" s="142"/>
      <c r="C7" s="60"/>
      <c r="D7" s="340"/>
      <c r="E7" s="60">
        <v>7766492</v>
      </c>
      <c r="F7" s="59">
        <v>7766492</v>
      </c>
      <c r="G7" s="59"/>
      <c r="H7" s="60"/>
      <c r="I7" s="60"/>
      <c r="J7" s="59"/>
      <c r="K7" s="59"/>
      <c r="L7" s="60"/>
      <c r="M7" s="60"/>
      <c r="N7" s="59"/>
      <c r="O7" s="59"/>
      <c r="P7" s="60"/>
      <c r="Q7" s="60"/>
      <c r="R7" s="59"/>
      <c r="S7" s="59"/>
      <c r="T7" s="60"/>
      <c r="U7" s="60"/>
      <c r="V7" s="59"/>
      <c r="W7" s="59"/>
      <c r="X7" s="60">
        <v>3883246</v>
      </c>
      <c r="Y7" s="59">
        <v>-3883246</v>
      </c>
      <c r="Z7" s="61">
        <v>-100</v>
      </c>
      <c r="AA7" s="62">
        <v>7766492</v>
      </c>
    </row>
    <row r="8" spans="1:27" ht="13.5">
      <c r="A8" s="361" t="s">
        <v>205</v>
      </c>
      <c r="B8" s="142"/>
      <c r="C8" s="60">
        <f aca="true" t="shared" si="2" ref="C8:Y8">SUM(C9:C10)</f>
        <v>0</v>
      </c>
      <c r="D8" s="340">
        <f t="shared" si="2"/>
        <v>0</v>
      </c>
      <c r="E8" s="60">
        <f t="shared" si="2"/>
        <v>0</v>
      </c>
      <c r="F8" s="59">
        <f t="shared" si="2"/>
        <v>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0</v>
      </c>
      <c r="M8" s="60">
        <f t="shared" si="2"/>
        <v>0</v>
      </c>
      <c r="N8" s="59">
        <f t="shared" si="2"/>
        <v>0</v>
      </c>
      <c r="O8" s="59">
        <f t="shared" si="2"/>
        <v>0</v>
      </c>
      <c r="P8" s="60">
        <f t="shared" si="2"/>
        <v>0</v>
      </c>
      <c r="Q8" s="60">
        <f t="shared" si="2"/>
        <v>0</v>
      </c>
      <c r="R8" s="59">
        <f t="shared" si="2"/>
        <v>0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0</v>
      </c>
      <c r="X8" s="60">
        <f t="shared" si="2"/>
        <v>0</v>
      </c>
      <c r="Y8" s="59">
        <f t="shared" si="2"/>
        <v>0</v>
      </c>
      <c r="Z8" s="61">
        <f>+IF(X8&lt;&gt;0,+(Y8/X8)*100,0)</f>
        <v>0</v>
      </c>
      <c r="AA8" s="62">
        <f>SUM(AA9:AA10)</f>
        <v>0</v>
      </c>
    </row>
    <row r="9" spans="1:27" ht="13.5">
      <c r="A9" s="291" t="s">
        <v>229</v>
      </c>
      <c r="B9" s="142"/>
      <c r="C9" s="60"/>
      <c r="D9" s="340"/>
      <c r="E9" s="60"/>
      <c r="F9" s="59"/>
      <c r="G9" s="59"/>
      <c r="H9" s="60"/>
      <c r="I9" s="60"/>
      <c r="J9" s="59"/>
      <c r="K9" s="59"/>
      <c r="L9" s="60"/>
      <c r="M9" s="60"/>
      <c r="N9" s="59"/>
      <c r="O9" s="59"/>
      <c r="P9" s="60"/>
      <c r="Q9" s="60"/>
      <c r="R9" s="59"/>
      <c r="S9" s="59"/>
      <c r="T9" s="60"/>
      <c r="U9" s="60"/>
      <c r="V9" s="59"/>
      <c r="W9" s="59"/>
      <c r="X9" s="60"/>
      <c r="Y9" s="59"/>
      <c r="Z9" s="61"/>
      <c r="AA9" s="62"/>
    </row>
    <row r="10" spans="1:27" ht="13.5">
      <c r="A10" s="291" t="s">
        <v>230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3.5">
      <c r="A11" s="361" t="s">
        <v>206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3.5">
      <c r="A12" s="291" t="s">
        <v>231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3.5">
      <c r="A13" s="361" t="s">
        <v>207</v>
      </c>
      <c r="B13" s="136"/>
      <c r="C13" s="275">
        <f>+C14</f>
        <v>0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0</v>
      </c>
      <c r="Y13" s="342">
        <f t="shared" si="4"/>
        <v>0</v>
      </c>
      <c r="Z13" s="335">
        <f>+IF(X13&lt;&gt;0,+(Y13/X13)*100,0)</f>
        <v>0</v>
      </c>
      <c r="AA13" s="273">
        <f t="shared" si="4"/>
        <v>0</v>
      </c>
    </row>
    <row r="14" spans="1:27" ht="13.5">
      <c r="A14" s="291" t="s">
        <v>232</v>
      </c>
      <c r="B14" s="136"/>
      <c r="C14" s="60"/>
      <c r="D14" s="340"/>
      <c r="E14" s="60"/>
      <c r="F14" s="59"/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/>
      <c r="Y14" s="59"/>
      <c r="Z14" s="61"/>
      <c r="AA14" s="62"/>
    </row>
    <row r="15" spans="1:27" ht="13.5">
      <c r="A15" s="361" t="s">
        <v>208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0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3.5">
      <c r="A16" s="291" t="s">
        <v>233</v>
      </c>
      <c r="B16" s="300"/>
      <c r="C16" s="60"/>
      <c r="D16" s="340"/>
      <c r="E16" s="60"/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3.5">
      <c r="A17" s="291" t="s">
        <v>234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3.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3.5">
      <c r="A19" s="291" t="s">
        <v>235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3.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3.5">
      <c r="A22" s="355" t="s">
        <v>210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0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3.5">
      <c r="A23" s="361" t="s">
        <v>236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3.5">
      <c r="A24" s="361" t="s">
        <v>237</v>
      </c>
      <c r="B24" s="142"/>
      <c r="C24" s="60"/>
      <c r="D24" s="340"/>
      <c r="E24" s="60"/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3.5">
      <c r="A25" s="361" t="s">
        <v>238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3.5">
      <c r="A26" s="361" t="s">
        <v>239</v>
      </c>
      <c r="B26" s="302"/>
      <c r="C26" s="362"/>
      <c r="D26" s="363"/>
      <c r="E26" s="362"/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3.5">
      <c r="A27" s="361" t="s">
        <v>240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3.5">
      <c r="A28" s="361" t="s">
        <v>241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3.5">
      <c r="A29" s="361" t="s">
        <v>242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3.5">
      <c r="A30" s="361" t="s">
        <v>243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3.5">
      <c r="A31" s="361" t="s">
        <v>244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3.5">
      <c r="A32" s="361" t="s">
        <v>93</v>
      </c>
      <c r="B32" s="136"/>
      <c r="C32" s="60"/>
      <c r="D32" s="340"/>
      <c r="E32" s="60"/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3.5">
      <c r="A34" s="355" t="s">
        <v>245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3.5">
      <c r="A35" s="361" t="s">
        <v>245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3.5">
      <c r="A37" s="355" t="s">
        <v>212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3.5">
      <c r="A38" s="361" t="s">
        <v>212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3.5">
      <c r="A40" s="355" t="s">
        <v>246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1931000</v>
      </c>
      <c r="F40" s="345">
        <f t="shared" si="9"/>
        <v>1931000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965500</v>
      </c>
      <c r="Y40" s="345">
        <f t="shared" si="9"/>
        <v>-965500</v>
      </c>
      <c r="Z40" s="336">
        <f>+IF(X40&lt;&gt;0,+(Y40/X40)*100,0)</f>
        <v>-100</v>
      </c>
      <c r="AA40" s="350">
        <f>SUM(AA41:AA49)</f>
        <v>1931000</v>
      </c>
    </row>
    <row r="41" spans="1:27" ht="13.5">
      <c r="A41" s="361" t="s">
        <v>247</v>
      </c>
      <c r="B41" s="142"/>
      <c r="C41" s="362"/>
      <c r="D41" s="363"/>
      <c r="E41" s="362">
        <v>200000</v>
      </c>
      <c r="F41" s="364">
        <v>200000</v>
      </c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>
        <v>100000</v>
      </c>
      <c r="Y41" s="364">
        <v>-100000</v>
      </c>
      <c r="Z41" s="365">
        <v>-100</v>
      </c>
      <c r="AA41" s="366">
        <v>200000</v>
      </c>
    </row>
    <row r="42" spans="1:27" ht="13.5">
      <c r="A42" s="361" t="s">
        <v>248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3.5">
      <c r="A43" s="361" t="s">
        <v>249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3.5">
      <c r="A44" s="361" t="s">
        <v>250</v>
      </c>
      <c r="B44" s="136"/>
      <c r="C44" s="60"/>
      <c r="D44" s="368"/>
      <c r="E44" s="54">
        <v>1731000</v>
      </c>
      <c r="F44" s="53">
        <v>1731000</v>
      </c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>
        <v>865500</v>
      </c>
      <c r="Y44" s="53">
        <v>-865500</v>
      </c>
      <c r="Z44" s="94">
        <v>-100</v>
      </c>
      <c r="AA44" s="95">
        <v>1731000</v>
      </c>
    </row>
    <row r="45" spans="1:27" ht="13.5">
      <c r="A45" s="361" t="s">
        <v>251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3.5">
      <c r="A46" s="361" t="s">
        <v>252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3.5">
      <c r="A47" s="361" t="s">
        <v>253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3.5">
      <c r="A48" s="361" t="s">
        <v>254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3.5">
      <c r="A49" s="361" t="s">
        <v>93</v>
      </c>
      <c r="B49" s="136"/>
      <c r="C49" s="54"/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3.5">
      <c r="A51" s="355" t="s">
        <v>255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3.5">
      <c r="A52" s="361" t="s">
        <v>255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3.5">
      <c r="A54" s="355" t="s">
        <v>256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3.5">
      <c r="A55" s="361" t="s">
        <v>256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3.5">
      <c r="A57" s="355" t="s">
        <v>216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3.5">
      <c r="A58" s="361" t="s">
        <v>216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3.5">
      <c r="A60" s="308" t="s">
        <v>264</v>
      </c>
      <c r="B60" s="149" t="s">
        <v>72</v>
      </c>
      <c r="C60" s="219">
        <f aca="true" t="shared" si="14" ref="C60:Y60">+C57+C54+C51+C40+C37+C34+C22+C5</f>
        <v>0</v>
      </c>
      <c r="D60" s="346">
        <f t="shared" si="14"/>
        <v>0</v>
      </c>
      <c r="E60" s="219">
        <f t="shared" si="14"/>
        <v>9697492</v>
      </c>
      <c r="F60" s="264">
        <f t="shared" si="14"/>
        <v>9697492</v>
      </c>
      <c r="G60" s="264">
        <f t="shared" si="14"/>
        <v>0</v>
      </c>
      <c r="H60" s="219">
        <f t="shared" si="14"/>
        <v>0</v>
      </c>
      <c r="I60" s="219">
        <f t="shared" si="14"/>
        <v>0</v>
      </c>
      <c r="J60" s="264">
        <f t="shared" si="14"/>
        <v>0</v>
      </c>
      <c r="K60" s="264">
        <f t="shared" si="14"/>
        <v>0</v>
      </c>
      <c r="L60" s="219">
        <f t="shared" si="14"/>
        <v>0</v>
      </c>
      <c r="M60" s="219">
        <f t="shared" si="14"/>
        <v>0</v>
      </c>
      <c r="N60" s="264">
        <f t="shared" si="14"/>
        <v>0</v>
      </c>
      <c r="O60" s="264">
        <f t="shared" si="14"/>
        <v>0</v>
      </c>
      <c r="P60" s="219">
        <f t="shared" si="14"/>
        <v>0</v>
      </c>
      <c r="Q60" s="219">
        <f t="shared" si="14"/>
        <v>0</v>
      </c>
      <c r="R60" s="264">
        <f t="shared" si="14"/>
        <v>0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0</v>
      </c>
      <c r="X60" s="219">
        <f t="shared" si="14"/>
        <v>4848746</v>
      </c>
      <c r="Y60" s="264">
        <f t="shared" si="14"/>
        <v>-4848746</v>
      </c>
      <c r="Z60" s="337">
        <f>+IF(X60&lt;&gt;0,+(Y60/X60)*100,0)</f>
        <v>-100</v>
      </c>
      <c r="AA60" s="232">
        <f>+AA57+AA54+AA51+AA40+AA37+AA34+AA22+AA5</f>
        <v>9697492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3.5">
      <c r="A62" s="377" t="s">
        <v>248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3.5">
      <c r="A63" s="361" t="s">
        <v>258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3.5">
      <c r="A64" s="361" t="s">
        <v>259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3.5">
      <c r="A65" s="361" t="s">
        <v>260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3.5">
      <c r="A66" s="378" t="s">
        <v>261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3.5">
      <c r="A67" s="339" t="s">
        <v>287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3.5">
      <c r="A68" s="339" t="s">
        <v>301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3.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3.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3.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3.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3.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3.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3.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3.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3.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2014-02-05T07:14:35Z</dcterms:created>
  <dcterms:modified xsi:type="dcterms:W3CDTF">2014-02-05T07:14:38Z</dcterms:modified>
  <cp:category/>
  <cp:version/>
  <cp:contentType/>
  <cp:contentStatus/>
</cp:coreProperties>
</file>