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<sst xmlns="http://schemas.openxmlformats.org/spreadsheetml/2006/main" count="855" uniqueCount="302">
  <si>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Nongoma(KZN265)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</si>
  <si>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</si>
  <si>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</si>
  <si>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</si>
  <si>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</si>
  <si>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</si>
  <si>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</si>
  <si>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</si>
  <si>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</si>
  <si>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</si>
  <si>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</si>
  <si>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</si>
  <si>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</si>
  <si>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</si>
  <si>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</si>
  <si>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</si>
  <si>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</si>
  <si>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</si>
  <si>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</si>
  <si>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</si>
  <si>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</si>
  <si>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</si>
  <si>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</si>
  <si>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</si>
  <si>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</si>
  <si>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</si>
  <si>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</si>
  <si>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</si>
  <si>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</si>
  <si>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</si>
  <si>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</si>
  <si>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</si>
  <si>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</si>
  <si>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</si>
  <si>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</si>
  <si>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</si>
  <si>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</si>
  <si>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</si>
  <si>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</si>
  <si>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</si>
  <si>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</si>
  <si>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</si>
  <si>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</si>
  <si>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</si>
  <si>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</si>
  <si>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</si>
  <si>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</si>
  <si>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</si>
  <si>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</si>
  <si>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</si>
  <si>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</si>
  <si>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</si>
  <si>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</si>
  <si>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</si>
  <si>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</si>
  <si>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</si>
  <si>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</si>
  <si>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</si>
  <si>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</si>
  <si>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</si>
  <si>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</si>
  <si>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</si>
  <si>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</si>
  <si>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</si>
  <si>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</si>
  <si>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</si>
  <si>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</si>
  <si>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</si>
  <si>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</si>
  <si>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</si>
  <si>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Nongoma(KZN265)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</si>
  <si>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</si>
  <si>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</si>
  <si>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</si>
  <si>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</si>
  <si>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</si>
  <si>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</si>
  <si>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</si>
  <si>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</si>
  <si>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</si>
  <si>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</si>
  <si>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</si>
  <si>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</si>
  <si>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</si>
  <si>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</si>
  <si>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</si>
  <si>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</si>
  <si>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</si>
  <si>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</si>
  <si>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</si>
  <si>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</si>
  <si>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</si>
  <si>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</si>
  <si>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</si>
  <si>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</si>
  <si>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</si>
  <si>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</si>
  <si>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</si>
  <si>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</si>
  <si>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</si>
  <si>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Nongoma(KZN265)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</si>
  <si>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</si>
  <si>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</si>
  <si>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</si>
  <si>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</si>
  <si>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</si>
  <si>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</si>
  <si>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</si>
  <si>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</si>
  <si>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</si>
  <si>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</si>
  <si>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</si>
  <si>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</si>
  <si>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</si>
  <si>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</si>
  <si>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</si>
  <si>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</si>
  <si>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</si>
  <si>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</si>
  <si>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</si>
  <si>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</si>
  <si>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</si>
  <si>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</si>
  <si>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</si>
  <si>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</si>
  <si>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</si>
  <si>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</si>
  <si>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</si>
  <si>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</si>
  <si>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Nongoma(KZN265)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</si>
  <si>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</si>
  <si>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</si>
  <si>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</si>
  <si>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</si>
  <si>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</si>
  <si>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</si>
  <si>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</si>
  <si>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</si>
  <si>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</si>
  <si>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</si>
  <si>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Nongoma(KZN265)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</si>
  <si>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</si>
  <si>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</si>
  <si>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</si>
  <si>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</si>
  <si>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</si>
  <si>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</si>
  <si>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</si>
  <si>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</si>
  <si>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</si>
  <si>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</si>
  <si>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</si>
  <si>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</si>
  <si>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</si>
  <si>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</si>
  <si>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</si>
  <si>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</si>
  <si>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</si>
  <si>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</si>
  <si>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</si>
  <si>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</si>
  <si>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</si>
  <si>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</si>
  <si>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</si>
  <si>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</si>
  <si>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</si>
  <si>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</si>
  <si>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</si>
  <si>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</si>
  <si>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</si>
  <si>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</si>
  <si>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</si>
  <si>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</si>
  <si>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</si>
  <si>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Nongoma(KZN265)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</si>
  <si>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</si>
  <si>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</si>
  <si>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</si>
  <si>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</si>
  <si>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</si>
  <si>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</si>
  <si>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</si>
  <si>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</si>
  <si>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</si>
  <si>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</si>
  <si>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</si>
  <si>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</si>
  <si>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</si>
  <si>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</si>
  <si>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</si>
  <si>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</si>
  <si>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</si>
  <si>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</si>
  <si>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</si>
  <si>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</si>
  <si>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</si>
  <si>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</si>
  <si>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</si>
  <si>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</si>
  <si>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</si>
  <si>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</si>
  <si>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Nongoma(KZN265)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</si>
  <si>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</si>
  <si>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</si>
  <si>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</si>
  <si>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</si>
  <si>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</si>
  <si>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</si>
  <si>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</si>
  <si>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</si>
  <si>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</si>
  <si>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</si>
  <si>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</si>
  <si>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</si>
  <si>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</si>
  <si>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</si>
  <si>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</si>
  <si>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</si>
  <si>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</si>
  <si>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</si>
  <si>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</si>
  <si>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</si>
  <si>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</si>
  <si>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</si>
  <si>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</si>
  <si>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</si>
  <si>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Nongoma(KZN265)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</si>
  <si>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</si>
  <si>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</si>
  <si>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</si>
  <si>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</si>
  <si>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</si>
  <si>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</si>
  <si>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</si>
  <si>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</si>
  <si>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</si>
  <si>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</si>
  <si>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</si>
  <si>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</si>
  <si>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</si>
  <si>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</si>
  <si>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</si>
  <si>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</si>
  <si>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</si>
  <si>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</si>
  <si>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</si>
  <si>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</si>
  <si>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</si>
  <si>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</si>
  <si>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</si>
  <si>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</si>
  <si>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</si>
  <si>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</si>
  <si>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</si>
  <si>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</si>
  <si>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</si>
  <si>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</si>
  <si>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</si>
  <si>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</si>
  <si>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</si>
  <si>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</si>
  <si>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</si>
  <si>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Nongoma(KZN265)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</si>
  <si>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</si>
  <si>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</si>
  <si>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Nongoma(KZN265)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</si>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</sst>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7645715</v>
      </c>
      <c r="C5" s="19">
        <v>0</v>
      </c>
      <c r="D5" s="59">
        <v>9773062</v>
      </c>
      <c r="E5" s="60">
        <v>9773062</v>
      </c>
      <c r="F5" s="60">
        <v>15011979</v>
      </c>
      <c r="G5" s="60">
        <v>714099</v>
      </c>
      <c r="H5" s="60">
        <v>634221</v>
      </c>
      <c r="I5" s="60">
        <v>16360299</v>
      </c>
      <c r="J5" s="60">
        <v>634222</v>
      </c>
      <c r="K5" s="60">
        <v>634222</v>
      </c>
      <c r="L5" s="60">
        <v>634222</v>
      </c>
      <c r="M5" s="60">
        <v>1902666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18262965</v>
      </c>
      <c r="W5" s="60">
        <v>4886531</v>
      </c>
      <c r="X5" s="60">
        <v>13376434</v>
      </c>
      <c r="Y5" s="61">
        <v>273.74</v>
      </c>
      <c r="Z5" s="62">
        <v>9773062</v>
      </c>
    </row>
    <row r="6" spans="1:26" ht="13.5">
      <c r="A6" s="58" t="s">
        <v>32</v>
      </c>
      <c r="B6" s="19">
        <v>1567763</v>
      </c>
      <c r="C6" s="19">
        <v>0</v>
      </c>
      <c r="D6" s="59">
        <v>1655458</v>
      </c>
      <c r="E6" s="60">
        <v>1655458</v>
      </c>
      <c r="F6" s="60">
        <v>122081</v>
      </c>
      <c r="G6" s="60">
        <v>124379</v>
      </c>
      <c r="H6" s="60">
        <v>124289</v>
      </c>
      <c r="I6" s="60">
        <v>370749</v>
      </c>
      <c r="J6" s="60">
        <v>127294</v>
      </c>
      <c r="K6" s="60">
        <v>127294</v>
      </c>
      <c r="L6" s="60">
        <v>127294</v>
      </c>
      <c r="M6" s="60">
        <v>381882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752631</v>
      </c>
      <c r="W6" s="60">
        <v>827729</v>
      </c>
      <c r="X6" s="60">
        <v>-75098</v>
      </c>
      <c r="Y6" s="61">
        <v>-9.07</v>
      </c>
      <c r="Z6" s="62">
        <v>1655458</v>
      </c>
    </row>
    <row r="7" spans="1:26" ht="13.5">
      <c r="A7" s="58" t="s">
        <v>33</v>
      </c>
      <c r="B7" s="19">
        <v>534670</v>
      </c>
      <c r="C7" s="19">
        <v>0</v>
      </c>
      <c r="D7" s="59">
        <v>481853</v>
      </c>
      <c r="E7" s="60">
        <v>481853</v>
      </c>
      <c r="F7" s="60">
        <v>52751</v>
      </c>
      <c r="G7" s="60">
        <v>68843</v>
      </c>
      <c r="H7" s="60">
        <v>43148</v>
      </c>
      <c r="I7" s="60">
        <v>164742</v>
      </c>
      <c r="J7" s="60">
        <v>27544</v>
      </c>
      <c r="K7" s="60">
        <v>14058</v>
      </c>
      <c r="L7" s="60">
        <v>60116</v>
      </c>
      <c r="M7" s="60">
        <v>101718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266460</v>
      </c>
      <c r="W7" s="60">
        <v>240927</v>
      </c>
      <c r="X7" s="60">
        <v>25533</v>
      </c>
      <c r="Y7" s="61">
        <v>10.6</v>
      </c>
      <c r="Z7" s="62">
        <v>481853</v>
      </c>
    </row>
    <row r="8" spans="1:26" ht="13.5">
      <c r="A8" s="58" t="s">
        <v>34</v>
      </c>
      <c r="B8" s="19">
        <v>75393416</v>
      </c>
      <c r="C8" s="19">
        <v>0</v>
      </c>
      <c r="D8" s="59">
        <v>85384000</v>
      </c>
      <c r="E8" s="60">
        <v>85384000</v>
      </c>
      <c r="F8" s="60">
        <v>34055525</v>
      </c>
      <c r="G8" s="60">
        <v>335909</v>
      </c>
      <c r="H8" s="60">
        <v>303244</v>
      </c>
      <c r="I8" s="60">
        <v>34694678</v>
      </c>
      <c r="J8" s="60">
        <v>304578</v>
      </c>
      <c r="K8" s="60">
        <v>10369558</v>
      </c>
      <c r="L8" s="60">
        <v>124089</v>
      </c>
      <c r="M8" s="60">
        <v>10798225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45492903</v>
      </c>
      <c r="W8" s="60">
        <v>42692000</v>
      </c>
      <c r="X8" s="60">
        <v>2800903</v>
      </c>
      <c r="Y8" s="61">
        <v>6.56</v>
      </c>
      <c r="Z8" s="62">
        <v>85384000</v>
      </c>
    </row>
    <row r="9" spans="1:26" ht="13.5">
      <c r="A9" s="58" t="s">
        <v>35</v>
      </c>
      <c r="B9" s="19">
        <v>2645145</v>
      </c>
      <c r="C9" s="19">
        <v>0</v>
      </c>
      <c r="D9" s="59">
        <v>2664911</v>
      </c>
      <c r="E9" s="60">
        <v>2664911</v>
      </c>
      <c r="F9" s="60">
        <v>431303</v>
      </c>
      <c r="G9" s="60">
        <v>82062</v>
      </c>
      <c r="H9" s="60">
        <v>773458</v>
      </c>
      <c r="I9" s="60">
        <v>1286823</v>
      </c>
      <c r="J9" s="60">
        <v>387191</v>
      </c>
      <c r="K9" s="60">
        <v>415689</v>
      </c>
      <c r="L9" s="60">
        <v>444707</v>
      </c>
      <c r="M9" s="60">
        <v>1247587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2534410</v>
      </c>
      <c r="W9" s="60">
        <v>1332456</v>
      </c>
      <c r="X9" s="60">
        <v>1201954</v>
      </c>
      <c r="Y9" s="61">
        <v>90.21</v>
      </c>
      <c r="Z9" s="62">
        <v>2664911</v>
      </c>
    </row>
    <row r="10" spans="1:26" ht="25.5">
      <c r="A10" s="63" t="s">
        <v>277</v>
      </c>
      <c r="B10" s="64">
        <f>SUM(B5:B9)</f>
        <v>87786709</v>
      </c>
      <c r="C10" s="64">
        <f>SUM(C5:C9)</f>
        <v>0</v>
      </c>
      <c r="D10" s="65">
        <f aca="true" t="shared" si="0" ref="D10:Z10">SUM(D5:D9)</f>
        <v>99959284</v>
      </c>
      <c r="E10" s="66">
        <f t="shared" si="0"/>
        <v>99959284</v>
      </c>
      <c r="F10" s="66">
        <f t="shared" si="0"/>
        <v>49673639</v>
      </c>
      <c r="G10" s="66">
        <f t="shared" si="0"/>
        <v>1325292</v>
      </c>
      <c r="H10" s="66">
        <f t="shared" si="0"/>
        <v>1878360</v>
      </c>
      <c r="I10" s="66">
        <f t="shared" si="0"/>
        <v>52877291</v>
      </c>
      <c r="J10" s="66">
        <f t="shared" si="0"/>
        <v>1480829</v>
      </c>
      <c r="K10" s="66">
        <f t="shared" si="0"/>
        <v>11560821</v>
      </c>
      <c r="L10" s="66">
        <f t="shared" si="0"/>
        <v>1390428</v>
      </c>
      <c r="M10" s="66">
        <f t="shared" si="0"/>
        <v>14432078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67309369</v>
      </c>
      <c r="W10" s="66">
        <f t="shared" si="0"/>
        <v>49979643</v>
      </c>
      <c r="X10" s="66">
        <f t="shared" si="0"/>
        <v>17329726</v>
      </c>
      <c r="Y10" s="67">
        <f>+IF(W10&lt;&gt;0,(X10/W10)*100,0)</f>
        <v>34.673568996881386</v>
      </c>
      <c r="Z10" s="68">
        <f t="shared" si="0"/>
        <v>99959284</v>
      </c>
    </row>
    <row r="11" spans="1:26" ht="13.5">
      <c r="A11" s="58" t="s">
        <v>37</v>
      </c>
      <c r="B11" s="19">
        <v>40924370</v>
      </c>
      <c r="C11" s="19">
        <v>0</v>
      </c>
      <c r="D11" s="59">
        <v>39756740</v>
      </c>
      <c r="E11" s="60">
        <v>39756740</v>
      </c>
      <c r="F11" s="60">
        <v>3439731</v>
      </c>
      <c r="G11" s="60">
        <v>3718524</v>
      </c>
      <c r="H11" s="60">
        <v>3850320</v>
      </c>
      <c r="I11" s="60">
        <v>11008575</v>
      </c>
      <c r="J11" s="60">
        <v>3878281</v>
      </c>
      <c r="K11" s="60">
        <v>5555221</v>
      </c>
      <c r="L11" s="60">
        <v>3760396</v>
      </c>
      <c r="M11" s="60">
        <v>13193898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24202473</v>
      </c>
      <c r="W11" s="60">
        <v>19878370</v>
      </c>
      <c r="X11" s="60">
        <v>4324103</v>
      </c>
      <c r="Y11" s="61">
        <v>21.75</v>
      </c>
      <c r="Z11" s="62">
        <v>39756740</v>
      </c>
    </row>
    <row r="12" spans="1:26" ht="13.5">
      <c r="A12" s="58" t="s">
        <v>38</v>
      </c>
      <c r="B12" s="19">
        <v>8329065</v>
      </c>
      <c r="C12" s="19">
        <v>0</v>
      </c>
      <c r="D12" s="59">
        <v>10426643</v>
      </c>
      <c r="E12" s="60">
        <v>10426643</v>
      </c>
      <c r="F12" s="60">
        <v>832918</v>
      </c>
      <c r="G12" s="60">
        <v>809499</v>
      </c>
      <c r="H12" s="60">
        <v>788830</v>
      </c>
      <c r="I12" s="60">
        <v>2431247</v>
      </c>
      <c r="J12" s="60">
        <v>775930</v>
      </c>
      <c r="K12" s="60">
        <v>791234</v>
      </c>
      <c r="L12" s="60">
        <v>806546</v>
      </c>
      <c r="M12" s="60">
        <v>2373710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4804957</v>
      </c>
      <c r="W12" s="60">
        <v>5213322</v>
      </c>
      <c r="X12" s="60">
        <v>-408365</v>
      </c>
      <c r="Y12" s="61">
        <v>-7.83</v>
      </c>
      <c r="Z12" s="62">
        <v>10426643</v>
      </c>
    </row>
    <row r="13" spans="1:26" ht="13.5">
      <c r="A13" s="58" t="s">
        <v>278</v>
      </c>
      <c r="B13" s="19">
        <v>8447912</v>
      </c>
      <c r="C13" s="19">
        <v>0</v>
      </c>
      <c r="D13" s="59">
        <v>3478238</v>
      </c>
      <c r="E13" s="60">
        <v>3478238</v>
      </c>
      <c r="F13" s="60">
        <v>289853</v>
      </c>
      <c r="G13" s="60">
        <v>289853</v>
      </c>
      <c r="H13" s="60">
        <v>0</v>
      </c>
      <c r="I13" s="60">
        <v>579706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579706</v>
      </c>
      <c r="W13" s="60">
        <v>1739119</v>
      </c>
      <c r="X13" s="60">
        <v>-1159413</v>
      </c>
      <c r="Y13" s="61">
        <v>-66.67</v>
      </c>
      <c r="Z13" s="62">
        <v>3478238</v>
      </c>
    </row>
    <row r="14" spans="1:26" ht="13.5">
      <c r="A14" s="58" t="s">
        <v>40</v>
      </c>
      <c r="B14" s="19">
        <v>380607</v>
      </c>
      <c r="C14" s="19">
        <v>0</v>
      </c>
      <c r="D14" s="59">
        <v>1125465</v>
      </c>
      <c r="E14" s="60">
        <v>1125465</v>
      </c>
      <c r="F14" s="60">
        <v>12180</v>
      </c>
      <c r="G14" s="60">
        <v>5976</v>
      </c>
      <c r="H14" s="60">
        <v>5834</v>
      </c>
      <c r="I14" s="60">
        <v>23990</v>
      </c>
      <c r="J14" s="60">
        <v>5507</v>
      </c>
      <c r="K14" s="60">
        <v>5545</v>
      </c>
      <c r="L14" s="60">
        <v>5226</v>
      </c>
      <c r="M14" s="60">
        <v>16278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40268</v>
      </c>
      <c r="W14" s="60">
        <v>562733</v>
      </c>
      <c r="X14" s="60">
        <v>-522465</v>
      </c>
      <c r="Y14" s="61">
        <v>-92.84</v>
      </c>
      <c r="Z14" s="62">
        <v>1125465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66621</v>
      </c>
      <c r="C16" s="19">
        <v>0</v>
      </c>
      <c r="D16" s="59">
        <v>99196</v>
      </c>
      <c r="E16" s="60">
        <v>99196</v>
      </c>
      <c r="F16" s="60">
        <v>10262</v>
      </c>
      <c r="G16" s="60">
        <v>11739</v>
      </c>
      <c r="H16" s="60">
        <v>11669</v>
      </c>
      <c r="I16" s="60">
        <v>33670</v>
      </c>
      <c r="J16" s="60">
        <v>11344</v>
      </c>
      <c r="K16" s="60">
        <v>0</v>
      </c>
      <c r="L16" s="60">
        <v>11344</v>
      </c>
      <c r="M16" s="60">
        <v>22688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56358</v>
      </c>
      <c r="W16" s="60">
        <v>49598</v>
      </c>
      <c r="X16" s="60">
        <v>6760</v>
      </c>
      <c r="Y16" s="61">
        <v>13.63</v>
      </c>
      <c r="Z16" s="62">
        <v>99196</v>
      </c>
    </row>
    <row r="17" spans="1:26" ht="13.5">
      <c r="A17" s="58" t="s">
        <v>43</v>
      </c>
      <c r="B17" s="19">
        <v>37719102</v>
      </c>
      <c r="C17" s="19">
        <v>0</v>
      </c>
      <c r="D17" s="59">
        <v>36388816</v>
      </c>
      <c r="E17" s="60">
        <v>36388816</v>
      </c>
      <c r="F17" s="60">
        <v>2850709</v>
      </c>
      <c r="G17" s="60">
        <v>2724990</v>
      </c>
      <c r="H17" s="60">
        <v>6186788</v>
      </c>
      <c r="I17" s="60">
        <v>11762487</v>
      </c>
      <c r="J17" s="60">
        <v>2817998</v>
      </c>
      <c r="K17" s="60">
        <v>4409721</v>
      </c>
      <c r="L17" s="60">
        <v>2121264</v>
      </c>
      <c r="M17" s="60">
        <v>9348983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21111470</v>
      </c>
      <c r="W17" s="60">
        <v>18194408</v>
      </c>
      <c r="X17" s="60">
        <v>2917062</v>
      </c>
      <c r="Y17" s="61">
        <v>16.03</v>
      </c>
      <c r="Z17" s="62">
        <v>36388816</v>
      </c>
    </row>
    <row r="18" spans="1:26" ht="13.5">
      <c r="A18" s="70" t="s">
        <v>44</v>
      </c>
      <c r="B18" s="71">
        <f>SUM(B11:B17)</f>
        <v>95867677</v>
      </c>
      <c r="C18" s="71">
        <f>SUM(C11:C17)</f>
        <v>0</v>
      </c>
      <c r="D18" s="72">
        <f aca="true" t="shared" si="1" ref="D18:Z18">SUM(D11:D17)</f>
        <v>91275098</v>
      </c>
      <c r="E18" s="73">
        <f t="shared" si="1"/>
        <v>91275098</v>
      </c>
      <c r="F18" s="73">
        <f t="shared" si="1"/>
        <v>7435653</v>
      </c>
      <c r="G18" s="73">
        <f t="shared" si="1"/>
        <v>7560581</v>
      </c>
      <c r="H18" s="73">
        <f t="shared" si="1"/>
        <v>10843441</v>
      </c>
      <c r="I18" s="73">
        <f t="shared" si="1"/>
        <v>25839675</v>
      </c>
      <c r="J18" s="73">
        <f t="shared" si="1"/>
        <v>7489060</v>
      </c>
      <c r="K18" s="73">
        <f t="shared" si="1"/>
        <v>10761721</v>
      </c>
      <c r="L18" s="73">
        <f t="shared" si="1"/>
        <v>6704776</v>
      </c>
      <c r="M18" s="73">
        <f t="shared" si="1"/>
        <v>24955557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50795232</v>
      </c>
      <c r="W18" s="73">
        <f t="shared" si="1"/>
        <v>45637550</v>
      </c>
      <c r="X18" s="73">
        <f t="shared" si="1"/>
        <v>5157682</v>
      </c>
      <c r="Y18" s="67">
        <f>+IF(W18&lt;&gt;0,(X18/W18)*100,0)</f>
        <v>11.301399834127817</v>
      </c>
      <c r="Z18" s="74">
        <f t="shared" si="1"/>
        <v>91275098</v>
      </c>
    </row>
    <row r="19" spans="1:26" ht="13.5">
      <c r="A19" s="70" t="s">
        <v>45</v>
      </c>
      <c r="B19" s="75">
        <f>+B10-B18</f>
        <v>-8080968</v>
      </c>
      <c r="C19" s="75">
        <f>+C10-C18</f>
        <v>0</v>
      </c>
      <c r="D19" s="76">
        <f aca="true" t="shared" si="2" ref="D19:Z19">+D10-D18</f>
        <v>8684186</v>
      </c>
      <c r="E19" s="77">
        <f t="shared" si="2"/>
        <v>8684186</v>
      </c>
      <c r="F19" s="77">
        <f t="shared" si="2"/>
        <v>42237986</v>
      </c>
      <c r="G19" s="77">
        <f t="shared" si="2"/>
        <v>-6235289</v>
      </c>
      <c r="H19" s="77">
        <f t="shared" si="2"/>
        <v>-8965081</v>
      </c>
      <c r="I19" s="77">
        <f t="shared" si="2"/>
        <v>27037616</v>
      </c>
      <c r="J19" s="77">
        <f t="shared" si="2"/>
        <v>-6008231</v>
      </c>
      <c r="K19" s="77">
        <f t="shared" si="2"/>
        <v>799100</v>
      </c>
      <c r="L19" s="77">
        <f t="shared" si="2"/>
        <v>-5314348</v>
      </c>
      <c r="M19" s="77">
        <f t="shared" si="2"/>
        <v>-10523479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16514137</v>
      </c>
      <c r="W19" s="77">
        <f>IF(E10=E18,0,W10-W18)</f>
        <v>4342093</v>
      </c>
      <c r="X19" s="77">
        <f t="shared" si="2"/>
        <v>12172044</v>
      </c>
      <c r="Y19" s="78">
        <f>+IF(W19&lt;&gt;0,(X19/W19)*100,0)</f>
        <v>280.32665352860937</v>
      </c>
      <c r="Z19" s="79">
        <f t="shared" si="2"/>
        <v>8684186</v>
      </c>
    </row>
    <row r="20" spans="1:26" ht="13.5">
      <c r="A20" s="58" t="s">
        <v>46</v>
      </c>
      <c r="B20" s="19">
        <v>71786740</v>
      </c>
      <c r="C20" s="19">
        <v>0</v>
      </c>
      <c r="D20" s="59">
        <v>61443000</v>
      </c>
      <c r="E20" s="60">
        <v>61443000</v>
      </c>
      <c r="F20" s="60">
        <v>8925108</v>
      </c>
      <c r="G20" s="60">
        <v>2835556</v>
      </c>
      <c r="H20" s="60">
        <v>7813713</v>
      </c>
      <c r="I20" s="60">
        <v>19574377</v>
      </c>
      <c r="J20" s="60">
        <v>7685049</v>
      </c>
      <c r="K20" s="60">
        <v>2986616</v>
      </c>
      <c r="L20" s="60">
        <v>4118705</v>
      </c>
      <c r="M20" s="60">
        <v>14790370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34364747</v>
      </c>
      <c r="W20" s="60">
        <v>30721500</v>
      </c>
      <c r="X20" s="60">
        <v>3643247</v>
      </c>
      <c r="Y20" s="61">
        <v>11.86</v>
      </c>
      <c r="Z20" s="62">
        <v>61443000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63705772</v>
      </c>
      <c r="C22" s="86">
        <f>SUM(C19:C21)</f>
        <v>0</v>
      </c>
      <c r="D22" s="87">
        <f aca="true" t="shared" si="3" ref="D22:Z22">SUM(D19:D21)</f>
        <v>70127186</v>
      </c>
      <c r="E22" s="88">
        <f t="shared" si="3"/>
        <v>70127186</v>
      </c>
      <c r="F22" s="88">
        <f t="shared" si="3"/>
        <v>51163094</v>
      </c>
      <c r="G22" s="88">
        <f t="shared" si="3"/>
        <v>-3399733</v>
      </c>
      <c r="H22" s="88">
        <f t="shared" si="3"/>
        <v>-1151368</v>
      </c>
      <c r="I22" s="88">
        <f t="shared" si="3"/>
        <v>46611993</v>
      </c>
      <c r="J22" s="88">
        <f t="shared" si="3"/>
        <v>1676818</v>
      </c>
      <c r="K22" s="88">
        <f t="shared" si="3"/>
        <v>3785716</v>
      </c>
      <c r="L22" s="88">
        <f t="shared" si="3"/>
        <v>-1195643</v>
      </c>
      <c r="M22" s="88">
        <f t="shared" si="3"/>
        <v>4266891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50878884</v>
      </c>
      <c r="W22" s="88">
        <f t="shared" si="3"/>
        <v>35063593</v>
      </c>
      <c r="X22" s="88">
        <f t="shared" si="3"/>
        <v>15815291</v>
      </c>
      <c r="Y22" s="89">
        <f>+IF(W22&lt;&gt;0,(X22/W22)*100,0)</f>
        <v>45.10459324576349</v>
      </c>
      <c r="Z22" s="90">
        <f t="shared" si="3"/>
        <v>70127186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63705772</v>
      </c>
      <c r="C24" s="75">
        <f>SUM(C22:C23)</f>
        <v>0</v>
      </c>
      <c r="D24" s="76">
        <f aca="true" t="shared" si="4" ref="D24:Z24">SUM(D22:D23)</f>
        <v>70127186</v>
      </c>
      <c r="E24" s="77">
        <f t="shared" si="4"/>
        <v>70127186</v>
      </c>
      <c r="F24" s="77">
        <f t="shared" si="4"/>
        <v>51163094</v>
      </c>
      <c r="G24" s="77">
        <f t="shared" si="4"/>
        <v>-3399733</v>
      </c>
      <c r="H24" s="77">
        <f t="shared" si="4"/>
        <v>-1151368</v>
      </c>
      <c r="I24" s="77">
        <f t="shared" si="4"/>
        <v>46611993</v>
      </c>
      <c r="J24" s="77">
        <f t="shared" si="4"/>
        <v>1676818</v>
      </c>
      <c r="K24" s="77">
        <f t="shared" si="4"/>
        <v>3785716</v>
      </c>
      <c r="L24" s="77">
        <f t="shared" si="4"/>
        <v>-1195643</v>
      </c>
      <c r="M24" s="77">
        <f t="shared" si="4"/>
        <v>4266891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50878884</v>
      </c>
      <c r="W24" s="77">
        <f t="shared" si="4"/>
        <v>35063593</v>
      </c>
      <c r="X24" s="77">
        <f t="shared" si="4"/>
        <v>15815291</v>
      </c>
      <c r="Y24" s="78">
        <f>+IF(W24&lt;&gt;0,(X24/W24)*100,0)</f>
        <v>45.10459324576349</v>
      </c>
      <c r="Z24" s="79">
        <f t="shared" si="4"/>
        <v>70127186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65384302</v>
      </c>
      <c r="C27" s="22">
        <v>0</v>
      </c>
      <c r="D27" s="99">
        <v>95675000</v>
      </c>
      <c r="E27" s="100">
        <v>95675000</v>
      </c>
      <c r="F27" s="100">
        <v>8715138</v>
      </c>
      <c r="G27" s="100">
        <v>2898205</v>
      </c>
      <c r="H27" s="100">
        <v>6899649</v>
      </c>
      <c r="I27" s="100">
        <v>18512992</v>
      </c>
      <c r="J27" s="100">
        <v>6779197</v>
      </c>
      <c r="K27" s="100">
        <v>2646344</v>
      </c>
      <c r="L27" s="100">
        <v>3637737</v>
      </c>
      <c r="M27" s="100">
        <v>13063278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31576270</v>
      </c>
      <c r="W27" s="100">
        <v>47837500</v>
      </c>
      <c r="X27" s="100">
        <v>-16261230</v>
      </c>
      <c r="Y27" s="101">
        <v>-33.99</v>
      </c>
      <c r="Z27" s="102">
        <v>95675000</v>
      </c>
    </row>
    <row r="28" spans="1:26" ht="13.5">
      <c r="A28" s="103" t="s">
        <v>46</v>
      </c>
      <c r="B28" s="19">
        <v>64361932</v>
      </c>
      <c r="C28" s="19">
        <v>0</v>
      </c>
      <c r="D28" s="59">
        <v>61443000</v>
      </c>
      <c r="E28" s="60">
        <v>61443000</v>
      </c>
      <c r="F28" s="60">
        <v>8645708</v>
      </c>
      <c r="G28" s="60">
        <v>2835556</v>
      </c>
      <c r="H28" s="60">
        <v>6854135</v>
      </c>
      <c r="I28" s="60">
        <v>18335399</v>
      </c>
      <c r="J28" s="60">
        <v>6746275</v>
      </c>
      <c r="K28" s="60">
        <v>2629844</v>
      </c>
      <c r="L28" s="60">
        <v>3617903</v>
      </c>
      <c r="M28" s="60">
        <v>12994022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31329421</v>
      </c>
      <c r="W28" s="60">
        <v>30721500</v>
      </c>
      <c r="X28" s="60">
        <v>607921</v>
      </c>
      <c r="Y28" s="61">
        <v>1.98</v>
      </c>
      <c r="Z28" s="62">
        <v>61443000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30672000</v>
      </c>
      <c r="E30" s="60">
        <v>30672000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15336000</v>
      </c>
      <c r="X30" s="60">
        <v>-15336000</v>
      </c>
      <c r="Y30" s="61">
        <v>-100</v>
      </c>
      <c r="Z30" s="62">
        <v>30672000</v>
      </c>
    </row>
    <row r="31" spans="1:26" ht="13.5">
      <c r="A31" s="58" t="s">
        <v>53</v>
      </c>
      <c r="B31" s="19">
        <v>1022370</v>
      </c>
      <c r="C31" s="19">
        <v>0</v>
      </c>
      <c r="D31" s="59">
        <v>3560000</v>
      </c>
      <c r="E31" s="60">
        <v>3560000</v>
      </c>
      <c r="F31" s="60">
        <v>69430</v>
      </c>
      <c r="G31" s="60">
        <v>62649</v>
      </c>
      <c r="H31" s="60">
        <v>45514</v>
      </c>
      <c r="I31" s="60">
        <v>177593</v>
      </c>
      <c r="J31" s="60">
        <v>32922</v>
      </c>
      <c r="K31" s="60">
        <v>16500</v>
      </c>
      <c r="L31" s="60">
        <v>19833</v>
      </c>
      <c r="M31" s="60">
        <v>69255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246848</v>
      </c>
      <c r="W31" s="60">
        <v>1780000</v>
      </c>
      <c r="X31" s="60">
        <v>-1533152</v>
      </c>
      <c r="Y31" s="61">
        <v>-86.13</v>
      </c>
      <c r="Z31" s="62">
        <v>3560000</v>
      </c>
    </row>
    <row r="32" spans="1:26" ht="13.5">
      <c r="A32" s="70" t="s">
        <v>54</v>
      </c>
      <c r="B32" s="22">
        <f>SUM(B28:B31)</f>
        <v>65384302</v>
      </c>
      <c r="C32" s="22">
        <f>SUM(C28:C31)</f>
        <v>0</v>
      </c>
      <c r="D32" s="99">
        <f aca="true" t="shared" si="5" ref="D32:Z32">SUM(D28:D31)</f>
        <v>95675000</v>
      </c>
      <c r="E32" s="100">
        <f t="shared" si="5"/>
        <v>95675000</v>
      </c>
      <c r="F32" s="100">
        <f t="shared" si="5"/>
        <v>8715138</v>
      </c>
      <c r="G32" s="100">
        <f t="shared" si="5"/>
        <v>2898205</v>
      </c>
      <c r="H32" s="100">
        <f t="shared" si="5"/>
        <v>6899649</v>
      </c>
      <c r="I32" s="100">
        <f t="shared" si="5"/>
        <v>18512992</v>
      </c>
      <c r="J32" s="100">
        <f t="shared" si="5"/>
        <v>6779197</v>
      </c>
      <c r="K32" s="100">
        <f t="shared" si="5"/>
        <v>2646344</v>
      </c>
      <c r="L32" s="100">
        <f t="shared" si="5"/>
        <v>3637736</v>
      </c>
      <c r="M32" s="100">
        <f t="shared" si="5"/>
        <v>13063277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31576269</v>
      </c>
      <c r="W32" s="100">
        <f t="shared" si="5"/>
        <v>47837500</v>
      </c>
      <c r="X32" s="100">
        <f t="shared" si="5"/>
        <v>-16261231</v>
      </c>
      <c r="Y32" s="101">
        <f>+IF(W32&lt;&gt;0,(X32/W32)*100,0)</f>
        <v>-33.992643846354845</v>
      </c>
      <c r="Z32" s="102">
        <f t="shared" si="5"/>
        <v>95675000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13174171</v>
      </c>
      <c r="C35" s="19">
        <v>0</v>
      </c>
      <c r="D35" s="59">
        <v>12526640</v>
      </c>
      <c r="E35" s="60">
        <v>12526640</v>
      </c>
      <c r="F35" s="60">
        <v>54833927</v>
      </c>
      <c r="G35" s="60">
        <v>45192598</v>
      </c>
      <c r="H35" s="60">
        <v>35730350</v>
      </c>
      <c r="I35" s="60">
        <v>35730350</v>
      </c>
      <c r="J35" s="60">
        <v>31482489</v>
      </c>
      <c r="K35" s="60">
        <v>0</v>
      </c>
      <c r="L35" s="60">
        <v>30834432</v>
      </c>
      <c r="M35" s="60">
        <v>30834432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30834432</v>
      </c>
      <c r="W35" s="60">
        <v>6263320</v>
      </c>
      <c r="X35" s="60">
        <v>24571112</v>
      </c>
      <c r="Y35" s="61">
        <v>392.3</v>
      </c>
      <c r="Z35" s="62">
        <v>12526640</v>
      </c>
    </row>
    <row r="36" spans="1:26" ht="13.5">
      <c r="A36" s="58" t="s">
        <v>57</v>
      </c>
      <c r="B36" s="19">
        <v>207546938</v>
      </c>
      <c r="C36" s="19">
        <v>0</v>
      </c>
      <c r="D36" s="59">
        <v>324223926</v>
      </c>
      <c r="E36" s="60">
        <v>324223926</v>
      </c>
      <c r="F36" s="60">
        <v>215928888</v>
      </c>
      <c r="G36" s="60">
        <v>218367254</v>
      </c>
      <c r="H36" s="60">
        <v>206294338</v>
      </c>
      <c r="I36" s="60">
        <v>206294338</v>
      </c>
      <c r="J36" s="60">
        <v>232110511</v>
      </c>
      <c r="K36" s="60">
        <v>0</v>
      </c>
      <c r="L36" s="60">
        <v>236400416</v>
      </c>
      <c r="M36" s="60">
        <v>236400416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236400416</v>
      </c>
      <c r="W36" s="60">
        <v>162111963</v>
      </c>
      <c r="X36" s="60">
        <v>74288453</v>
      </c>
      <c r="Y36" s="61">
        <v>45.83</v>
      </c>
      <c r="Z36" s="62">
        <v>324223926</v>
      </c>
    </row>
    <row r="37" spans="1:26" ht="13.5">
      <c r="A37" s="58" t="s">
        <v>58</v>
      </c>
      <c r="B37" s="19">
        <v>24530117</v>
      </c>
      <c r="C37" s="19">
        <v>0</v>
      </c>
      <c r="D37" s="59">
        <v>17608611</v>
      </c>
      <c r="E37" s="60">
        <v>17608611</v>
      </c>
      <c r="F37" s="60">
        <v>29853171</v>
      </c>
      <c r="G37" s="60">
        <v>25546265</v>
      </c>
      <c r="H37" s="60">
        <v>24951321</v>
      </c>
      <c r="I37" s="60">
        <v>24951321</v>
      </c>
      <c r="J37" s="60">
        <v>23010289</v>
      </c>
      <c r="K37" s="60">
        <v>0</v>
      </c>
      <c r="L37" s="60">
        <v>29161901</v>
      </c>
      <c r="M37" s="60">
        <v>29161901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29161901</v>
      </c>
      <c r="W37" s="60">
        <v>8804306</v>
      </c>
      <c r="X37" s="60">
        <v>20357595</v>
      </c>
      <c r="Y37" s="61">
        <v>231.22</v>
      </c>
      <c r="Z37" s="62">
        <v>17608611</v>
      </c>
    </row>
    <row r="38" spans="1:26" ht="13.5">
      <c r="A38" s="58" t="s">
        <v>59</v>
      </c>
      <c r="B38" s="19">
        <v>5143140</v>
      </c>
      <c r="C38" s="19">
        <v>0</v>
      </c>
      <c r="D38" s="59">
        <v>39440684</v>
      </c>
      <c r="E38" s="60">
        <v>39440684</v>
      </c>
      <c r="F38" s="60">
        <v>5122492</v>
      </c>
      <c r="G38" s="60">
        <v>5122492</v>
      </c>
      <c r="H38" s="60">
        <v>5122492</v>
      </c>
      <c r="I38" s="60">
        <v>5122492</v>
      </c>
      <c r="J38" s="60">
        <v>240582711</v>
      </c>
      <c r="K38" s="60">
        <v>0</v>
      </c>
      <c r="L38" s="60">
        <v>5143140</v>
      </c>
      <c r="M38" s="60">
        <v>5143140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5143140</v>
      </c>
      <c r="W38" s="60">
        <v>19720342</v>
      </c>
      <c r="X38" s="60">
        <v>-14577202</v>
      </c>
      <c r="Y38" s="61">
        <v>-73.92</v>
      </c>
      <c r="Z38" s="62">
        <v>39440684</v>
      </c>
    </row>
    <row r="39" spans="1:26" ht="13.5">
      <c r="A39" s="58" t="s">
        <v>60</v>
      </c>
      <c r="B39" s="19">
        <v>191047852</v>
      </c>
      <c r="C39" s="19">
        <v>0</v>
      </c>
      <c r="D39" s="59">
        <v>279701271</v>
      </c>
      <c r="E39" s="60">
        <v>279701271</v>
      </c>
      <c r="F39" s="60">
        <v>235787152</v>
      </c>
      <c r="G39" s="60">
        <v>232891095</v>
      </c>
      <c r="H39" s="60">
        <v>211950875</v>
      </c>
      <c r="I39" s="60">
        <v>211950875</v>
      </c>
      <c r="J39" s="60">
        <v>0</v>
      </c>
      <c r="K39" s="60">
        <v>0</v>
      </c>
      <c r="L39" s="60">
        <v>232929807</v>
      </c>
      <c r="M39" s="60">
        <v>232929807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232929807</v>
      </c>
      <c r="W39" s="60">
        <v>139850636</v>
      </c>
      <c r="X39" s="60">
        <v>93079171</v>
      </c>
      <c r="Y39" s="61">
        <v>66.56</v>
      </c>
      <c r="Z39" s="62">
        <v>279701271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-153008760</v>
      </c>
      <c r="C42" s="19">
        <v>0</v>
      </c>
      <c r="D42" s="59">
        <v>72078003</v>
      </c>
      <c r="E42" s="60">
        <v>72078003</v>
      </c>
      <c r="F42" s="60">
        <v>40682518</v>
      </c>
      <c r="G42" s="60">
        <v>-8010725</v>
      </c>
      <c r="H42" s="60">
        <v>715978</v>
      </c>
      <c r="I42" s="60">
        <v>33387771</v>
      </c>
      <c r="J42" s="60">
        <v>-4833633</v>
      </c>
      <c r="K42" s="60">
        <v>9106557</v>
      </c>
      <c r="L42" s="60">
        <v>3276554</v>
      </c>
      <c r="M42" s="60">
        <v>7549478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40937249</v>
      </c>
      <c r="W42" s="60">
        <v>60510168</v>
      </c>
      <c r="X42" s="60">
        <v>-19572919</v>
      </c>
      <c r="Y42" s="61">
        <v>-32.35</v>
      </c>
      <c r="Z42" s="62">
        <v>72078003</v>
      </c>
    </row>
    <row r="43" spans="1:26" ht="13.5">
      <c r="A43" s="58" t="s">
        <v>63</v>
      </c>
      <c r="B43" s="19">
        <v>0</v>
      </c>
      <c r="C43" s="19">
        <v>0</v>
      </c>
      <c r="D43" s="59">
        <v>-95674992</v>
      </c>
      <c r="E43" s="60">
        <v>-95674992</v>
      </c>
      <c r="F43" s="60">
        <v>-8481219</v>
      </c>
      <c r="G43" s="60">
        <v>-2898206</v>
      </c>
      <c r="H43" s="60">
        <v>-7043741</v>
      </c>
      <c r="I43" s="60">
        <v>-18423166</v>
      </c>
      <c r="J43" s="60">
        <v>-7712890</v>
      </c>
      <c r="K43" s="60">
        <v>1384417</v>
      </c>
      <c r="L43" s="60">
        <v>-4140114</v>
      </c>
      <c r="M43" s="60">
        <v>-10468587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-28891753</v>
      </c>
      <c r="W43" s="60">
        <v>-47837496</v>
      </c>
      <c r="X43" s="60">
        <v>18945743</v>
      </c>
      <c r="Y43" s="61">
        <v>-39.6</v>
      </c>
      <c r="Z43" s="62">
        <v>-95674992</v>
      </c>
    </row>
    <row r="44" spans="1:26" ht="13.5">
      <c r="A44" s="58" t="s">
        <v>64</v>
      </c>
      <c r="B44" s="19">
        <v>0</v>
      </c>
      <c r="C44" s="19">
        <v>0</v>
      </c>
      <c r="D44" s="59">
        <v>28400208</v>
      </c>
      <c r="E44" s="60">
        <v>28400208</v>
      </c>
      <c r="F44" s="60">
        <v>1160164</v>
      </c>
      <c r="G44" s="60">
        <v>941268</v>
      </c>
      <c r="H44" s="60">
        <v>-21073</v>
      </c>
      <c r="I44" s="60">
        <v>2080359</v>
      </c>
      <c r="J44" s="60">
        <v>-21400</v>
      </c>
      <c r="K44" s="60">
        <v>-21362</v>
      </c>
      <c r="L44" s="60">
        <v>-21681</v>
      </c>
      <c r="M44" s="60">
        <v>-64443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2015916</v>
      </c>
      <c r="W44" s="60">
        <v>14200104</v>
      </c>
      <c r="X44" s="60">
        <v>-12184188</v>
      </c>
      <c r="Y44" s="61">
        <v>-85.8</v>
      </c>
      <c r="Z44" s="62">
        <v>28400208</v>
      </c>
    </row>
    <row r="45" spans="1:26" ht="13.5">
      <c r="A45" s="70" t="s">
        <v>65</v>
      </c>
      <c r="B45" s="22">
        <v>-158257173</v>
      </c>
      <c r="C45" s="22">
        <v>0</v>
      </c>
      <c r="D45" s="99">
        <v>5965740</v>
      </c>
      <c r="E45" s="100">
        <v>5965740</v>
      </c>
      <c r="F45" s="100">
        <v>34141977</v>
      </c>
      <c r="G45" s="100">
        <v>24174314</v>
      </c>
      <c r="H45" s="100">
        <v>17825478</v>
      </c>
      <c r="I45" s="100">
        <v>17825478</v>
      </c>
      <c r="J45" s="100">
        <v>5257555</v>
      </c>
      <c r="K45" s="100">
        <v>15727167</v>
      </c>
      <c r="L45" s="100">
        <v>14841926</v>
      </c>
      <c r="M45" s="100">
        <v>14841926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14841926</v>
      </c>
      <c r="W45" s="100">
        <v>28035297</v>
      </c>
      <c r="X45" s="100">
        <v>-13193371</v>
      </c>
      <c r="Y45" s="101">
        <v>-47.06</v>
      </c>
      <c r="Z45" s="102">
        <v>5965740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730246</v>
      </c>
      <c r="C49" s="52">
        <v>0</v>
      </c>
      <c r="D49" s="129">
        <v>75019</v>
      </c>
      <c r="E49" s="54">
        <v>262859</v>
      </c>
      <c r="F49" s="54">
        <v>0</v>
      </c>
      <c r="G49" s="54">
        <v>0</v>
      </c>
      <c r="H49" s="54">
        <v>0</v>
      </c>
      <c r="I49" s="54">
        <v>-3036878</v>
      </c>
      <c r="J49" s="54">
        <v>0</v>
      </c>
      <c r="K49" s="54">
        <v>0</v>
      </c>
      <c r="L49" s="54">
        <v>0</v>
      </c>
      <c r="M49" s="54">
        <v>657974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14664336</v>
      </c>
      <c r="W49" s="54">
        <v>390123</v>
      </c>
      <c r="X49" s="54">
        <v>15511848</v>
      </c>
      <c r="Y49" s="54">
        <v>29255527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516846</v>
      </c>
      <c r="C51" s="52">
        <v>0</v>
      </c>
      <c r="D51" s="129">
        <v>1297354</v>
      </c>
      <c r="E51" s="54">
        <v>160443</v>
      </c>
      <c r="F51" s="54">
        <v>0</v>
      </c>
      <c r="G51" s="54">
        <v>0</v>
      </c>
      <c r="H51" s="54">
        <v>0</v>
      </c>
      <c r="I51" s="54">
        <v>159289</v>
      </c>
      <c r="J51" s="54">
        <v>0</v>
      </c>
      <c r="K51" s="54">
        <v>0</v>
      </c>
      <c r="L51" s="54">
        <v>0</v>
      </c>
      <c r="M51" s="54">
        <v>189777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6438</v>
      </c>
      <c r="W51" s="54">
        <v>713224</v>
      </c>
      <c r="X51" s="54">
        <v>0</v>
      </c>
      <c r="Y51" s="54">
        <v>3043371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2.3583536106966707</v>
      </c>
      <c r="C58" s="5">
        <f>IF(C67=0,0,+(C76/C67)*100)</f>
        <v>0</v>
      </c>
      <c r="D58" s="6">
        <f aca="true" t="shared" si="6" ref="D58:Z58">IF(D67=0,0,+(D76/D67)*100)</f>
        <v>50.26408260935176</v>
      </c>
      <c r="E58" s="7">
        <f t="shared" si="6"/>
        <v>50.26408260935176</v>
      </c>
      <c r="F58" s="7">
        <f t="shared" si="6"/>
        <v>3.4842028465373645</v>
      </c>
      <c r="G58" s="7">
        <f t="shared" si="6"/>
        <v>48.043462583235176</v>
      </c>
      <c r="H58" s="7">
        <f t="shared" si="6"/>
        <v>385.1481360110525</v>
      </c>
      <c r="I58" s="7">
        <f t="shared" si="6"/>
        <v>29.269364973508022</v>
      </c>
      <c r="J58" s="7">
        <f t="shared" si="6"/>
        <v>76.96454762623533</v>
      </c>
      <c r="K58" s="7">
        <f t="shared" si="6"/>
        <v>94.96349796634175</v>
      </c>
      <c r="L58" s="7">
        <f t="shared" si="6"/>
        <v>33.60442267024998</v>
      </c>
      <c r="M58" s="7">
        <f t="shared" si="6"/>
        <v>68.34282426947365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35.34395159255377</v>
      </c>
      <c r="W58" s="7">
        <f t="shared" si="6"/>
        <v>50.26407761589036</v>
      </c>
      <c r="X58" s="7">
        <f t="shared" si="6"/>
        <v>0</v>
      </c>
      <c r="Y58" s="7">
        <f t="shared" si="6"/>
        <v>0</v>
      </c>
      <c r="Z58" s="8">
        <f t="shared" si="6"/>
        <v>50.26408260935176</v>
      </c>
    </row>
    <row r="59" spans="1:26" ht="13.5">
      <c r="A59" s="37" t="s">
        <v>31</v>
      </c>
      <c r="B59" s="9">
        <f aca="true" t="shared" si="7" ref="B59:Z66">IF(B68=0,0,+(B77/B68)*100)</f>
        <v>2.59415895047095</v>
      </c>
      <c r="C59" s="9">
        <f t="shared" si="7"/>
        <v>0</v>
      </c>
      <c r="D59" s="2">
        <f t="shared" si="7"/>
        <v>50.31612191444501</v>
      </c>
      <c r="E59" s="10">
        <f t="shared" si="7"/>
        <v>50.31612191444501</v>
      </c>
      <c r="F59" s="10">
        <f t="shared" si="7"/>
        <v>3.218383132563668</v>
      </c>
      <c r="G59" s="10">
        <f t="shared" si="7"/>
        <v>48.831884654648725</v>
      </c>
      <c r="H59" s="10">
        <f t="shared" si="7"/>
        <v>644.7976336324405</v>
      </c>
      <c r="I59" s="10">
        <f t="shared" si="7"/>
        <v>30.080703292769893</v>
      </c>
      <c r="J59" s="10">
        <f t="shared" si="7"/>
        <v>117.71792842253974</v>
      </c>
      <c r="K59" s="10">
        <f t="shared" si="7"/>
        <v>146.95201364821781</v>
      </c>
      <c r="L59" s="10">
        <f t="shared" si="7"/>
        <v>48.24335958071464</v>
      </c>
      <c r="M59" s="10">
        <f t="shared" si="7"/>
        <v>104.30443388382406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37.8134547155952</v>
      </c>
      <c r="W59" s="10">
        <f t="shared" si="7"/>
        <v>50.31611593192432</v>
      </c>
      <c r="X59" s="10">
        <f t="shared" si="7"/>
        <v>0</v>
      </c>
      <c r="Y59" s="10">
        <f t="shared" si="7"/>
        <v>0</v>
      </c>
      <c r="Z59" s="11">
        <f t="shared" si="7"/>
        <v>50.31612191444501</v>
      </c>
    </row>
    <row r="60" spans="1:26" ht="13.5">
      <c r="A60" s="38" t="s">
        <v>32</v>
      </c>
      <c r="B60" s="12">
        <f t="shared" si="7"/>
        <v>3.0419776458559107</v>
      </c>
      <c r="C60" s="12">
        <f t="shared" si="7"/>
        <v>0</v>
      </c>
      <c r="D60" s="3">
        <f t="shared" si="7"/>
        <v>49.999697968779635</v>
      </c>
      <c r="E60" s="13">
        <f t="shared" si="7"/>
        <v>49.999697968779635</v>
      </c>
      <c r="F60" s="13">
        <f t="shared" si="7"/>
        <v>44.64085320402028</v>
      </c>
      <c r="G60" s="13">
        <f t="shared" si="7"/>
        <v>41.00692239043568</v>
      </c>
      <c r="H60" s="13">
        <f t="shared" si="7"/>
        <v>38.31312505531463</v>
      </c>
      <c r="I60" s="13">
        <f t="shared" si="7"/>
        <v>41.300448551445854</v>
      </c>
      <c r="J60" s="13">
        <f t="shared" si="7"/>
        <v>36.36856411142709</v>
      </c>
      <c r="K60" s="13">
        <f t="shared" si="7"/>
        <v>72.67113925243923</v>
      </c>
      <c r="L60" s="13">
        <f t="shared" si="7"/>
        <v>45.384699985859505</v>
      </c>
      <c r="M60" s="13">
        <f t="shared" si="7"/>
        <v>51.47480111657528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46.462874901512166</v>
      </c>
      <c r="W60" s="13">
        <f t="shared" si="7"/>
        <v>49.999697968779635</v>
      </c>
      <c r="X60" s="13">
        <f t="shared" si="7"/>
        <v>0</v>
      </c>
      <c r="Y60" s="13">
        <f t="shared" si="7"/>
        <v>0</v>
      </c>
      <c r="Z60" s="14">
        <f t="shared" si="7"/>
        <v>49.999697968779635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3.0419776458559107</v>
      </c>
      <c r="C64" s="12">
        <f t="shared" si="7"/>
        <v>0</v>
      </c>
      <c r="D64" s="3">
        <f t="shared" si="7"/>
        <v>49.999697968779635</v>
      </c>
      <c r="E64" s="13">
        <f t="shared" si="7"/>
        <v>49.999697968779635</v>
      </c>
      <c r="F64" s="13">
        <f t="shared" si="7"/>
        <v>44.64085320402028</v>
      </c>
      <c r="G64" s="13">
        <f t="shared" si="7"/>
        <v>41.00692239043568</v>
      </c>
      <c r="H64" s="13">
        <f t="shared" si="7"/>
        <v>38.31312505531463</v>
      </c>
      <c r="I64" s="13">
        <f t="shared" si="7"/>
        <v>41.300448551445854</v>
      </c>
      <c r="J64" s="13">
        <f t="shared" si="7"/>
        <v>36.36856411142709</v>
      </c>
      <c r="K64" s="13">
        <f t="shared" si="7"/>
        <v>72.67113925243923</v>
      </c>
      <c r="L64" s="13">
        <f t="shared" si="7"/>
        <v>45.384699985859505</v>
      </c>
      <c r="M64" s="13">
        <f t="shared" si="7"/>
        <v>51.47480111657528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46.462874901512166</v>
      </c>
      <c r="W64" s="13">
        <f t="shared" si="7"/>
        <v>49.999697968779635</v>
      </c>
      <c r="X64" s="13">
        <f t="shared" si="7"/>
        <v>0</v>
      </c>
      <c r="Y64" s="13">
        <f t="shared" si="7"/>
        <v>0</v>
      </c>
      <c r="Z64" s="14">
        <f t="shared" si="7"/>
        <v>49.999697968779635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10432405</v>
      </c>
      <c r="C67" s="24"/>
      <c r="D67" s="25">
        <v>10065979</v>
      </c>
      <c r="E67" s="26">
        <v>10065979</v>
      </c>
      <c r="F67" s="26">
        <v>15430818</v>
      </c>
      <c r="G67" s="26">
        <v>831980</v>
      </c>
      <c r="H67" s="26">
        <v>1074148</v>
      </c>
      <c r="I67" s="26">
        <v>17336946</v>
      </c>
      <c r="J67" s="26">
        <v>1030199</v>
      </c>
      <c r="K67" s="26">
        <v>1078844</v>
      </c>
      <c r="L67" s="26">
        <v>1082423</v>
      </c>
      <c r="M67" s="26">
        <v>3191466</v>
      </c>
      <c r="N67" s="26"/>
      <c r="O67" s="26"/>
      <c r="P67" s="26"/>
      <c r="Q67" s="26"/>
      <c r="R67" s="26"/>
      <c r="S67" s="26"/>
      <c r="T67" s="26"/>
      <c r="U67" s="26"/>
      <c r="V67" s="26">
        <v>20528412</v>
      </c>
      <c r="W67" s="26">
        <v>5032990</v>
      </c>
      <c r="X67" s="26"/>
      <c r="Y67" s="25"/>
      <c r="Z67" s="27">
        <v>10065979</v>
      </c>
    </row>
    <row r="68" spans="1:26" ht="13.5" hidden="1">
      <c r="A68" s="37" t="s">
        <v>31</v>
      </c>
      <c r="B68" s="19">
        <v>7645715</v>
      </c>
      <c r="C68" s="19"/>
      <c r="D68" s="20">
        <v>8410521</v>
      </c>
      <c r="E68" s="21">
        <v>8410521</v>
      </c>
      <c r="F68" s="21">
        <v>15011979</v>
      </c>
      <c r="G68" s="21">
        <v>714099</v>
      </c>
      <c r="H68" s="21">
        <v>634221</v>
      </c>
      <c r="I68" s="21">
        <v>16360299</v>
      </c>
      <c r="J68" s="21">
        <v>634222</v>
      </c>
      <c r="K68" s="21">
        <v>634222</v>
      </c>
      <c r="L68" s="21">
        <v>634222</v>
      </c>
      <c r="M68" s="21">
        <v>1902666</v>
      </c>
      <c r="N68" s="21"/>
      <c r="O68" s="21"/>
      <c r="P68" s="21"/>
      <c r="Q68" s="21"/>
      <c r="R68" s="21"/>
      <c r="S68" s="21"/>
      <c r="T68" s="21"/>
      <c r="U68" s="21"/>
      <c r="V68" s="21">
        <v>18262965</v>
      </c>
      <c r="W68" s="21">
        <v>4205261</v>
      </c>
      <c r="X68" s="21"/>
      <c r="Y68" s="20"/>
      <c r="Z68" s="23">
        <v>8410521</v>
      </c>
    </row>
    <row r="69" spans="1:26" ht="13.5" hidden="1">
      <c r="A69" s="38" t="s">
        <v>32</v>
      </c>
      <c r="B69" s="19">
        <v>1567763</v>
      </c>
      <c r="C69" s="19"/>
      <c r="D69" s="20">
        <v>1655458</v>
      </c>
      <c r="E69" s="21">
        <v>1655458</v>
      </c>
      <c r="F69" s="21">
        <v>122081</v>
      </c>
      <c r="G69" s="21">
        <v>124379</v>
      </c>
      <c r="H69" s="21">
        <v>124289</v>
      </c>
      <c r="I69" s="21">
        <v>370749</v>
      </c>
      <c r="J69" s="21">
        <v>127294</v>
      </c>
      <c r="K69" s="21">
        <v>127294</v>
      </c>
      <c r="L69" s="21">
        <v>127294</v>
      </c>
      <c r="M69" s="21">
        <v>381882</v>
      </c>
      <c r="N69" s="21"/>
      <c r="O69" s="21"/>
      <c r="P69" s="21"/>
      <c r="Q69" s="21"/>
      <c r="R69" s="21"/>
      <c r="S69" s="21"/>
      <c r="T69" s="21"/>
      <c r="U69" s="21"/>
      <c r="V69" s="21">
        <v>752631</v>
      </c>
      <c r="W69" s="21">
        <v>827729</v>
      </c>
      <c r="X69" s="21"/>
      <c r="Y69" s="20"/>
      <c r="Z69" s="23">
        <v>1655458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1567763</v>
      </c>
      <c r="C73" s="19"/>
      <c r="D73" s="20">
        <v>1655458</v>
      </c>
      <c r="E73" s="21">
        <v>1655458</v>
      </c>
      <c r="F73" s="21">
        <v>122081</v>
      </c>
      <c r="G73" s="21">
        <v>124379</v>
      </c>
      <c r="H73" s="21">
        <v>124289</v>
      </c>
      <c r="I73" s="21">
        <v>370749</v>
      </c>
      <c r="J73" s="21">
        <v>127294</v>
      </c>
      <c r="K73" s="21">
        <v>127294</v>
      </c>
      <c r="L73" s="21">
        <v>127294</v>
      </c>
      <c r="M73" s="21">
        <v>381882</v>
      </c>
      <c r="N73" s="21"/>
      <c r="O73" s="21"/>
      <c r="P73" s="21"/>
      <c r="Q73" s="21"/>
      <c r="R73" s="21"/>
      <c r="S73" s="21"/>
      <c r="T73" s="21"/>
      <c r="U73" s="21"/>
      <c r="V73" s="21">
        <v>752631</v>
      </c>
      <c r="W73" s="21">
        <v>827729</v>
      </c>
      <c r="X73" s="21"/>
      <c r="Y73" s="20"/>
      <c r="Z73" s="23">
        <v>1655458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1218927</v>
      </c>
      <c r="C75" s="28"/>
      <c r="D75" s="29"/>
      <c r="E75" s="30"/>
      <c r="F75" s="30">
        <v>296758</v>
      </c>
      <c r="G75" s="30">
        <v>-6498</v>
      </c>
      <c r="H75" s="30">
        <v>315638</v>
      </c>
      <c r="I75" s="30">
        <v>605898</v>
      </c>
      <c r="J75" s="30">
        <v>268683</v>
      </c>
      <c r="K75" s="30">
        <v>317328</v>
      </c>
      <c r="L75" s="30">
        <v>320907</v>
      </c>
      <c r="M75" s="30">
        <v>906918</v>
      </c>
      <c r="N75" s="30"/>
      <c r="O75" s="30"/>
      <c r="P75" s="30"/>
      <c r="Q75" s="30"/>
      <c r="R75" s="30"/>
      <c r="S75" s="30"/>
      <c r="T75" s="30"/>
      <c r="U75" s="30"/>
      <c r="V75" s="30">
        <v>1512816</v>
      </c>
      <c r="W75" s="30"/>
      <c r="X75" s="30"/>
      <c r="Y75" s="29"/>
      <c r="Z75" s="31"/>
    </row>
    <row r="76" spans="1:26" ht="13.5" hidden="1">
      <c r="A76" s="42" t="s">
        <v>286</v>
      </c>
      <c r="B76" s="32">
        <v>246033</v>
      </c>
      <c r="C76" s="32"/>
      <c r="D76" s="33">
        <v>5059572</v>
      </c>
      <c r="E76" s="34">
        <v>5059572</v>
      </c>
      <c r="F76" s="34">
        <v>537641</v>
      </c>
      <c r="G76" s="34">
        <v>399712</v>
      </c>
      <c r="H76" s="34">
        <v>4137061</v>
      </c>
      <c r="I76" s="34">
        <v>5074414</v>
      </c>
      <c r="J76" s="34">
        <v>792888</v>
      </c>
      <c r="K76" s="34">
        <v>1024508</v>
      </c>
      <c r="L76" s="34">
        <v>363742</v>
      </c>
      <c r="M76" s="34">
        <v>2181138</v>
      </c>
      <c r="N76" s="34"/>
      <c r="O76" s="34"/>
      <c r="P76" s="34"/>
      <c r="Q76" s="34"/>
      <c r="R76" s="34"/>
      <c r="S76" s="34"/>
      <c r="T76" s="34"/>
      <c r="U76" s="34"/>
      <c r="V76" s="34">
        <v>7255552</v>
      </c>
      <c r="W76" s="34">
        <v>2529786</v>
      </c>
      <c r="X76" s="34"/>
      <c r="Y76" s="33"/>
      <c r="Z76" s="35">
        <v>5059572</v>
      </c>
    </row>
    <row r="77" spans="1:26" ht="13.5" hidden="1">
      <c r="A77" s="37" t="s">
        <v>31</v>
      </c>
      <c r="B77" s="19">
        <v>198342</v>
      </c>
      <c r="C77" s="19"/>
      <c r="D77" s="20">
        <v>4231848</v>
      </c>
      <c r="E77" s="21">
        <v>4231848</v>
      </c>
      <c r="F77" s="21">
        <v>483143</v>
      </c>
      <c r="G77" s="21">
        <v>348708</v>
      </c>
      <c r="H77" s="21">
        <v>4089442</v>
      </c>
      <c r="I77" s="21">
        <v>4921293</v>
      </c>
      <c r="J77" s="21">
        <v>746593</v>
      </c>
      <c r="K77" s="21">
        <v>932002</v>
      </c>
      <c r="L77" s="21">
        <v>305970</v>
      </c>
      <c r="M77" s="21">
        <v>1984565</v>
      </c>
      <c r="N77" s="21"/>
      <c r="O77" s="21"/>
      <c r="P77" s="21"/>
      <c r="Q77" s="21"/>
      <c r="R77" s="21"/>
      <c r="S77" s="21"/>
      <c r="T77" s="21"/>
      <c r="U77" s="21"/>
      <c r="V77" s="21">
        <v>6905858</v>
      </c>
      <c r="W77" s="21">
        <v>2115924</v>
      </c>
      <c r="X77" s="21"/>
      <c r="Y77" s="20"/>
      <c r="Z77" s="23">
        <v>4231848</v>
      </c>
    </row>
    <row r="78" spans="1:26" ht="13.5" hidden="1">
      <c r="A78" s="38" t="s">
        <v>32</v>
      </c>
      <c r="B78" s="19">
        <v>47691</v>
      </c>
      <c r="C78" s="19"/>
      <c r="D78" s="20">
        <v>827724</v>
      </c>
      <c r="E78" s="21">
        <v>827724</v>
      </c>
      <c r="F78" s="21">
        <v>54498</v>
      </c>
      <c r="G78" s="21">
        <v>51004</v>
      </c>
      <c r="H78" s="21">
        <v>47619</v>
      </c>
      <c r="I78" s="21">
        <v>153121</v>
      </c>
      <c r="J78" s="21">
        <v>46295</v>
      </c>
      <c r="K78" s="21">
        <v>92506</v>
      </c>
      <c r="L78" s="21">
        <v>57772</v>
      </c>
      <c r="M78" s="21">
        <v>196573</v>
      </c>
      <c r="N78" s="21"/>
      <c r="O78" s="21"/>
      <c r="P78" s="21"/>
      <c r="Q78" s="21"/>
      <c r="R78" s="21"/>
      <c r="S78" s="21"/>
      <c r="T78" s="21"/>
      <c r="U78" s="21"/>
      <c r="V78" s="21">
        <v>349694</v>
      </c>
      <c r="W78" s="21">
        <v>413862</v>
      </c>
      <c r="X78" s="21"/>
      <c r="Y78" s="20"/>
      <c r="Z78" s="23">
        <v>827724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47691</v>
      </c>
      <c r="C82" s="19"/>
      <c r="D82" s="20">
        <v>827724</v>
      </c>
      <c r="E82" s="21">
        <v>827724</v>
      </c>
      <c r="F82" s="21">
        <v>54498</v>
      </c>
      <c r="G82" s="21">
        <v>51004</v>
      </c>
      <c r="H82" s="21">
        <v>47619</v>
      </c>
      <c r="I82" s="21">
        <v>153121</v>
      </c>
      <c r="J82" s="21">
        <v>46295</v>
      </c>
      <c r="K82" s="21">
        <v>92506</v>
      </c>
      <c r="L82" s="21">
        <v>57772</v>
      </c>
      <c r="M82" s="21">
        <v>196573</v>
      </c>
      <c r="N82" s="21"/>
      <c r="O82" s="21"/>
      <c r="P82" s="21"/>
      <c r="Q82" s="21"/>
      <c r="R82" s="21"/>
      <c r="S82" s="21"/>
      <c r="T82" s="21"/>
      <c r="U82" s="21"/>
      <c r="V82" s="21">
        <v>349694</v>
      </c>
      <c r="W82" s="21">
        <v>413862</v>
      </c>
      <c r="X82" s="21"/>
      <c r="Y82" s="20"/>
      <c r="Z82" s="23">
        <v>827724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8404000</v>
      </c>
      <c r="F5" s="358">
        <f t="shared" si="0"/>
        <v>8404000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4202000</v>
      </c>
      <c r="Y5" s="358">
        <f t="shared" si="0"/>
        <v>-4202000</v>
      </c>
      <c r="Z5" s="359">
        <f>+IF(X5&lt;&gt;0,+(Y5/X5)*100,0)</f>
        <v>-100</v>
      </c>
      <c r="AA5" s="360">
        <f>+AA6+AA8+AA11+AA13+AA15</f>
        <v>8404000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8404000</v>
      </c>
      <c r="F6" s="59">
        <f t="shared" si="1"/>
        <v>8404000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4202000</v>
      </c>
      <c r="Y6" s="59">
        <f t="shared" si="1"/>
        <v>-4202000</v>
      </c>
      <c r="Z6" s="61">
        <f>+IF(X6&lt;&gt;0,+(Y6/X6)*100,0)</f>
        <v>-100</v>
      </c>
      <c r="AA6" s="62">
        <f t="shared" si="1"/>
        <v>8404000</v>
      </c>
    </row>
    <row r="7" spans="1:27" ht="13.5">
      <c r="A7" s="291" t="s">
        <v>228</v>
      </c>
      <c r="B7" s="142"/>
      <c r="C7" s="60"/>
      <c r="D7" s="340"/>
      <c r="E7" s="60">
        <v>8404000</v>
      </c>
      <c r="F7" s="59">
        <v>8404000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4202000</v>
      </c>
      <c r="Y7" s="59">
        <v>-4202000</v>
      </c>
      <c r="Z7" s="61">
        <v>-100</v>
      </c>
      <c r="AA7" s="62">
        <v>8404000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8404000</v>
      </c>
      <c r="F60" s="264">
        <f t="shared" si="14"/>
        <v>8404000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4202000</v>
      </c>
      <c r="Y60" s="264">
        <f t="shared" si="14"/>
        <v>-4202000</v>
      </c>
      <c r="Z60" s="337">
        <f>+IF(X60&lt;&gt;0,+(Y60/X60)*100,0)</f>
        <v>-100</v>
      </c>
      <c r="AA60" s="232">
        <f>+AA57+AA54+AA51+AA40+AA37+AA34+AA22+AA5</f>
        <v>8404000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83786358</v>
      </c>
      <c r="D5" s="153">
        <f>SUM(D6:D8)</f>
        <v>0</v>
      </c>
      <c r="E5" s="154">
        <f t="shared" si="0"/>
        <v>94273634</v>
      </c>
      <c r="F5" s="100">
        <f t="shared" si="0"/>
        <v>94273634</v>
      </c>
      <c r="G5" s="100">
        <f t="shared" si="0"/>
        <v>49423714</v>
      </c>
      <c r="H5" s="100">
        <f t="shared" si="0"/>
        <v>878291</v>
      </c>
      <c r="I5" s="100">
        <f t="shared" si="0"/>
        <v>1121846</v>
      </c>
      <c r="J5" s="100">
        <f t="shared" si="0"/>
        <v>51423851</v>
      </c>
      <c r="K5" s="100">
        <f t="shared" si="0"/>
        <v>1074902</v>
      </c>
      <c r="L5" s="100">
        <f t="shared" si="0"/>
        <v>11086945</v>
      </c>
      <c r="M5" s="100">
        <f t="shared" si="0"/>
        <v>1057303</v>
      </c>
      <c r="N5" s="100">
        <f t="shared" si="0"/>
        <v>13219150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64643001</v>
      </c>
      <c r="X5" s="100">
        <f t="shared" si="0"/>
        <v>47136818</v>
      </c>
      <c r="Y5" s="100">
        <f t="shared" si="0"/>
        <v>17506183</v>
      </c>
      <c r="Z5" s="137">
        <f>+IF(X5&lt;&gt;0,+(Y5/X5)*100,0)</f>
        <v>37.13908520511504</v>
      </c>
      <c r="AA5" s="153">
        <f>SUM(AA6:AA8)</f>
        <v>94273634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83604350</v>
      </c>
      <c r="D7" s="157"/>
      <c r="E7" s="158">
        <v>94094113</v>
      </c>
      <c r="F7" s="159">
        <v>94094113</v>
      </c>
      <c r="G7" s="159">
        <v>49423714</v>
      </c>
      <c r="H7" s="159">
        <v>866246</v>
      </c>
      <c r="I7" s="159">
        <v>1121846</v>
      </c>
      <c r="J7" s="159">
        <v>51411806</v>
      </c>
      <c r="K7" s="159">
        <v>1074902</v>
      </c>
      <c r="L7" s="159">
        <v>11075069</v>
      </c>
      <c r="M7" s="159">
        <v>1057295</v>
      </c>
      <c r="N7" s="159">
        <v>13207266</v>
      </c>
      <c r="O7" s="159"/>
      <c r="P7" s="159"/>
      <c r="Q7" s="159"/>
      <c r="R7" s="159"/>
      <c r="S7" s="159"/>
      <c r="T7" s="159"/>
      <c r="U7" s="159"/>
      <c r="V7" s="159"/>
      <c r="W7" s="159">
        <v>64619072</v>
      </c>
      <c r="X7" s="159">
        <v>47047057</v>
      </c>
      <c r="Y7" s="159">
        <v>17572015</v>
      </c>
      <c r="Z7" s="141">
        <v>37.35</v>
      </c>
      <c r="AA7" s="157">
        <v>94094113</v>
      </c>
    </row>
    <row r="8" spans="1:27" ht="13.5">
      <c r="A8" s="138" t="s">
        <v>77</v>
      </c>
      <c r="B8" s="136"/>
      <c r="C8" s="155">
        <v>182008</v>
      </c>
      <c r="D8" s="155"/>
      <c r="E8" s="156">
        <v>179521</v>
      </c>
      <c r="F8" s="60">
        <v>179521</v>
      </c>
      <c r="G8" s="60"/>
      <c r="H8" s="60">
        <v>12045</v>
      </c>
      <c r="I8" s="60"/>
      <c r="J8" s="60">
        <v>12045</v>
      </c>
      <c r="K8" s="60"/>
      <c r="L8" s="60">
        <v>11876</v>
      </c>
      <c r="M8" s="60">
        <v>8</v>
      </c>
      <c r="N8" s="60">
        <v>11884</v>
      </c>
      <c r="O8" s="60"/>
      <c r="P8" s="60"/>
      <c r="Q8" s="60"/>
      <c r="R8" s="60"/>
      <c r="S8" s="60"/>
      <c r="T8" s="60"/>
      <c r="U8" s="60"/>
      <c r="V8" s="60"/>
      <c r="W8" s="60">
        <v>23929</v>
      </c>
      <c r="X8" s="60">
        <v>89761</v>
      </c>
      <c r="Y8" s="60">
        <v>-65832</v>
      </c>
      <c r="Z8" s="140">
        <v>-73.34</v>
      </c>
      <c r="AA8" s="155">
        <v>179521</v>
      </c>
    </row>
    <row r="9" spans="1:27" ht="13.5">
      <c r="A9" s="135" t="s">
        <v>78</v>
      </c>
      <c r="B9" s="136"/>
      <c r="C9" s="153">
        <f aca="true" t="shared" si="1" ref="C9:Y9">SUM(C10:C14)</f>
        <v>696289</v>
      </c>
      <c r="D9" s="153">
        <f>SUM(D10:D14)</f>
        <v>0</v>
      </c>
      <c r="E9" s="154">
        <f t="shared" si="1"/>
        <v>790436</v>
      </c>
      <c r="F9" s="100">
        <f t="shared" si="1"/>
        <v>790436</v>
      </c>
      <c r="G9" s="100">
        <f t="shared" si="1"/>
        <v>77577</v>
      </c>
      <c r="H9" s="100">
        <f t="shared" si="1"/>
        <v>356237</v>
      </c>
      <c r="I9" s="100">
        <f t="shared" si="1"/>
        <v>168177</v>
      </c>
      <c r="J9" s="100">
        <f t="shared" si="1"/>
        <v>601991</v>
      </c>
      <c r="K9" s="100">
        <f t="shared" si="1"/>
        <v>119624</v>
      </c>
      <c r="L9" s="100">
        <f t="shared" si="1"/>
        <v>200766</v>
      </c>
      <c r="M9" s="100">
        <f t="shared" si="1"/>
        <v>81843</v>
      </c>
      <c r="N9" s="100">
        <f t="shared" si="1"/>
        <v>402233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1004224</v>
      </c>
      <c r="X9" s="100">
        <f t="shared" si="1"/>
        <v>395218</v>
      </c>
      <c r="Y9" s="100">
        <f t="shared" si="1"/>
        <v>609006</v>
      </c>
      <c r="Z9" s="137">
        <f>+IF(X9&lt;&gt;0,+(Y9/X9)*100,0)</f>
        <v>154.09369006472377</v>
      </c>
      <c r="AA9" s="153">
        <f>SUM(AA10:AA14)</f>
        <v>790436</v>
      </c>
    </row>
    <row r="10" spans="1:27" ht="13.5">
      <c r="A10" s="138" t="s">
        <v>79</v>
      </c>
      <c r="B10" s="136"/>
      <c r="C10" s="155">
        <v>442212</v>
      </c>
      <c r="D10" s="155"/>
      <c r="E10" s="156">
        <v>737742</v>
      </c>
      <c r="F10" s="60">
        <v>737742</v>
      </c>
      <c r="G10" s="60">
        <v>6177</v>
      </c>
      <c r="H10" s="60">
        <v>348837</v>
      </c>
      <c r="I10" s="60">
        <v>127527</v>
      </c>
      <c r="J10" s="60">
        <v>482541</v>
      </c>
      <c r="K10" s="60">
        <v>96250</v>
      </c>
      <c r="L10" s="60">
        <v>198016</v>
      </c>
      <c r="M10" s="60">
        <v>6478</v>
      </c>
      <c r="N10" s="60">
        <v>300744</v>
      </c>
      <c r="O10" s="60"/>
      <c r="P10" s="60"/>
      <c r="Q10" s="60"/>
      <c r="R10" s="60"/>
      <c r="S10" s="60"/>
      <c r="T10" s="60"/>
      <c r="U10" s="60"/>
      <c r="V10" s="60"/>
      <c r="W10" s="60">
        <v>783285</v>
      </c>
      <c r="X10" s="60">
        <v>368871</v>
      </c>
      <c r="Y10" s="60">
        <v>414414</v>
      </c>
      <c r="Z10" s="140">
        <v>112.35</v>
      </c>
      <c r="AA10" s="155">
        <v>737742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254077</v>
      </c>
      <c r="D12" s="155"/>
      <c r="E12" s="156">
        <v>52694</v>
      </c>
      <c r="F12" s="60">
        <v>52694</v>
      </c>
      <c r="G12" s="60">
        <v>71400</v>
      </c>
      <c r="H12" s="60">
        <v>7400</v>
      </c>
      <c r="I12" s="60">
        <v>40650</v>
      </c>
      <c r="J12" s="60">
        <v>119450</v>
      </c>
      <c r="K12" s="60">
        <v>23374</v>
      </c>
      <c r="L12" s="60">
        <v>2750</v>
      </c>
      <c r="M12" s="60">
        <v>75365</v>
      </c>
      <c r="N12" s="60">
        <v>101489</v>
      </c>
      <c r="O12" s="60"/>
      <c r="P12" s="60"/>
      <c r="Q12" s="60"/>
      <c r="R12" s="60"/>
      <c r="S12" s="60"/>
      <c r="T12" s="60"/>
      <c r="U12" s="60"/>
      <c r="V12" s="60"/>
      <c r="W12" s="60">
        <v>220939</v>
      </c>
      <c r="X12" s="60">
        <v>26347</v>
      </c>
      <c r="Y12" s="60">
        <v>194592</v>
      </c>
      <c r="Z12" s="140">
        <v>738.57</v>
      </c>
      <c r="AA12" s="155">
        <v>52694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73523039</v>
      </c>
      <c r="D15" s="153">
        <f>SUM(D16:D18)</f>
        <v>0</v>
      </c>
      <c r="E15" s="154">
        <f t="shared" si="2"/>
        <v>64632756</v>
      </c>
      <c r="F15" s="100">
        <f t="shared" si="2"/>
        <v>64632756</v>
      </c>
      <c r="G15" s="100">
        <f t="shared" si="2"/>
        <v>8975375</v>
      </c>
      <c r="H15" s="100">
        <f t="shared" si="2"/>
        <v>2801941</v>
      </c>
      <c r="I15" s="100">
        <f t="shared" si="2"/>
        <v>8277761</v>
      </c>
      <c r="J15" s="100">
        <f t="shared" si="2"/>
        <v>20055077</v>
      </c>
      <c r="K15" s="100">
        <f t="shared" si="2"/>
        <v>7844058</v>
      </c>
      <c r="L15" s="100">
        <f t="shared" si="2"/>
        <v>3132432</v>
      </c>
      <c r="M15" s="100">
        <f t="shared" si="2"/>
        <v>4242693</v>
      </c>
      <c r="N15" s="100">
        <f t="shared" si="2"/>
        <v>15219183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35274260</v>
      </c>
      <c r="X15" s="100">
        <f t="shared" si="2"/>
        <v>32316378</v>
      </c>
      <c r="Y15" s="100">
        <f t="shared" si="2"/>
        <v>2957882</v>
      </c>
      <c r="Z15" s="137">
        <f>+IF(X15&lt;&gt;0,+(Y15/X15)*100,0)</f>
        <v>9.152888358961516</v>
      </c>
      <c r="AA15" s="153">
        <f>SUM(AA16:AA18)</f>
        <v>64632756</v>
      </c>
    </row>
    <row r="16" spans="1:27" ht="13.5">
      <c r="A16" s="138" t="s">
        <v>85</v>
      </c>
      <c r="B16" s="136"/>
      <c r="C16" s="155">
        <v>28873</v>
      </c>
      <c r="D16" s="155"/>
      <c r="E16" s="156">
        <v>130310</v>
      </c>
      <c r="F16" s="60">
        <v>130310</v>
      </c>
      <c r="G16" s="60">
        <v>3132</v>
      </c>
      <c r="H16" s="60">
        <v>3425</v>
      </c>
      <c r="I16" s="60">
        <v>3014</v>
      </c>
      <c r="J16" s="60">
        <v>9571</v>
      </c>
      <c r="K16" s="60">
        <v>4609</v>
      </c>
      <c r="L16" s="60">
        <v>2893</v>
      </c>
      <c r="M16" s="60">
        <v>63</v>
      </c>
      <c r="N16" s="60">
        <v>7565</v>
      </c>
      <c r="O16" s="60"/>
      <c r="P16" s="60"/>
      <c r="Q16" s="60"/>
      <c r="R16" s="60"/>
      <c r="S16" s="60"/>
      <c r="T16" s="60"/>
      <c r="U16" s="60"/>
      <c r="V16" s="60"/>
      <c r="W16" s="60">
        <v>17136</v>
      </c>
      <c r="X16" s="60">
        <v>65155</v>
      </c>
      <c r="Y16" s="60">
        <v>-48019</v>
      </c>
      <c r="Z16" s="140">
        <v>-73.7</v>
      </c>
      <c r="AA16" s="155">
        <v>130310</v>
      </c>
    </row>
    <row r="17" spans="1:27" ht="13.5">
      <c r="A17" s="138" t="s">
        <v>86</v>
      </c>
      <c r="B17" s="136"/>
      <c r="C17" s="155">
        <v>73494166</v>
      </c>
      <c r="D17" s="155"/>
      <c r="E17" s="156">
        <v>64502446</v>
      </c>
      <c r="F17" s="60">
        <v>64502446</v>
      </c>
      <c r="G17" s="60">
        <v>8972243</v>
      </c>
      <c r="H17" s="60">
        <v>2798516</v>
      </c>
      <c r="I17" s="60">
        <v>8274747</v>
      </c>
      <c r="J17" s="60">
        <v>20045506</v>
      </c>
      <c r="K17" s="60">
        <v>7839449</v>
      </c>
      <c r="L17" s="60">
        <v>3129539</v>
      </c>
      <c r="M17" s="60">
        <v>4242630</v>
      </c>
      <c r="N17" s="60">
        <v>15211618</v>
      </c>
      <c r="O17" s="60"/>
      <c r="P17" s="60"/>
      <c r="Q17" s="60"/>
      <c r="R17" s="60"/>
      <c r="S17" s="60"/>
      <c r="T17" s="60"/>
      <c r="U17" s="60"/>
      <c r="V17" s="60"/>
      <c r="W17" s="60">
        <v>35257124</v>
      </c>
      <c r="X17" s="60">
        <v>32251223</v>
      </c>
      <c r="Y17" s="60">
        <v>3005901</v>
      </c>
      <c r="Z17" s="140">
        <v>9.32</v>
      </c>
      <c r="AA17" s="155">
        <v>64502446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1567763</v>
      </c>
      <c r="D19" s="153">
        <f>SUM(D20:D23)</f>
        <v>0</v>
      </c>
      <c r="E19" s="154">
        <f t="shared" si="3"/>
        <v>1655458</v>
      </c>
      <c r="F19" s="100">
        <f t="shared" si="3"/>
        <v>1655458</v>
      </c>
      <c r="G19" s="100">
        <f t="shared" si="3"/>
        <v>122081</v>
      </c>
      <c r="H19" s="100">
        <f t="shared" si="3"/>
        <v>124379</v>
      </c>
      <c r="I19" s="100">
        <f t="shared" si="3"/>
        <v>124289</v>
      </c>
      <c r="J19" s="100">
        <f t="shared" si="3"/>
        <v>370749</v>
      </c>
      <c r="K19" s="100">
        <f t="shared" si="3"/>
        <v>127294</v>
      </c>
      <c r="L19" s="100">
        <f t="shared" si="3"/>
        <v>127294</v>
      </c>
      <c r="M19" s="100">
        <f t="shared" si="3"/>
        <v>127294</v>
      </c>
      <c r="N19" s="100">
        <f t="shared" si="3"/>
        <v>381882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752631</v>
      </c>
      <c r="X19" s="100">
        <f t="shared" si="3"/>
        <v>827729</v>
      </c>
      <c r="Y19" s="100">
        <f t="shared" si="3"/>
        <v>-75098</v>
      </c>
      <c r="Z19" s="137">
        <f>+IF(X19&lt;&gt;0,+(Y19/X19)*100,0)</f>
        <v>-9.072776234733832</v>
      </c>
      <c r="AA19" s="153">
        <f>SUM(AA20:AA23)</f>
        <v>1655458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1567763</v>
      </c>
      <c r="D23" s="155"/>
      <c r="E23" s="156">
        <v>1655458</v>
      </c>
      <c r="F23" s="60">
        <v>1655458</v>
      </c>
      <c r="G23" s="60">
        <v>122081</v>
      </c>
      <c r="H23" s="60">
        <v>124379</v>
      </c>
      <c r="I23" s="60">
        <v>124289</v>
      </c>
      <c r="J23" s="60">
        <v>370749</v>
      </c>
      <c r="K23" s="60">
        <v>127294</v>
      </c>
      <c r="L23" s="60">
        <v>127294</v>
      </c>
      <c r="M23" s="60">
        <v>127294</v>
      </c>
      <c r="N23" s="60">
        <v>381882</v>
      </c>
      <c r="O23" s="60"/>
      <c r="P23" s="60"/>
      <c r="Q23" s="60"/>
      <c r="R23" s="60"/>
      <c r="S23" s="60"/>
      <c r="T23" s="60"/>
      <c r="U23" s="60"/>
      <c r="V23" s="60"/>
      <c r="W23" s="60">
        <v>752631</v>
      </c>
      <c r="X23" s="60">
        <v>827729</v>
      </c>
      <c r="Y23" s="60">
        <v>-75098</v>
      </c>
      <c r="Z23" s="140">
        <v>-9.07</v>
      </c>
      <c r="AA23" s="155">
        <v>1655458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50000</v>
      </c>
      <c r="F24" s="100">
        <v>50000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25000</v>
      </c>
      <c r="Y24" s="100">
        <v>-25000</v>
      </c>
      <c r="Z24" s="137">
        <v>-100</v>
      </c>
      <c r="AA24" s="153">
        <v>50000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159573449</v>
      </c>
      <c r="D25" s="168">
        <f>+D5+D9+D15+D19+D24</f>
        <v>0</v>
      </c>
      <c r="E25" s="169">
        <f t="shared" si="4"/>
        <v>161402284</v>
      </c>
      <c r="F25" s="73">
        <f t="shared" si="4"/>
        <v>161402284</v>
      </c>
      <c r="G25" s="73">
        <f t="shared" si="4"/>
        <v>58598747</v>
      </c>
      <c r="H25" s="73">
        <f t="shared" si="4"/>
        <v>4160848</v>
      </c>
      <c r="I25" s="73">
        <f t="shared" si="4"/>
        <v>9692073</v>
      </c>
      <c r="J25" s="73">
        <f t="shared" si="4"/>
        <v>72451668</v>
      </c>
      <c r="K25" s="73">
        <f t="shared" si="4"/>
        <v>9165878</v>
      </c>
      <c r="L25" s="73">
        <f t="shared" si="4"/>
        <v>14547437</v>
      </c>
      <c r="M25" s="73">
        <f t="shared" si="4"/>
        <v>5509133</v>
      </c>
      <c r="N25" s="73">
        <f t="shared" si="4"/>
        <v>29222448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101674116</v>
      </c>
      <c r="X25" s="73">
        <f t="shared" si="4"/>
        <v>80701143</v>
      </c>
      <c r="Y25" s="73">
        <f t="shared" si="4"/>
        <v>20972973</v>
      </c>
      <c r="Z25" s="170">
        <f>+IF(X25&lt;&gt;0,+(Y25/X25)*100,0)</f>
        <v>25.988446037251293</v>
      </c>
      <c r="AA25" s="168">
        <f>+AA5+AA9+AA15+AA19+AA24</f>
        <v>161402284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54895484</v>
      </c>
      <c r="D28" s="153">
        <f>SUM(D29:D31)</f>
        <v>0</v>
      </c>
      <c r="E28" s="154">
        <f t="shared" si="5"/>
        <v>52792052</v>
      </c>
      <c r="F28" s="100">
        <f t="shared" si="5"/>
        <v>52792052</v>
      </c>
      <c r="G28" s="100">
        <f t="shared" si="5"/>
        <v>4143671</v>
      </c>
      <c r="H28" s="100">
        <f t="shared" si="5"/>
        <v>3828490</v>
      </c>
      <c r="I28" s="100">
        <f t="shared" si="5"/>
        <v>5889796</v>
      </c>
      <c r="J28" s="100">
        <f t="shared" si="5"/>
        <v>13861957</v>
      </c>
      <c r="K28" s="100">
        <f t="shared" si="5"/>
        <v>3170417</v>
      </c>
      <c r="L28" s="100">
        <f t="shared" si="5"/>
        <v>5419678</v>
      </c>
      <c r="M28" s="100">
        <f t="shared" si="5"/>
        <v>3839467</v>
      </c>
      <c r="N28" s="100">
        <f t="shared" si="5"/>
        <v>12429562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26291519</v>
      </c>
      <c r="X28" s="100">
        <f t="shared" si="5"/>
        <v>26396027</v>
      </c>
      <c r="Y28" s="100">
        <f t="shared" si="5"/>
        <v>-104508</v>
      </c>
      <c r="Z28" s="137">
        <f>+IF(X28&lt;&gt;0,+(Y28/X28)*100,0)</f>
        <v>-0.39592321980879924</v>
      </c>
      <c r="AA28" s="153">
        <f>SUM(AA29:AA31)</f>
        <v>52792052</v>
      </c>
    </row>
    <row r="29" spans="1:27" ht="13.5">
      <c r="A29" s="138" t="s">
        <v>75</v>
      </c>
      <c r="B29" s="136"/>
      <c r="C29" s="155">
        <v>15580912</v>
      </c>
      <c r="D29" s="155"/>
      <c r="E29" s="156">
        <v>14495885</v>
      </c>
      <c r="F29" s="60">
        <v>14495885</v>
      </c>
      <c r="G29" s="60">
        <v>1326778</v>
      </c>
      <c r="H29" s="60">
        <v>1419109</v>
      </c>
      <c r="I29" s="60">
        <v>1390905</v>
      </c>
      <c r="J29" s="60">
        <v>4136792</v>
      </c>
      <c r="K29" s="60">
        <v>1364286</v>
      </c>
      <c r="L29" s="60">
        <v>1487387</v>
      </c>
      <c r="M29" s="60">
        <v>1429905</v>
      </c>
      <c r="N29" s="60">
        <v>4281578</v>
      </c>
      <c r="O29" s="60"/>
      <c r="P29" s="60"/>
      <c r="Q29" s="60"/>
      <c r="R29" s="60"/>
      <c r="S29" s="60"/>
      <c r="T29" s="60"/>
      <c r="U29" s="60"/>
      <c r="V29" s="60"/>
      <c r="W29" s="60">
        <v>8418370</v>
      </c>
      <c r="X29" s="60">
        <v>7247943</v>
      </c>
      <c r="Y29" s="60">
        <v>1170427</v>
      </c>
      <c r="Z29" s="140">
        <v>16.15</v>
      </c>
      <c r="AA29" s="155">
        <v>14495885</v>
      </c>
    </row>
    <row r="30" spans="1:27" ht="13.5">
      <c r="A30" s="138" t="s">
        <v>76</v>
      </c>
      <c r="B30" s="136"/>
      <c r="C30" s="157">
        <v>22103498</v>
      </c>
      <c r="D30" s="157"/>
      <c r="E30" s="158">
        <v>17770296</v>
      </c>
      <c r="F30" s="159">
        <v>17770296</v>
      </c>
      <c r="G30" s="159">
        <v>1525272</v>
      </c>
      <c r="H30" s="159">
        <v>1324838</v>
      </c>
      <c r="I30" s="159">
        <v>1840272</v>
      </c>
      <c r="J30" s="159">
        <v>4690382</v>
      </c>
      <c r="K30" s="159">
        <v>760683</v>
      </c>
      <c r="L30" s="159">
        <v>2287682</v>
      </c>
      <c r="M30" s="159">
        <v>1269661</v>
      </c>
      <c r="N30" s="159">
        <v>4318026</v>
      </c>
      <c r="O30" s="159"/>
      <c r="P30" s="159"/>
      <c r="Q30" s="159"/>
      <c r="R30" s="159"/>
      <c r="S30" s="159"/>
      <c r="T30" s="159"/>
      <c r="U30" s="159"/>
      <c r="V30" s="159"/>
      <c r="W30" s="159">
        <v>9008408</v>
      </c>
      <c r="X30" s="159">
        <v>8885148</v>
      </c>
      <c r="Y30" s="159">
        <v>123260</v>
      </c>
      <c r="Z30" s="141">
        <v>1.39</v>
      </c>
      <c r="AA30" s="157">
        <v>17770296</v>
      </c>
    </row>
    <row r="31" spans="1:27" ht="13.5">
      <c r="A31" s="138" t="s">
        <v>77</v>
      </c>
      <c r="B31" s="136"/>
      <c r="C31" s="155">
        <v>17211074</v>
      </c>
      <c r="D31" s="155"/>
      <c r="E31" s="156">
        <v>20525871</v>
      </c>
      <c r="F31" s="60">
        <v>20525871</v>
      </c>
      <c r="G31" s="60">
        <v>1291621</v>
      </c>
      <c r="H31" s="60">
        <v>1084543</v>
      </c>
      <c r="I31" s="60">
        <v>2658619</v>
      </c>
      <c r="J31" s="60">
        <v>5034783</v>
      </c>
      <c r="K31" s="60">
        <v>1045448</v>
      </c>
      <c r="L31" s="60">
        <v>1644609</v>
      </c>
      <c r="M31" s="60">
        <v>1139901</v>
      </c>
      <c r="N31" s="60">
        <v>3829958</v>
      </c>
      <c r="O31" s="60"/>
      <c r="P31" s="60"/>
      <c r="Q31" s="60"/>
      <c r="R31" s="60"/>
      <c r="S31" s="60"/>
      <c r="T31" s="60"/>
      <c r="U31" s="60"/>
      <c r="V31" s="60"/>
      <c r="W31" s="60">
        <v>8864741</v>
      </c>
      <c r="X31" s="60">
        <v>10262936</v>
      </c>
      <c r="Y31" s="60">
        <v>-1398195</v>
      </c>
      <c r="Z31" s="140">
        <v>-13.62</v>
      </c>
      <c r="AA31" s="155">
        <v>20525871</v>
      </c>
    </row>
    <row r="32" spans="1:27" ht="13.5">
      <c r="A32" s="135" t="s">
        <v>78</v>
      </c>
      <c r="B32" s="136"/>
      <c r="C32" s="153">
        <f aca="true" t="shared" si="6" ref="C32:Y32">SUM(C33:C37)</f>
        <v>11409950</v>
      </c>
      <c r="D32" s="153">
        <f>SUM(D33:D37)</f>
        <v>0</v>
      </c>
      <c r="E32" s="154">
        <f t="shared" si="6"/>
        <v>13608588</v>
      </c>
      <c r="F32" s="100">
        <f t="shared" si="6"/>
        <v>13608588</v>
      </c>
      <c r="G32" s="100">
        <f t="shared" si="6"/>
        <v>1941970</v>
      </c>
      <c r="H32" s="100">
        <f t="shared" si="6"/>
        <v>1606645</v>
      </c>
      <c r="I32" s="100">
        <f t="shared" si="6"/>
        <v>1801010</v>
      </c>
      <c r="J32" s="100">
        <f t="shared" si="6"/>
        <v>5349625</v>
      </c>
      <c r="K32" s="100">
        <f t="shared" si="6"/>
        <v>1787059</v>
      </c>
      <c r="L32" s="100">
        <f t="shared" si="6"/>
        <v>2479216</v>
      </c>
      <c r="M32" s="100">
        <f t="shared" si="6"/>
        <v>947685</v>
      </c>
      <c r="N32" s="100">
        <f t="shared" si="6"/>
        <v>5213960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10563585</v>
      </c>
      <c r="X32" s="100">
        <f t="shared" si="6"/>
        <v>6804294</v>
      </c>
      <c r="Y32" s="100">
        <f t="shared" si="6"/>
        <v>3759291</v>
      </c>
      <c r="Z32" s="137">
        <f>+IF(X32&lt;&gt;0,+(Y32/X32)*100,0)</f>
        <v>55.248803182225814</v>
      </c>
      <c r="AA32" s="153">
        <f>SUM(AA33:AA37)</f>
        <v>13608588</v>
      </c>
    </row>
    <row r="33" spans="1:27" ht="13.5">
      <c r="A33" s="138" t="s">
        <v>79</v>
      </c>
      <c r="B33" s="136"/>
      <c r="C33" s="155">
        <v>7268025</v>
      </c>
      <c r="D33" s="155"/>
      <c r="E33" s="156">
        <v>7573322</v>
      </c>
      <c r="F33" s="60">
        <v>7573322</v>
      </c>
      <c r="G33" s="60">
        <v>1380567</v>
      </c>
      <c r="H33" s="60">
        <v>975169</v>
      </c>
      <c r="I33" s="60">
        <v>1275317</v>
      </c>
      <c r="J33" s="60">
        <v>3631053</v>
      </c>
      <c r="K33" s="60">
        <v>1348177</v>
      </c>
      <c r="L33" s="60">
        <v>1867225</v>
      </c>
      <c r="M33" s="60">
        <v>546568</v>
      </c>
      <c r="N33" s="60">
        <v>3761970</v>
      </c>
      <c r="O33" s="60"/>
      <c r="P33" s="60"/>
      <c r="Q33" s="60"/>
      <c r="R33" s="60"/>
      <c r="S33" s="60"/>
      <c r="T33" s="60"/>
      <c r="U33" s="60"/>
      <c r="V33" s="60"/>
      <c r="W33" s="60">
        <v>7393023</v>
      </c>
      <c r="X33" s="60">
        <v>3786661</v>
      </c>
      <c r="Y33" s="60">
        <v>3606362</v>
      </c>
      <c r="Z33" s="140">
        <v>95.24</v>
      </c>
      <c r="AA33" s="155">
        <v>7573322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4141925</v>
      </c>
      <c r="D35" s="155"/>
      <c r="E35" s="156">
        <v>6035266</v>
      </c>
      <c r="F35" s="60">
        <v>6035266</v>
      </c>
      <c r="G35" s="60">
        <v>561403</v>
      </c>
      <c r="H35" s="60">
        <v>631476</v>
      </c>
      <c r="I35" s="60">
        <v>525693</v>
      </c>
      <c r="J35" s="60">
        <v>1718572</v>
      </c>
      <c r="K35" s="60">
        <v>438882</v>
      </c>
      <c r="L35" s="60">
        <v>611991</v>
      </c>
      <c r="M35" s="60">
        <v>401117</v>
      </c>
      <c r="N35" s="60">
        <v>1451990</v>
      </c>
      <c r="O35" s="60"/>
      <c r="P35" s="60"/>
      <c r="Q35" s="60"/>
      <c r="R35" s="60"/>
      <c r="S35" s="60"/>
      <c r="T35" s="60"/>
      <c r="U35" s="60"/>
      <c r="V35" s="60"/>
      <c r="W35" s="60">
        <v>3170562</v>
      </c>
      <c r="X35" s="60">
        <v>3017633</v>
      </c>
      <c r="Y35" s="60">
        <v>152929</v>
      </c>
      <c r="Z35" s="140">
        <v>5.07</v>
      </c>
      <c r="AA35" s="155">
        <v>6035266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18669362</v>
      </c>
      <c r="D38" s="153">
        <f>SUM(D39:D41)</f>
        <v>0</v>
      </c>
      <c r="E38" s="154">
        <f t="shared" si="7"/>
        <v>13778151</v>
      </c>
      <c r="F38" s="100">
        <f t="shared" si="7"/>
        <v>13778151</v>
      </c>
      <c r="G38" s="100">
        <f t="shared" si="7"/>
        <v>773984</v>
      </c>
      <c r="H38" s="100">
        <f t="shared" si="7"/>
        <v>1460802</v>
      </c>
      <c r="I38" s="100">
        <f t="shared" si="7"/>
        <v>2224845</v>
      </c>
      <c r="J38" s="100">
        <f t="shared" si="7"/>
        <v>4459631</v>
      </c>
      <c r="K38" s="100">
        <f t="shared" si="7"/>
        <v>1424109</v>
      </c>
      <c r="L38" s="100">
        <f t="shared" si="7"/>
        <v>1667129</v>
      </c>
      <c r="M38" s="100">
        <f t="shared" si="7"/>
        <v>1120034</v>
      </c>
      <c r="N38" s="100">
        <f t="shared" si="7"/>
        <v>4211272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8670903</v>
      </c>
      <c r="X38" s="100">
        <f t="shared" si="7"/>
        <v>6889076</v>
      </c>
      <c r="Y38" s="100">
        <f t="shared" si="7"/>
        <v>1781827</v>
      </c>
      <c r="Z38" s="137">
        <f>+IF(X38&lt;&gt;0,+(Y38/X38)*100,0)</f>
        <v>25.864528131203663</v>
      </c>
      <c r="AA38" s="153">
        <f>SUM(AA39:AA41)</f>
        <v>13778151</v>
      </c>
    </row>
    <row r="39" spans="1:27" ht="13.5">
      <c r="A39" s="138" t="s">
        <v>85</v>
      </c>
      <c r="B39" s="136"/>
      <c r="C39" s="155">
        <v>4507299</v>
      </c>
      <c r="D39" s="155"/>
      <c r="E39" s="156">
        <v>4786356</v>
      </c>
      <c r="F39" s="60">
        <v>4786356</v>
      </c>
      <c r="G39" s="60">
        <v>198917</v>
      </c>
      <c r="H39" s="60">
        <v>401817</v>
      </c>
      <c r="I39" s="60">
        <v>1448303</v>
      </c>
      <c r="J39" s="60">
        <v>2049037</v>
      </c>
      <c r="K39" s="60">
        <v>675055</v>
      </c>
      <c r="L39" s="60">
        <v>558416</v>
      </c>
      <c r="M39" s="60">
        <v>348179</v>
      </c>
      <c r="N39" s="60">
        <v>1581650</v>
      </c>
      <c r="O39" s="60"/>
      <c r="P39" s="60"/>
      <c r="Q39" s="60"/>
      <c r="R39" s="60"/>
      <c r="S39" s="60"/>
      <c r="T39" s="60"/>
      <c r="U39" s="60"/>
      <c r="V39" s="60"/>
      <c r="W39" s="60">
        <v>3630687</v>
      </c>
      <c r="X39" s="60">
        <v>2393178</v>
      </c>
      <c r="Y39" s="60">
        <v>1237509</v>
      </c>
      <c r="Z39" s="140">
        <v>51.71</v>
      </c>
      <c r="AA39" s="155">
        <v>4786356</v>
      </c>
    </row>
    <row r="40" spans="1:27" ht="13.5">
      <c r="A40" s="138" t="s">
        <v>86</v>
      </c>
      <c r="B40" s="136"/>
      <c r="C40" s="155">
        <v>14162063</v>
      </c>
      <c r="D40" s="155"/>
      <c r="E40" s="156">
        <v>8991795</v>
      </c>
      <c r="F40" s="60">
        <v>8991795</v>
      </c>
      <c r="G40" s="60">
        <v>575067</v>
      </c>
      <c r="H40" s="60">
        <v>1058985</v>
      </c>
      <c r="I40" s="60">
        <v>776542</v>
      </c>
      <c r="J40" s="60">
        <v>2410594</v>
      </c>
      <c r="K40" s="60">
        <v>749054</v>
      </c>
      <c r="L40" s="60">
        <v>1108713</v>
      </c>
      <c r="M40" s="60">
        <v>771855</v>
      </c>
      <c r="N40" s="60">
        <v>2629622</v>
      </c>
      <c r="O40" s="60"/>
      <c r="P40" s="60"/>
      <c r="Q40" s="60"/>
      <c r="R40" s="60"/>
      <c r="S40" s="60"/>
      <c r="T40" s="60"/>
      <c r="U40" s="60"/>
      <c r="V40" s="60"/>
      <c r="W40" s="60">
        <v>5040216</v>
      </c>
      <c r="X40" s="60">
        <v>4495898</v>
      </c>
      <c r="Y40" s="60">
        <v>544318</v>
      </c>
      <c r="Z40" s="140">
        <v>12.11</v>
      </c>
      <c r="AA40" s="155">
        <v>8991795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9980211</v>
      </c>
      <c r="D42" s="153">
        <f>SUM(D43:D46)</f>
        <v>0</v>
      </c>
      <c r="E42" s="154">
        <f t="shared" si="8"/>
        <v>10116355</v>
      </c>
      <c r="F42" s="100">
        <f t="shared" si="8"/>
        <v>10116355</v>
      </c>
      <c r="G42" s="100">
        <f t="shared" si="8"/>
        <v>548222</v>
      </c>
      <c r="H42" s="100">
        <f t="shared" si="8"/>
        <v>635903</v>
      </c>
      <c r="I42" s="100">
        <f t="shared" si="8"/>
        <v>875319</v>
      </c>
      <c r="J42" s="100">
        <f t="shared" si="8"/>
        <v>2059444</v>
      </c>
      <c r="K42" s="100">
        <f t="shared" si="8"/>
        <v>1082171</v>
      </c>
      <c r="L42" s="100">
        <f t="shared" si="8"/>
        <v>1147483</v>
      </c>
      <c r="M42" s="100">
        <f t="shared" si="8"/>
        <v>775302</v>
      </c>
      <c r="N42" s="100">
        <f t="shared" si="8"/>
        <v>3004956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5064400</v>
      </c>
      <c r="X42" s="100">
        <f t="shared" si="8"/>
        <v>5058178</v>
      </c>
      <c r="Y42" s="100">
        <f t="shared" si="8"/>
        <v>6222</v>
      </c>
      <c r="Z42" s="137">
        <f>+IF(X42&lt;&gt;0,+(Y42/X42)*100,0)</f>
        <v>0.12300871974058644</v>
      </c>
      <c r="AA42" s="153">
        <f>SUM(AA43:AA46)</f>
        <v>10116355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9980211</v>
      </c>
      <c r="D46" s="155"/>
      <c r="E46" s="156">
        <v>10116355</v>
      </c>
      <c r="F46" s="60">
        <v>10116355</v>
      </c>
      <c r="G46" s="60">
        <v>548222</v>
      </c>
      <c r="H46" s="60">
        <v>635903</v>
      </c>
      <c r="I46" s="60">
        <v>875319</v>
      </c>
      <c r="J46" s="60">
        <v>2059444</v>
      </c>
      <c r="K46" s="60">
        <v>1082171</v>
      </c>
      <c r="L46" s="60">
        <v>1147483</v>
      </c>
      <c r="M46" s="60">
        <v>775302</v>
      </c>
      <c r="N46" s="60">
        <v>3004956</v>
      </c>
      <c r="O46" s="60"/>
      <c r="P46" s="60"/>
      <c r="Q46" s="60"/>
      <c r="R46" s="60"/>
      <c r="S46" s="60"/>
      <c r="T46" s="60"/>
      <c r="U46" s="60"/>
      <c r="V46" s="60"/>
      <c r="W46" s="60">
        <v>5064400</v>
      </c>
      <c r="X46" s="60">
        <v>5058178</v>
      </c>
      <c r="Y46" s="60">
        <v>6222</v>
      </c>
      <c r="Z46" s="140">
        <v>0.12</v>
      </c>
      <c r="AA46" s="155">
        <v>10116355</v>
      </c>
    </row>
    <row r="47" spans="1:27" ht="13.5">
      <c r="A47" s="135" t="s">
        <v>93</v>
      </c>
      <c r="B47" s="142" t="s">
        <v>94</v>
      </c>
      <c r="C47" s="153">
        <v>912670</v>
      </c>
      <c r="D47" s="153"/>
      <c r="E47" s="154">
        <v>979952</v>
      </c>
      <c r="F47" s="100">
        <v>979952</v>
      </c>
      <c r="G47" s="100">
        <v>27806</v>
      </c>
      <c r="H47" s="100">
        <v>28741</v>
      </c>
      <c r="I47" s="100">
        <v>52471</v>
      </c>
      <c r="J47" s="100">
        <v>109018</v>
      </c>
      <c r="K47" s="100">
        <v>25304</v>
      </c>
      <c r="L47" s="100">
        <v>48215</v>
      </c>
      <c r="M47" s="100">
        <v>22288</v>
      </c>
      <c r="N47" s="100">
        <v>95807</v>
      </c>
      <c r="O47" s="100"/>
      <c r="P47" s="100"/>
      <c r="Q47" s="100"/>
      <c r="R47" s="100"/>
      <c r="S47" s="100"/>
      <c r="T47" s="100"/>
      <c r="U47" s="100"/>
      <c r="V47" s="100"/>
      <c r="W47" s="100">
        <v>204825</v>
      </c>
      <c r="X47" s="100">
        <v>489976</v>
      </c>
      <c r="Y47" s="100">
        <v>-285151</v>
      </c>
      <c r="Z47" s="137">
        <v>-58.2</v>
      </c>
      <c r="AA47" s="153">
        <v>979952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95867677</v>
      </c>
      <c r="D48" s="168">
        <f>+D28+D32+D38+D42+D47</f>
        <v>0</v>
      </c>
      <c r="E48" s="169">
        <f t="shared" si="9"/>
        <v>91275098</v>
      </c>
      <c r="F48" s="73">
        <f t="shared" si="9"/>
        <v>91275098</v>
      </c>
      <c r="G48" s="73">
        <f t="shared" si="9"/>
        <v>7435653</v>
      </c>
      <c r="H48" s="73">
        <f t="shared" si="9"/>
        <v>7560581</v>
      </c>
      <c r="I48" s="73">
        <f t="shared" si="9"/>
        <v>10843441</v>
      </c>
      <c r="J48" s="73">
        <f t="shared" si="9"/>
        <v>25839675</v>
      </c>
      <c r="K48" s="73">
        <f t="shared" si="9"/>
        <v>7489060</v>
      </c>
      <c r="L48" s="73">
        <f t="shared" si="9"/>
        <v>10761721</v>
      </c>
      <c r="M48" s="73">
        <f t="shared" si="9"/>
        <v>6704776</v>
      </c>
      <c r="N48" s="73">
        <f t="shared" si="9"/>
        <v>24955557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50795232</v>
      </c>
      <c r="X48" s="73">
        <f t="shared" si="9"/>
        <v>45637551</v>
      </c>
      <c r="Y48" s="73">
        <f t="shared" si="9"/>
        <v>5157681</v>
      </c>
      <c r="Z48" s="170">
        <f>+IF(X48&lt;&gt;0,+(Y48/X48)*100,0)</f>
        <v>11.301397395315977</v>
      </c>
      <c r="AA48" s="168">
        <f>+AA28+AA32+AA38+AA42+AA47</f>
        <v>91275098</v>
      </c>
    </row>
    <row r="49" spans="1:27" ht="13.5">
      <c r="A49" s="148" t="s">
        <v>49</v>
      </c>
      <c r="B49" s="149"/>
      <c r="C49" s="171">
        <f aca="true" t="shared" si="10" ref="C49:Y49">+C25-C48</f>
        <v>63705772</v>
      </c>
      <c r="D49" s="171">
        <f>+D25-D48</f>
        <v>0</v>
      </c>
      <c r="E49" s="172">
        <f t="shared" si="10"/>
        <v>70127186</v>
      </c>
      <c r="F49" s="173">
        <f t="shared" si="10"/>
        <v>70127186</v>
      </c>
      <c r="G49" s="173">
        <f t="shared" si="10"/>
        <v>51163094</v>
      </c>
      <c r="H49" s="173">
        <f t="shared" si="10"/>
        <v>-3399733</v>
      </c>
      <c r="I49" s="173">
        <f t="shared" si="10"/>
        <v>-1151368</v>
      </c>
      <c r="J49" s="173">
        <f t="shared" si="10"/>
        <v>46611993</v>
      </c>
      <c r="K49" s="173">
        <f t="shared" si="10"/>
        <v>1676818</v>
      </c>
      <c r="L49" s="173">
        <f t="shared" si="10"/>
        <v>3785716</v>
      </c>
      <c r="M49" s="173">
        <f t="shared" si="10"/>
        <v>-1195643</v>
      </c>
      <c r="N49" s="173">
        <f t="shared" si="10"/>
        <v>4266891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50878884</v>
      </c>
      <c r="X49" s="173">
        <f>IF(F25=F48,0,X25-X48)</f>
        <v>35063592</v>
      </c>
      <c r="Y49" s="173">
        <f t="shared" si="10"/>
        <v>15815292</v>
      </c>
      <c r="Z49" s="174">
        <f>+IF(X49&lt;&gt;0,+(Y49/X49)*100,0)</f>
        <v>45.10459738409003</v>
      </c>
      <c r="AA49" s="171">
        <f>+AA25-AA48</f>
        <v>70127186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7645715</v>
      </c>
      <c r="D5" s="155">
        <v>0</v>
      </c>
      <c r="E5" s="156">
        <v>8410521</v>
      </c>
      <c r="F5" s="60">
        <v>8410521</v>
      </c>
      <c r="G5" s="60">
        <v>15011979</v>
      </c>
      <c r="H5" s="60">
        <v>714099</v>
      </c>
      <c r="I5" s="60">
        <v>634221</v>
      </c>
      <c r="J5" s="60">
        <v>16360299</v>
      </c>
      <c r="K5" s="60">
        <v>634222</v>
      </c>
      <c r="L5" s="60">
        <v>634222</v>
      </c>
      <c r="M5" s="60">
        <v>634222</v>
      </c>
      <c r="N5" s="60">
        <v>1902666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18262965</v>
      </c>
      <c r="X5" s="60">
        <v>4205261</v>
      </c>
      <c r="Y5" s="60">
        <v>14057704</v>
      </c>
      <c r="Z5" s="140">
        <v>334.29</v>
      </c>
      <c r="AA5" s="155">
        <v>8410521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1362541</v>
      </c>
      <c r="F6" s="60">
        <v>1362541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681271</v>
      </c>
      <c r="Y6" s="60">
        <v>-681271</v>
      </c>
      <c r="Z6" s="140">
        <v>-100</v>
      </c>
      <c r="AA6" s="155">
        <v>1362541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1567763</v>
      </c>
      <c r="D10" s="155">
        <v>0</v>
      </c>
      <c r="E10" s="156">
        <v>1655458</v>
      </c>
      <c r="F10" s="54">
        <v>1655458</v>
      </c>
      <c r="G10" s="54">
        <v>122081</v>
      </c>
      <c r="H10" s="54">
        <v>124379</v>
      </c>
      <c r="I10" s="54">
        <v>124289</v>
      </c>
      <c r="J10" s="54">
        <v>370749</v>
      </c>
      <c r="K10" s="54">
        <v>127294</v>
      </c>
      <c r="L10" s="54">
        <v>127294</v>
      </c>
      <c r="M10" s="54">
        <v>127294</v>
      </c>
      <c r="N10" s="54">
        <v>381882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752631</v>
      </c>
      <c r="X10" s="54">
        <v>827729</v>
      </c>
      <c r="Y10" s="54">
        <v>-75098</v>
      </c>
      <c r="Z10" s="184">
        <v>-9.07</v>
      </c>
      <c r="AA10" s="130">
        <v>1655458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148581</v>
      </c>
      <c r="D12" s="155">
        <v>0</v>
      </c>
      <c r="E12" s="156">
        <v>186336</v>
      </c>
      <c r="F12" s="60">
        <v>186336</v>
      </c>
      <c r="G12" s="60">
        <v>3656</v>
      </c>
      <c r="H12" s="60">
        <v>5099</v>
      </c>
      <c r="I12" s="60">
        <v>7696</v>
      </c>
      <c r="J12" s="60">
        <v>16451</v>
      </c>
      <c r="K12" s="60">
        <v>14187</v>
      </c>
      <c r="L12" s="60">
        <v>11409</v>
      </c>
      <c r="M12" s="60">
        <v>6397</v>
      </c>
      <c r="N12" s="60">
        <v>31993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48444</v>
      </c>
      <c r="X12" s="60">
        <v>93168</v>
      </c>
      <c r="Y12" s="60">
        <v>-44724</v>
      </c>
      <c r="Z12" s="140">
        <v>-48</v>
      </c>
      <c r="AA12" s="155">
        <v>186336</v>
      </c>
    </row>
    <row r="13" spans="1:27" ht="13.5">
      <c r="A13" s="181" t="s">
        <v>109</v>
      </c>
      <c r="B13" s="185"/>
      <c r="C13" s="155">
        <v>534670</v>
      </c>
      <c r="D13" s="155">
        <v>0</v>
      </c>
      <c r="E13" s="156">
        <v>481853</v>
      </c>
      <c r="F13" s="60">
        <v>481853</v>
      </c>
      <c r="G13" s="60">
        <v>52751</v>
      </c>
      <c r="H13" s="60">
        <v>68843</v>
      </c>
      <c r="I13" s="60">
        <v>43148</v>
      </c>
      <c r="J13" s="60">
        <v>164742</v>
      </c>
      <c r="K13" s="60">
        <v>27544</v>
      </c>
      <c r="L13" s="60">
        <v>14058</v>
      </c>
      <c r="M13" s="60">
        <v>60116</v>
      </c>
      <c r="N13" s="60">
        <v>101718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266460</v>
      </c>
      <c r="X13" s="60">
        <v>240927</v>
      </c>
      <c r="Y13" s="60">
        <v>25533</v>
      </c>
      <c r="Z13" s="140">
        <v>10.6</v>
      </c>
      <c r="AA13" s="155">
        <v>481853</v>
      </c>
    </row>
    <row r="14" spans="1:27" ht="13.5">
      <c r="A14" s="181" t="s">
        <v>110</v>
      </c>
      <c r="B14" s="185"/>
      <c r="C14" s="155">
        <v>1218927</v>
      </c>
      <c r="D14" s="155">
        <v>0</v>
      </c>
      <c r="E14" s="156">
        <v>0</v>
      </c>
      <c r="F14" s="60">
        <v>0</v>
      </c>
      <c r="G14" s="60">
        <v>296758</v>
      </c>
      <c r="H14" s="60">
        <v>-6498</v>
      </c>
      <c r="I14" s="60">
        <v>315638</v>
      </c>
      <c r="J14" s="60">
        <v>605898</v>
      </c>
      <c r="K14" s="60">
        <v>268683</v>
      </c>
      <c r="L14" s="60">
        <v>317328</v>
      </c>
      <c r="M14" s="60">
        <v>320907</v>
      </c>
      <c r="N14" s="60">
        <v>906918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1512816</v>
      </c>
      <c r="X14" s="60">
        <v>0</v>
      </c>
      <c r="Y14" s="60">
        <v>1512816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71908</v>
      </c>
      <c r="D16" s="155">
        <v>0</v>
      </c>
      <c r="E16" s="156">
        <v>67156</v>
      </c>
      <c r="F16" s="60">
        <v>67156</v>
      </c>
      <c r="G16" s="60">
        <v>3277</v>
      </c>
      <c r="H16" s="60">
        <v>9142</v>
      </c>
      <c r="I16" s="60">
        <v>3193</v>
      </c>
      <c r="J16" s="60">
        <v>15612</v>
      </c>
      <c r="K16" s="60">
        <v>7729</v>
      </c>
      <c r="L16" s="60">
        <v>4269</v>
      </c>
      <c r="M16" s="60">
        <v>3379</v>
      </c>
      <c r="N16" s="60">
        <v>15377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30989</v>
      </c>
      <c r="X16" s="60">
        <v>33578</v>
      </c>
      <c r="Y16" s="60">
        <v>-2589</v>
      </c>
      <c r="Z16" s="140">
        <v>-7.71</v>
      </c>
      <c r="AA16" s="155">
        <v>67156</v>
      </c>
    </row>
    <row r="17" spans="1:27" ht="13.5">
      <c r="A17" s="181" t="s">
        <v>113</v>
      </c>
      <c r="B17" s="185"/>
      <c r="C17" s="155">
        <v>646715</v>
      </c>
      <c r="D17" s="155">
        <v>0</v>
      </c>
      <c r="E17" s="156">
        <v>2010000</v>
      </c>
      <c r="F17" s="60">
        <v>2010000</v>
      </c>
      <c r="G17" s="60">
        <v>47135</v>
      </c>
      <c r="H17" s="60">
        <v>47960</v>
      </c>
      <c r="I17" s="60">
        <v>53535</v>
      </c>
      <c r="J17" s="60">
        <v>148630</v>
      </c>
      <c r="K17" s="60">
        <v>67200</v>
      </c>
      <c r="L17" s="60">
        <v>55525</v>
      </c>
      <c r="M17" s="60">
        <v>36725</v>
      </c>
      <c r="N17" s="60">
        <v>159450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308080</v>
      </c>
      <c r="X17" s="60">
        <v>1005000</v>
      </c>
      <c r="Y17" s="60">
        <v>-696920</v>
      </c>
      <c r="Z17" s="140">
        <v>-69.35</v>
      </c>
      <c r="AA17" s="155">
        <v>2010000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2</v>
      </c>
      <c r="N18" s="60">
        <v>2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</v>
      </c>
      <c r="X18" s="60">
        <v>0</v>
      </c>
      <c r="Y18" s="60">
        <v>2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75393416</v>
      </c>
      <c r="D19" s="155">
        <v>0</v>
      </c>
      <c r="E19" s="156">
        <v>85384000</v>
      </c>
      <c r="F19" s="60">
        <v>85384000</v>
      </c>
      <c r="G19" s="60">
        <v>34055525</v>
      </c>
      <c r="H19" s="60">
        <v>335909</v>
      </c>
      <c r="I19" s="60">
        <v>303244</v>
      </c>
      <c r="J19" s="60">
        <v>34694678</v>
      </c>
      <c r="K19" s="60">
        <v>304578</v>
      </c>
      <c r="L19" s="60">
        <v>10369558</v>
      </c>
      <c r="M19" s="60">
        <v>124089</v>
      </c>
      <c r="N19" s="60">
        <v>10798225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45492903</v>
      </c>
      <c r="X19" s="60">
        <v>42692000</v>
      </c>
      <c r="Y19" s="60">
        <v>2800903</v>
      </c>
      <c r="Z19" s="140">
        <v>6.56</v>
      </c>
      <c r="AA19" s="155">
        <v>85384000</v>
      </c>
    </row>
    <row r="20" spans="1:27" ht="13.5">
      <c r="A20" s="181" t="s">
        <v>35</v>
      </c>
      <c r="B20" s="185"/>
      <c r="C20" s="155">
        <v>559014</v>
      </c>
      <c r="D20" s="155">
        <v>0</v>
      </c>
      <c r="E20" s="156">
        <v>401419</v>
      </c>
      <c r="F20" s="54">
        <v>401419</v>
      </c>
      <c r="G20" s="54">
        <v>80477</v>
      </c>
      <c r="H20" s="54">
        <v>26359</v>
      </c>
      <c r="I20" s="54">
        <v>393396</v>
      </c>
      <c r="J20" s="54">
        <v>500232</v>
      </c>
      <c r="K20" s="54">
        <v>29392</v>
      </c>
      <c r="L20" s="54">
        <v>27158</v>
      </c>
      <c r="M20" s="54">
        <v>77289</v>
      </c>
      <c r="N20" s="54">
        <v>133839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634071</v>
      </c>
      <c r="X20" s="54">
        <v>200710</v>
      </c>
      <c r="Y20" s="54">
        <v>433361</v>
      </c>
      <c r="Z20" s="184">
        <v>215.91</v>
      </c>
      <c r="AA20" s="130">
        <v>401419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8</v>
      </c>
      <c r="N21" s="60">
        <v>8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8</v>
      </c>
      <c r="X21" s="60">
        <v>0</v>
      </c>
      <c r="Y21" s="60">
        <v>8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87786709</v>
      </c>
      <c r="D22" s="188">
        <f>SUM(D5:D21)</f>
        <v>0</v>
      </c>
      <c r="E22" s="189">
        <f t="shared" si="0"/>
        <v>99959284</v>
      </c>
      <c r="F22" s="190">
        <f t="shared" si="0"/>
        <v>99959284</v>
      </c>
      <c r="G22" s="190">
        <f t="shared" si="0"/>
        <v>49673639</v>
      </c>
      <c r="H22" s="190">
        <f t="shared" si="0"/>
        <v>1325292</v>
      </c>
      <c r="I22" s="190">
        <f t="shared" si="0"/>
        <v>1878360</v>
      </c>
      <c r="J22" s="190">
        <f t="shared" si="0"/>
        <v>52877291</v>
      </c>
      <c r="K22" s="190">
        <f t="shared" si="0"/>
        <v>1480829</v>
      </c>
      <c r="L22" s="190">
        <f t="shared" si="0"/>
        <v>11560821</v>
      </c>
      <c r="M22" s="190">
        <f t="shared" si="0"/>
        <v>1390428</v>
      </c>
      <c r="N22" s="190">
        <f t="shared" si="0"/>
        <v>14432078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67309369</v>
      </c>
      <c r="X22" s="190">
        <f t="shared" si="0"/>
        <v>49979644</v>
      </c>
      <c r="Y22" s="190">
        <f t="shared" si="0"/>
        <v>17329725</v>
      </c>
      <c r="Z22" s="191">
        <f>+IF(X22&lt;&gt;0,+(Y22/X22)*100,0)</f>
        <v>34.673566302313</v>
      </c>
      <c r="AA22" s="188">
        <f>SUM(AA5:AA21)</f>
        <v>99959284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40924370</v>
      </c>
      <c r="D25" s="155">
        <v>0</v>
      </c>
      <c r="E25" s="156">
        <v>39756740</v>
      </c>
      <c r="F25" s="60">
        <v>39756740</v>
      </c>
      <c r="G25" s="60">
        <v>3439731</v>
      </c>
      <c r="H25" s="60">
        <v>3718524</v>
      </c>
      <c r="I25" s="60">
        <v>3850320</v>
      </c>
      <c r="J25" s="60">
        <v>11008575</v>
      </c>
      <c r="K25" s="60">
        <v>3878281</v>
      </c>
      <c r="L25" s="60">
        <v>5555221</v>
      </c>
      <c r="M25" s="60">
        <v>3760396</v>
      </c>
      <c r="N25" s="60">
        <v>13193898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24202473</v>
      </c>
      <c r="X25" s="60">
        <v>19878370</v>
      </c>
      <c r="Y25" s="60">
        <v>4324103</v>
      </c>
      <c r="Z25" s="140">
        <v>21.75</v>
      </c>
      <c r="AA25" s="155">
        <v>39756740</v>
      </c>
    </row>
    <row r="26" spans="1:27" ht="13.5">
      <c r="A26" s="183" t="s">
        <v>38</v>
      </c>
      <c r="B26" s="182"/>
      <c r="C26" s="155">
        <v>8329065</v>
      </c>
      <c r="D26" s="155">
        <v>0</v>
      </c>
      <c r="E26" s="156">
        <v>10426643</v>
      </c>
      <c r="F26" s="60">
        <v>10426643</v>
      </c>
      <c r="G26" s="60">
        <v>832918</v>
      </c>
      <c r="H26" s="60">
        <v>809499</v>
      </c>
      <c r="I26" s="60">
        <v>788830</v>
      </c>
      <c r="J26" s="60">
        <v>2431247</v>
      </c>
      <c r="K26" s="60">
        <v>775930</v>
      </c>
      <c r="L26" s="60">
        <v>791234</v>
      </c>
      <c r="M26" s="60">
        <v>806546</v>
      </c>
      <c r="N26" s="60">
        <v>2373710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4804957</v>
      </c>
      <c r="X26" s="60">
        <v>5213322</v>
      </c>
      <c r="Y26" s="60">
        <v>-408365</v>
      </c>
      <c r="Z26" s="140">
        <v>-7.83</v>
      </c>
      <c r="AA26" s="155">
        <v>10426643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974376</v>
      </c>
      <c r="F27" s="60">
        <v>974376</v>
      </c>
      <c r="G27" s="60">
        <v>81198</v>
      </c>
      <c r="H27" s="60">
        <v>81198</v>
      </c>
      <c r="I27" s="60">
        <v>81198</v>
      </c>
      <c r="J27" s="60">
        <v>243594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243594</v>
      </c>
      <c r="X27" s="60">
        <v>487188</v>
      </c>
      <c r="Y27" s="60">
        <v>-243594</v>
      </c>
      <c r="Z27" s="140">
        <v>-50</v>
      </c>
      <c r="AA27" s="155">
        <v>974376</v>
      </c>
    </row>
    <row r="28" spans="1:27" ht="13.5">
      <c r="A28" s="183" t="s">
        <v>39</v>
      </c>
      <c r="B28" s="182"/>
      <c r="C28" s="155">
        <v>8447912</v>
      </c>
      <c r="D28" s="155">
        <v>0</v>
      </c>
      <c r="E28" s="156">
        <v>3478238</v>
      </c>
      <c r="F28" s="60">
        <v>3478238</v>
      </c>
      <c r="G28" s="60">
        <v>289853</v>
      </c>
      <c r="H28" s="60">
        <v>289853</v>
      </c>
      <c r="I28" s="60">
        <v>0</v>
      </c>
      <c r="J28" s="60">
        <v>579706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579706</v>
      </c>
      <c r="X28" s="60">
        <v>1739119</v>
      </c>
      <c r="Y28" s="60">
        <v>-1159413</v>
      </c>
      <c r="Z28" s="140">
        <v>-66.67</v>
      </c>
      <c r="AA28" s="155">
        <v>3478238</v>
      </c>
    </row>
    <row r="29" spans="1:27" ht="13.5">
      <c r="A29" s="183" t="s">
        <v>40</v>
      </c>
      <c r="B29" s="182"/>
      <c r="C29" s="155">
        <v>380607</v>
      </c>
      <c r="D29" s="155">
        <v>0</v>
      </c>
      <c r="E29" s="156">
        <v>1125465</v>
      </c>
      <c r="F29" s="60">
        <v>1125465</v>
      </c>
      <c r="G29" s="60">
        <v>12180</v>
      </c>
      <c r="H29" s="60">
        <v>5976</v>
      </c>
      <c r="I29" s="60">
        <v>5834</v>
      </c>
      <c r="J29" s="60">
        <v>23990</v>
      </c>
      <c r="K29" s="60">
        <v>5507</v>
      </c>
      <c r="L29" s="60">
        <v>5545</v>
      </c>
      <c r="M29" s="60">
        <v>5226</v>
      </c>
      <c r="N29" s="60">
        <v>16278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40268</v>
      </c>
      <c r="X29" s="60">
        <v>562733</v>
      </c>
      <c r="Y29" s="60">
        <v>-522465</v>
      </c>
      <c r="Z29" s="140">
        <v>-92.84</v>
      </c>
      <c r="AA29" s="155">
        <v>1125465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5100914</v>
      </c>
      <c r="D32" s="155">
        <v>0</v>
      </c>
      <c r="E32" s="156">
        <v>6745198</v>
      </c>
      <c r="F32" s="60">
        <v>6745198</v>
      </c>
      <c r="G32" s="60">
        <v>433156</v>
      </c>
      <c r="H32" s="60">
        <v>291612</v>
      </c>
      <c r="I32" s="60">
        <v>545315</v>
      </c>
      <c r="J32" s="60">
        <v>1270083</v>
      </c>
      <c r="K32" s="60">
        <v>616742</v>
      </c>
      <c r="L32" s="60">
        <v>612370</v>
      </c>
      <c r="M32" s="60">
        <v>612688</v>
      </c>
      <c r="N32" s="60">
        <v>1841800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3111883</v>
      </c>
      <c r="X32" s="60">
        <v>3372599</v>
      </c>
      <c r="Y32" s="60">
        <v>-260716</v>
      </c>
      <c r="Z32" s="140">
        <v>-7.73</v>
      </c>
      <c r="AA32" s="155">
        <v>6745198</v>
      </c>
    </row>
    <row r="33" spans="1:27" ht="13.5">
      <c r="A33" s="183" t="s">
        <v>42</v>
      </c>
      <c r="B33" s="182"/>
      <c r="C33" s="155">
        <v>66621</v>
      </c>
      <c r="D33" s="155">
        <v>0</v>
      </c>
      <c r="E33" s="156">
        <v>99196</v>
      </c>
      <c r="F33" s="60">
        <v>99196</v>
      </c>
      <c r="G33" s="60">
        <v>10262</v>
      </c>
      <c r="H33" s="60">
        <v>11739</v>
      </c>
      <c r="I33" s="60">
        <v>11669</v>
      </c>
      <c r="J33" s="60">
        <v>33670</v>
      </c>
      <c r="K33" s="60">
        <v>11344</v>
      </c>
      <c r="L33" s="60">
        <v>0</v>
      </c>
      <c r="M33" s="60">
        <v>11344</v>
      </c>
      <c r="N33" s="60">
        <v>22688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56358</v>
      </c>
      <c r="X33" s="60">
        <v>49598</v>
      </c>
      <c r="Y33" s="60">
        <v>6760</v>
      </c>
      <c r="Z33" s="140">
        <v>13.63</v>
      </c>
      <c r="AA33" s="155">
        <v>99196</v>
      </c>
    </row>
    <row r="34" spans="1:27" ht="13.5">
      <c r="A34" s="183" t="s">
        <v>43</v>
      </c>
      <c r="B34" s="182"/>
      <c r="C34" s="155">
        <v>31731068</v>
      </c>
      <c r="D34" s="155">
        <v>0</v>
      </c>
      <c r="E34" s="156">
        <v>28669242</v>
      </c>
      <c r="F34" s="60">
        <v>28669242</v>
      </c>
      <c r="G34" s="60">
        <v>2336355</v>
      </c>
      <c r="H34" s="60">
        <v>2352180</v>
      </c>
      <c r="I34" s="60">
        <v>5560275</v>
      </c>
      <c r="J34" s="60">
        <v>10248810</v>
      </c>
      <c r="K34" s="60">
        <v>2201256</v>
      </c>
      <c r="L34" s="60">
        <v>3797351</v>
      </c>
      <c r="M34" s="60">
        <v>1508576</v>
      </c>
      <c r="N34" s="60">
        <v>7507183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17755993</v>
      </c>
      <c r="X34" s="60">
        <v>14334621</v>
      </c>
      <c r="Y34" s="60">
        <v>3421372</v>
      </c>
      <c r="Z34" s="140">
        <v>23.87</v>
      </c>
      <c r="AA34" s="155">
        <v>28669242</v>
      </c>
    </row>
    <row r="35" spans="1:27" ht="13.5">
      <c r="A35" s="181" t="s">
        <v>122</v>
      </c>
      <c r="B35" s="185"/>
      <c r="C35" s="155">
        <v>887120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95867677</v>
      </c>
      <c r="D36" s="188">
        <f>SUM(D25:D35)</f>
        <v>0</v>
      </c>
      <c r="E36" s="189">
        <f t="shared" si="1"/>
        <v>91275098</v>
      </c>
      <c r="F36" s="190">
        <f t="shared" si="1"/>
        <v>91275098</v>
      </c>
      <c r="G36" s="190">
        <f t="shared" si="1"/>
        <v>7435653</v>
      </c>
      <c r="H36" s="190">
        <f t="shared" si="1"/>
        <v>7560581</v>
      </c>
      <c r="I36" s="190">
        <f t="shared" si="1"/>
        <v>10843441</v>
      </c>
      <c r="J36" s="190">
        <f t="shared" si="1"/>
        <v>25839675</v>
      </c>
      <c r="K36" s="190">
        <f t="shared" si="1"/>
        <v>7489060</v>
      </c>
      <c r="L36" s="190">
        <f t="shared" si="1"/>
        <v>10761721</v>
      </c>
      <c r="M36" s="190">
        <f t="shared" si="1"/>
        <v>6704776</v>
      </c>
      <c r="N36" s="190">
        <f t="shared" si="1"/>
        <v>24955557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50795232</v>
      </c>
      <c r="X36" s="190">
        <f t="shared" si="1"/>
        <v>45637550</v>
      </c>
      <c r="Y36" s="190">
        <f t="shared" si="1"/>
        <v>5157682</v>
      </c>
      <c r="Z36" s="191">
        <f>+IF(X36&lt;&gt;0,+(Y36/X36)*100,0)</f>
        <v>11.301399834127817</v>
      </c>
      <c r="AA36" s="188">
        <f>SUM(AA25:AA35)</f>
        <v>91275098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-8080968</v>
      </c>
      <c r="D38" s="199">
        <f>+D22-D36</f>
        <v>0</v>
      </c>
      <c r="E38" s="200">
        <f t="shared" si="2"/>
        <v>8684186</v>
      </c>
      <c r="F38" s="106">
        <f t="shared" si="2"/>
        <v>8684186</v>
      </c>
      <c r="G38" s="106">
        <f t="shared" si="2"/>
        <v>42237986</v>
      </c>
      <c r="H38" s="106">
        <f t="shared" si="2"/>
        <v>-6235289</v>
      </c>
      <c r="I38" s="106">
        <f t="shared" si="2"/>
        <v>-8965081</v>
      </c>
      <c r="J38" s="106">
        <f t="shared" si="2"/>
        <v>27037616</v>
      </c>
      <c r="K38" s="106">
        <f t="shared" si="2"/>
        <v>-6008231</v>
      </c>
      <c r="L38" s="106">
        <f t="shared" si="2"/>
        <v>799100</v>
      </c>
      <c r="M38" s="106">
        <f t="shared" si="2"/>
        <v>-5314348</v>
      </c>
      <c r="N38" s="106">
        <f t="shared" si="2"/>
        <v>-10523479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16514137</v>
      </c>
      <c r="X38" s="106">
        <f>IF(F22=F36,0,X22-X36)</f>
        <v>4342094</v>
      </c>
      <c r="Y38" s="106">
        <f t="shared" si="2"/>
        <v>12172043</v>
      </c>
      <c r="Z38" s="201">
        <f>+IF(X38&lt;&gt;0,+(Y38/X38)*100,0)</f>
        <v>280.32656593800135</v>
      </c>
      <c r="AA38" s="199">
        <f>+AA22-AA36</f>
        <v>8684186</v>
      </c>
    </row>
    <row r="39" spans="1:27" ht="13.5">
      <c r="A39" s="181" t="s">
        <v>46</v>
      </c>
      <c r="B39" s="185"/>
      <c r="C39" s="155">
        <v>71786740</v>
      </c>
      <c r="D39" s="155">
        <v>0</v>
      </c>
      <c r="E39" s="156">
        <v>61443000</v>
      </c>
      <c r="F39" s="60">
        <v>61443000</v>
      </c>
      <c r="G39" s="60">
        <v>8925108</v>
      </c>
      <c r="H39" s="60">
        <v>2835556</v>
      </c>
      <c r="I39" s="60">
        <v>7813713</v>
      </c>
      <c r="J39" s="60">
        <v>19574377</v>
      </c>
      <c r="K39" s="60">
        <v>7685049</v>
      </c>
      <c r="L39" s="60">
        <v>2986616</v>
      </c>
      <c r="M39" s="60">
        <v>4118705</v>
      </c>
      <c r="N39" s="60">
        <v>14790370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34364747</v>
      </c>
      <c r="X39" s="60">
        <v>30721500</v>
      </c>
      <c r="Y39" s="60">
        <v>3643247</v>
      </c>
      <c r="Z39" s="140">
        <v>11.86</v>
      </c>
      <c r="AA39" s="155">
        <v>61443000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63705772</v>
      </c>
      <c r="D42" s="206">
        <f>SUM(D38:D41)</f>
        <v>0</v>
      </c>
      <c r="E42" s="207">
        <f t="shared" si="3"/>
        <v>70127186</v>
      </c>
      <c r="F42" s="88">
        <f t="shared" si="3"/>
        <v>70127186</v>
      </c>
      <c r="G42" s="88">
        <f t="shared" si="3"/>
        <v>51163094</v>
      </c>
      <c r="H42" s="88">
        <f t="shared" si="3"/>
        <v>-3399733</v>
      </c>
      <c r="I42" s="88">
        <f t="shared" si="3"/>
        <v>-1151368</v>
      </c>
      <c r="J42" s="88">
        <f t="shared" si="3"/>
        <v>46611993</v>
      </c>
      <c r="K42" s="88">
        <f t="shared" si="3"/>
        <v>1676818</v>
      </c>
      <c r="L42" s="88">
        <f t="shared" si="3"/>
        <v>3785716</v>
      </c>
      <c r="M42" s="88">
        <f t="shared" si="3"/>
        <v>-1195643</v>
      </c>
      <c r="N42" s="88">
        <f t="shared" si="3"/>
        <v>4266891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50878884</v>
      </c>
      <c r="X42" s="88">
        <f t="shared" si="3"/>
        <v>35063594</v>
      </c>
      <c r="Y42" s="88">
        <f t="shared" si="3"/>
        <v>15815290</v>
      </c>
      <c r="Z42" s="208">
        <f>+IF(X42&lt;&gt;0,+(Y42/X42)*100,0)</f>
        <v>45.104589107437185</v>
      </c>
      <c r="AA42" s="206">
        <f>SUM(AA38:AA41)</f>
        <v>70127186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63705772</v>
      </c>
      <c r="D44" s="210">
        <f>+D42-D43</f>
        <v>0</v>
      </c>
      <c r="E44" s="211">
        <f t="shared" si="4"/>
        <v>70127186</v>
      </c>
      <c r="F44" s="77">
        <f t="shared" si="4"/>
        <v>70127186</v>
      </c>
      <c r="G44" s="77">
        <f t="shared" si="4"/>
        <v>51163094</v>
      </c>
      <c r="H44" s="77">
        <f t="shared" si="4"/>
        <v>-3399733</v>
      </c>
      <c r="I44" s="77">
        <f t="shared" si="4"/>
        <v>-1151368</v>
      </c>
      <c r="J44" s="77">
        <f t="shared" si="4"/>
        <v>46611993</v>
      </c>
      <c r="K44" s="77">
        <f t="shared" si="4"/>
        <v>1676818</v>
      </c>
      <c r="L44" s="77">
        <f t="shared" si="4"/>
        <v>3785716</v>
      </c>
      <c r="M44" s="77">
        <f t="shared" si="4"/>
        <v>-1195643</v>
      </c>
      <c r="N44" s="77">
        <f t="shared" si="4"/>
        <v>4266891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50878884</v>
      </c>
      <c r="X44" s="77">
        <f t="shared" si="4"/>
        <v>35063594</v>
      </c>
      <c r="Y44" s="77">
        <f t="shared" si="4"/>
        <v>15815290</v>
      </c>
      <c r="Z44" s="212">
        <f>+IF(X44&lt;&gt;0,+(Y44/X44)*100,0)</f>
        <v>45.104589107437185</v>
      </c>
      <c r="AA44" s="210">
        <f>+AA42-AA43</f>
        <v>70127186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63705772</v>
      </c>
      <c r="D46" s="206">
        <f>SUM(D44:D45)</f>
        <v>0</v>
      </c>
      <c r="E46" s="207">
        <f t="shared" si="5"/>
        <v>70127186</v>
      </c>
      <c r="F46" s="88">
        <f t="shared" si="5"/>
        <v>70127186</v>
      </c>
      <c r="G46" s="88">
        <f t="shared" si="5"/>
        <v>51163094</v>
      </c>
      <c r="H46" s="88">
        <f t="shared" si="5"/>
        <v>-3399733</v>
      </c>
      <c r="I46" s="88">
        <f t="shared" si="5"/>
        <v>-1151368</v>
      </c>
      <c r="J46" s="88">
        <f t="shared" si="5"/>
        <v>46611993</v>
      </c>
      <c r="K46" s="88">
        <f t="shared" si="5"/>
        <v>1676818</v>
      </c>
      <c r="L46" s="88">
        <f t="shared" si="5"/>
        <v>3785716</v>
      </c>
      <c r="M46" s="88">
        <f t="shared" si="5"/>
        <v>-1195643</v>
      </c>
      <c r="N46" s="88">
        <f t="shared" si="5"/>
        <v>4266891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50878884</v>
      </c>
      <c r="X46" s="88">
        <f t="shared" si="5"/>
        <v>35063594</v>
      </c>
      <c r="Y46" s="88">
        <f t="shared" si="5"/>
        <v>15815290</v>
      </c>
      <c r="Z46" s="208">
        <f>+IF(X46&lt;&gt;0,+(Y46/X46)*100,0)</f>
        <v>45.104589107437185</v>
      </c>
      <c r="AA46" s="206">
        <f>SUM(AA44:AA45)</f>
        <v>70127186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63705772</v>
      </c>
      <c r="D48" s="217">
        <f>SUM(D46:D47)</f>
        <v>0</v>
      </c>
      <c r="E48" s="218">
        <f t="shared" si="6"/>
        <v>70127186</v>
      </c>
      <c r="F48" s="219">
        <f t="shared" si="6"/>
        <v>70127186</v>
      </c>
      <c r="G48" s="219">
        <f t="shared" si="6"/>
        <v>51163094</v>
      </c>
      <c r="H48" s="220">
        <f t="shared" si="6"/>
        <v>-3399733</v>
      </c>
      <c r="I48" s="220">
        <f t="shared" si="6"/>
        <v>-1151368</v>
      </c>
      <c r="J48" s="220">
        <f t="shared" si="6"/>
        <v>46611993</v>
      </c>
      <c r="K48" s="220">
        <f t="shared" si="6"/>
        <v>1676818</v>
      </c>
      <c r="L48" s="220">
        <f t="shared" si="6"/>
        <v>3785716</v>
      </c>
      <c r="M48" s="219">
        <f t="shared" si="6"/>
        <v>-1195643</v>
      </c>
      <c r="N48" s="219">
        <f t="shared" si="6"/>
        <v>4266891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50878884</v>
      </c>
      <c r="X48" s="220">
        <f t="shared" si="6"/>
        <v>35063594</v>
      </c>
      <c r="Y48" s="220">
        <f t="shared" si="6"/>
        <v>15815290</v>
      </c>
      <c r="Z48" s="221">
        <f>+IF(X48&lt;&gt;0,+(Y48/X48)*100,0)</f>
        <v>45.104589107437185</v>
      </c>
      <c r="AA48" s="222">
        <f>SUM(AA46:AA47)</f>
        <v>70127186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511328</v>
      </c>
      <c r="D5" s="153">
        <f>SUM(D6:D8)</f>
        <v>0</v>
      </c>
      <c r="E5" s="154">
        <f t="shared" si="0"/>
        <v>22190000</v>
      </c>
      <c r="F5" s="100">
        <f t="shared" si="0"/>
        <v>22190000</v>
      </c>
      <c r="G5" s="100">
        <f t="shared" si="0"/>
        <v>47475</v>
      </c>
      <c r="H5" s="100">
        <f t="shared" si="0"/>
        <v>0</v>
      </c>
      <c r="I5" s="100">
        <f t="shared" si="0"/>
        <v>45514</v>
      </c>
      <c r="J5" s="100">
        <f t="shared" si="0"/>
        <v>92989</v>
      </c>
      <c r="K5" s="100">
        <f t="shared" si="0"/>
        <v>8500</v>
      </c>
      <c r="L5" s="100">
        <f t="shared" si="0"/>
        <v>0</v>
      </c>
      <c r="M5" s="100">
        <f t="shared" si="0"/>
        <v>19833</v>
      </c>
      <c r="N5" s="100">
        <f t="shared" si="0"/>
        <v>28333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121322</v>
      </c>
      <c r="X5" s="100">
        <f t="shared" si="0"/>
        <v>11095000</v>
      </c>
      <c r="Y5" s="100">
        <f t="shared" si="0"/>
        <v>-10973678</v>
      </c>
      <c r="Z5" s="137">
        <f>+IF(X5&lt;&gt;0,+(Y5/X5)*100,0)</f>
        <v>-98.90651644885084</v>
      </c>
      <c r="AA5" s="153">
        <f>SUM(AA6:AA8)</f>
        <v>22190000</v>
      </c>
    </row>
    <row r="6" spans="1:27" ht="13.5">
      <c r="A6" s="138" t="s">
        <v>75</v>
      </c>
      <c r="B6" s="136"/>
      <c r="C6" s="155">
        <v>79552</v>
      </c>
      <c r="D6" s="155"/>
      <c r="E6" s="156">
        <v>685000</v>
      </c>
      <c r="F6" s="60">
        <v>685000</v>
      </c>
      <c r="G6" s="60"/>
      <c r="H6" s="60"/>
      <c r="I6" s="60">
        <v>21297</v>
      </c>
      <c r="J6" s="60">
        <v>21297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21297</v>
      </c>
      <c r="X6" s="60">
        <v>342500</v>
      </c>
      <c r="Y6" s="60">
        <v>-321203</v>
      </c>
      <c r="Z6" s="140">
        <v>-93.78</v>
      </c>
      <c r="AA6" s="62">
        <v>685000</v>
      </c>
    </row>
    <row r="7" spans="1:27" ht="13.5">
      <c r="A7" s="138" t="s">
        <v>76</v>
      </c>
      <c r="B7" s="136"/>
      <c r="C7" s="157">
        <v>167101</v>
      </c>
      <c r="D7" s="157"/>
      <c r="E7" s="158">
        <v>130000</v>
      </c>
      <c r="F7" s="159">
        <v>130000</v>
      </c>
      <c r="G7" s="159">
        <v>15241</v>
      </c>
      <c r="H7" s="159"/>
      <c r="I7" s="159"/>
      <c r="J7" s="159">
        <v>15241</v>
      </c>
      <c r="K7" s="159">
        <v>8500</v>
      </c>
      <c r="L7" s="159"/>
      <c r="M7" s="159"/>
      <c r="N7" s="159">
        <v>8500</v>
      </c>
      <c r="O7" s="159"/>
      <c r="P7" s="159"/>
      <c r="Q7" s="159"/>
      <c r="R7" s="159"/>
      <c r="S7" s="159"/>
      <c r="T7" s="159"/>
      <c r="U7" s="159"/>
      <c r="V7" s="159"/>
      <c r="W7" s="159">
        <v>23741</v>
      </c>
      <c r="X7" s="159">
        <v>65000</v>
      </c>
      <c r="Y7" s="159">
        <v>-41259</v>
      </c>
      <c r="Z7" s="141">
        <v>-63.48</v>
      </c>
      <c r="AA7" s="225">
        <v>130000</v>
      </c>
    </row>
    <row r="8" spans="1:27" ht="13.5">
      <c r="A8" s="138" t="s">
        <v>77</v>
      </c>
      <c r="B8" s="136"/>
      <c r="C8" s="155">
        <v>264675</v>
      </c>
      <c r="D8" s="155"/>
      <c r="E8" s="156">
        <v>21375000</v>
      </c>
      <c r="F8" s="60">
        <v>21375000</v>
      </c>
      <c r="G8" s="60">
        <v>32234</v>
      </c>
      <c r="H8" s="60"/>
      <c r="I8" s="60">
        <v>24217</v>
      </c>
      <c r="J8" s="60">
        <v>56451</v>
      </c>
      <c r="K8" s="60"/>
      <c r="L8" s="60"/>
      <c r="M8" s="60">
        <v>19833</v>
      </c>
      <c r="N8" s="60">
        <v>19833</v>
      </c>
      <c r="O8" s="60"/>
      <c r="P8" s="60"/>
      <c r="Q8" s="60"/>
      <c r="R8" s="60"/>
      <c r="S8" s="60"/>
      <c r="T8" s="60"/>
      <c r="U8" s="60"/>
      <c r="V8" s="60"/>
      <c r="W8" s="60">
        <v>76284</v>
      </c>
      <c r="X8" s="60">
        <v>10687500</v>
      </c>
      <c r="Y8" s="60">
        <v>-10611216</v>
      </c>
      <c r="Z8" s="140">
        <v>-99.29</v>
      </c>
      <c r="AA8" s="62">
        <v>21375000</v>
      </c>
    </row>
    <row r="9" spans="1:27" ht="13.5">
      <c r="A9" s="135" t="s">
        <v>78</v>
      </c>
      <c r="B9" s="136"/>
      <c r="C9" s="153">
        <f aca="true" t="shared" si="1" ref="C9:Y9">SUM(C10:C14)</f>
        <v>5623051</v>
      </c>
      <c r="D9" s="153">
        <f>SUM(D10:D14)</f>
        <v>0</v>
      </c>
      <c r="E9" s="154">
        <f t="shared" si="1"/>
        <v>3383000</v>
      </c>
      <c r="F9" s="100">
        <f t="shared" si="1"/>
        <v>3383000</v>
      </c>
      <c r="G9" s="100">
        <f t="shared" si="1"/>
        <v>21955</v>
      </c>
      <c r="H9" s="100">
        <f t="shared" si="1"/>
        <v>220849</v>
      </c>
      <c r="I9" s="100">
        <f t="shared" si="1"/>
        <v>0</v>
      </c>
      <c r="J9" s="100">
        <f t="shared" si="1"/>
        <v>242804</v>
      </c>
      <c r="K9" s="100">
        <f t="shared" si="1"/>
        <v>0</v>
      </c>
      <c r="L9" s="100">
        <f t="shared" si="1"/>
        <v>16500</v>
      </c>
      <c r="M9" s="100">
        <f t="shared" si="1"/>
        <v>0</v>
      </c>
      <c r="N9" s="100">
        <f t="shared" si="1"/>
        <v>16500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259304</v>
      </c>
      <c r="X9" s="100">
        <f t="shared" si="1"/>
        <v>1691500</v>
      </c>
      <c r="Y9" s="100">
        <f t="shared" si="1"/>
        <v>-1432196</v>
      </c>
      <c r="Z9" s="137">
        <f>+IF(X9&lt;&gt;0,+(Y9/X9)*100,0)</f>
        <v>-84.67017440141886</v>
      </c>
      <c r="AA9" s="102">
        <f>SUM(AA10:AA14)</f>
        <v>3383000</v>
      </c>
    </row>
    <row r="10" spans="1:27" ht="13.5">
      <c r="A10" s="138" t="s">
        <v>79</v>
      </c>
      <c r="B10" s="136"/>
      <c r="C10" s="155">
        <v>5271441</v>
      </c>
      <c r="D10" s="155"/>
      <c r="E10" s="156">
        <v>3383000</v>
      </c>
      <c r="F10" s="60">
        <v>3383000</v>
      </c>
      <c r="G10" s="60"/>
      <c r="H10" s="60">
        <v>220849</v>
      </c>
      <c r="I10" s="60"/>
      <c r="J10" s="60">
        <v>220849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220849</v>
      </c>
      <c r="X10" s="60">
        <v>1691500</v>
      </c>
      <c r="Y10" s="60">
        <v>-1470651</v>
      </c>
      <c r="Z10" s="140">
        <v>-86.94</v>
      </c>
      <c r="AA10" s="62">
        <v>3383000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351610</v>
      </c>
      <c r="D12" s="155"/>
      <c r="E12" s="156"/>
      <c r="F12" s="60"/>
      <c r="G12" s="60">
        <v>21955</v>
      </c>
      <c r="H12" s="60"/>
      <c r="I12" s="60"/>
      <c r="J12" s="60">
        <v>21955</v>
      </c>
      <c r="K12" s="60"/>
      <c r="L12" s="60">
        <v>16500</v>
      </c>
      <c r="M12" s="60"/>
      <c r="N12" s="60">
        <v>16500</v>
      </c>
      <c r="O12" s="60"/>
      <c r="P12" s="60"/>
      <c r="Q12" s="60"/>
      <c r="R12" s="60"/>
      <c r="S12" s="60"/>
      <c r="T12" s="60"/>
      <c r="U12" s="60"/>
      <c r="V12" s="60"/>
      <c r="W12" s="60">
        <v>38455</v>
      </c>
      <c r="X12" s="60"/>
      <c r="Y12" s="60">
        <v>38455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59249923</v>
      </c>
      <c r="D15" s="153">
        <f>SUM(D16:D18)</f>
        <v>0</v>
      </c>
      <c r="E15" s="154">
        <f t="shared" si="2"/>
        <v>69570000</v>
      </c>
      <c r="F15" s="100">
        <f t="shared" si="2"/>
        <v>69570000</v>
      </c>
      <c r="G15" s="100">
        <f t="shared" si="2"/>
        <v>8645708</v>
      </c>
      <c r="H15" s="100">
        <f t="shared" si="2"/>
        <v>2677356</v>
      </c>
      <c r="I15" s="100">
        <f t="shared" si="2"/>
        <v>6854135</v>
      </c>
      <c r="J15" s="100">
        <f t="shared" si="2"/>
        <v>18177199</v>
      </c>
      <c r="K15" s="100">
        <f t="shared" si="2"/>
        <v>6770697</v>
      </c>
      <c r="L15" s="100">
        <f t="shared" si="2"/>
        <v>2629844</v>
      </c>
      <c r="M15" s="100">
        <f t="shared" si="2"/>
        <v>3617904</v>
      </c>
      <c r="N15" s="100">
        <f t="shared" si="2"/>
        <v>13018445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31195644</v>
      </c>
      <c r="X15" s="100">
        <f t="shared" si="2"/>
        <v>34785000</v>
      </c>
      <c r="Y15" s="100">
        <f t="shared" si="2"/>
        <v>-3589356</v>
      </c>
      <c r="Z15" s="137">
        <f>+IF(X15&lt;&gt;0,+(Y15/X15)*100,0)</f>
        <v>-10.318689090125053</v>
      </c>
      <c r="AA15" s="102">
        <f>SUM(AA16:AA18)</f>
        <v>69570000</v>
      </c>
    </row>
    <row r="16" spans="1:27" ht="13.5">
      <c r="A16" s="138" t="s">
        <v>85</v>
      </c>
      <c r="B16" s="136"/>
      <c r="C16" s="155">
        <v>133165</v>
      </c>
      <c r="D16" s="155"/>
      <c r="E16" s="156">
        <v>110000</v>
      </c>
      <c r="F16" s="60">
        <v>110000</v>
      </c>
      <c r="G16" s="60"/>
      <c r="H16" s="60"/>
      <c r="I16" s="60"/>
      <c r="J16" s="60"/>
      <c r="K16" s="60">
        <v>24422</v>
      </c>
      <c r="L16" s="60"/>
      <c r="M16" s="60"/>
      <c r="N16" s="60">
        <v>24422</v>
      </c>
      <c r="O16" s="60"/>
      <c r="P16" s="60"/>
      <c r="Q16" s="60"/>
      <c r="R16" s="60"/>
      <c r="S16" s="60"/>
      <c r="T16" s="60"/>
      <c r="U16" s="60"/>
      <c r="V16" s="60"/>
      <c r="W16" s="60">
        <v>24422</v>
      </c>
      <c r="X16" s="60">
        <v>55000</v>
      </c>
      <c r="Y16" s="60">
        <v>-30578</v>
      </c>
      <c r="Z16" s="140">
        <v>-55.6</v>
      </c>
      <c r="AA16" s="62">
        <v>110000</v>
      </c>
    </row>
    <row r="17" spans="1:27" ht="13.5">
      <c r="A17" s="138" t="s">
        <v>86</v>
      </c>
      <c r="B17" s="136"/>
      <c r="C17" s="155">
        <v>59116758</v>
      </c>
      <c r="D17" s="155"/>
      <c r="E17" s="156">
        <v>69460000</v>
      </c>
      <c r="F17" s="60">
        <v>69460000</v>
      </c>
      <c r="G17" s="60">
        <v>8645708</v>
      </c>
      <c r="H17" s="60">
        <v>2677356</v>
      </c>
      <c r="I17" s="60">
        <v>6854135</v>
      </c>
      <c r="J17" s="60">
        <v>18177199</v>
      </c>
      <c r="K17" s="60">
        <v>6746275</v>
      </c>
      <c r="L17" s="60">
        <v>2629844</v>
      </c>
      <c r="M17" s="60">
        <v>3617904</v>
      </c>
      <c r="N17" s="60">
        <v>12994023</v>
      </c>
      <c r="O17" s="60"/>
      <c r="P17" s="60"/>
      <c r="Q17" s="60"/>
      <c r="R17" s="60"/>
      <c r="S17" s="60"/>
      <c r="T17" s="60"/>
      <c r="U17" s="60"/>
      <c r="V17" s="60"/>
      <c r="W17" s="60">
        <v>31171222</v>
      </c>
      <c r="X17" s="60">
        <v>34730000</v>
      </c>
      <c r="Y17" s="60">
        <v>-3558778</v>
      </c>
      <c r="Z17" s="140">
        <v>-10.25</v>
      </c>
      <c r="AA17" s="62">
        <v>69460000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532000</v>
      </c>
      <c r="F19" s="100">
        <f t="shared" si="3"/>
        <v>532000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266000</v>
      </c>
      <c r="Y19" s="100">
        <f t="shared" si="3"/>
        <v>-266000</v>
      </c>
      <c r="Z19" s="137">
        <f>+IF(X19&lt;&gt;0,+(Y19/X19)*100,0)</f>
        <v>-100</v>
      </c>
      <c r="AA19" s="102">
        <f>SUM(AA20:AA23)</f>
        <v>532000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532000</v>
      </c>
      <c r="F23" s="60">
        <v>532000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266000</v>
      </c>
      <c r="Y23" s="60">
        <v>-266000</v>
      </c>
      <c r="Z23" s="140">
        <v>-100</v>
      </c>
      <c r="AA23" s="62">
        <v>532000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65384302</v>
      </c>
      <c r="D25" s="217">
        <f>+D5+D9+D15+D19+D24</f>
        <v>0</v>
      </c>
      <c r="E25" s="230">
        <f t="shared" si="4"/>
        <v>95675000</v>
      </c>
      <c r="F25" s="219">
        <f t="shared" si="4"/>
        <v>95675000</v>
      </c>
      <c r="G25" s="219">
        <f t="shared" si="4"/>
        <v>8715138</v>
      </c>
      <c r="H25" s="219">
        <f t="shared" si="4"/>
        <v>2898205</v>
      </c>
      <c r="I25" s="219">
        <f t="shared" si="4"/>
        <v>6899649</v>
      </c>
      <c r="J25" s="219">
        <f t="shared" si="4"/>
        <v>18512992</v>
      </c>
      <c r="K25" s="219">
        <f t="shared" si="4"/>
        <v>6779197</v>
      </c>
      <c r="L25" s="219">
        <f t="shared" si="4"/>
        <v>2646344</v>
      </c>
      <c r="M25" s="219">
        <f t="shared" si="4"/>
        <v>3637737</v>
      </c>
      <c r="N25" s="219">
        <f t="shared" si="4"/>
        <v>13063278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31576270</v>
      </c>
      <c r="X25" s="219">
        <f t="shared" si="4"/>
        <v>47837500</v>
      </c>
      <c r="Y25" s="219">
        <f t="shared" si="4"/>
        <v>-16261230</v>
      </c>
      <c r="Z25" s="231">
        <f>+IF(X25&lt;&gt;0,+(Y25/X25)*100,0)</f>
        <v>-33.992641755944604</v>
      </c>
      <c r="AA25" s="232">
        <f>+AA5+AA9+AA15+AA19+AA24</f>
        <v>95675000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64361932</v>
      </c>
      <c r="D28" s="155"/>
      <c r="E28" s="156">
        <v>61443000</v>
      </c>
      <c r="F28" s="60">
        <v>61443000</v>
      </c>
      <c r="G28" s="60">
        <v>8645708</v>
      </c>
      <c r="H28" s="60">
        <v>2835556</v>
      </c>
      <c r="I28" s="60">
        <v>6854135</v>
      </c>
      <c r="J28" s="60">
        <v>18335399</v>
      </c>
      <c r="K28" s="60">
        <v>6746275</v>
      </c>
      <c r="L28" s="60">
        <v>2629844</v>
      </c>
      <c r="M28" s="60">
        <v>3617903</v>
      </c>
      <c r="N28" s="60">
        <v>12994022</v>
      </c>
      <c r="O28" s="60"/>
      <c r="P28" s="60"/>
      <c r="Q28" s="60"/>
      <c r="R28" s="60"/>
      <c r="S28" s="60"/>
      <c r="T28" s="60"/>
      <c r="U28" s="60"/>
      <c r="V28" s="60"/>
      <c r="W28" s="60">
        <v>31329421</v>
      </c>
      <c r="X28" s="60">
        <v>30721500</v>
      </c>
      <c r="Y28" s="60">
        <v>607921</v>
      </c>
      <c r="Z28" s="140">
        <v>1.98</v>
      </c>
      <c r="AA28" s="155">
        <v>61443000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64361932</v>
      </c>
      <c r="D32" s="210">
        <f>SUM(D28:D31)</f>
        <v>0</v>
      </c>
      <c r="E32" s="211">
        <f t="shared" si="5"/>
        <v>61443000</v>
      </c>
      <c r="F32" s="77">
        <f t="shared" si="5"/>
        <v>61443000</v>
      </c>
      <c r="G32" s="77">
        <f t="shared" si="5"/>
        <v>8645708</v>
      </c>
      <c r="H32" s="77">
        <f t="shared" si="5"/>
        <v>2835556</v>
      </c>
      <c r="I32" s="77">
        <f t="shared" si="5"/>
        <v>6854135</v>
      </c>
      <c r="J32" s="77">
        <f t="shared" si="5"/>
        <v>18335399</v>
      </c>
      <c r="K32" s="77">
        <f t="shared" si="5"/>
        <v>6746275</v>
      </c>
      <c r="L32" s="77">
        <f t="shared" si="5"/>
        <v>2629844</v>
      </c>
      <c r="M32" s="77">
        <f t="shared" si="5"/>
        <v>3617903</v>
      </c>
      <c r="N32" s="77">
        <f t="shared" si="5"/>
        <v>12994022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31329421</v>
      </c>
      <c r="X32" s="77">
        <f t="shared" si="5"/>
        <v>30721500</v>
      </c>
      <c r="Y32" s="77">
        <f t="shared" si="5"/>
        <v>607921</v>
      </c>
      <c r="Z32" s="212">
        <f>+IF(X32&lt;&gt;0,+(Y32/X32)*100,0)</f>
        <v>1.978812883485507</v>
      </c>
      <c r="AA32" s="79">
        <f>SUM(AA28:AA31)</f>
        <v>61443000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30672000</v>
      </c>
      <c r="F34" s="60">
        <v>30672000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15336000</v>
      </c>
      <c r="Y34" s="60">
        <v>-15336000</v>
      </c>
      <c r="Z34" s="140">
        <v>-100</v>
      </c>
      <c r="AA34" s="62">
        <v>30672000</v>
      </c>
    </row>
    <row r="35" spans="1:27" ht="13.5">
      <c r="A35" s="237" t="s">
        <v>53</v>
      </c>
      <c r="B35" s="136"/>
      <c r="C35" s="155">
        <v>1022370</v>
      </c>
      <c r="D35" s="155"/>
      <c r="E35" s="156">
        <v>3560000</v>
      </c>
      <c r="F35" s="60">
        <v>3560000</v>
      </c>
      <c r="G35" s="60">
        <v>69430</v>
      </c>
      <c r="H35" s="60">
        <v>62649</v>
      </c>
      <c r="I35" s="60">
        <v>45514</v>
      </c>
      <c r="J35" s="60">
        <v>177593</v>
      </c>
      <c r="K35" s="60">
        <v>32922</v>
      </c>
      <c r="L35" s="60">
        <v>16500</v>
      </c>
      <c r="M35" s="60">
        <v>19833</v>
      </c>
      <c r="N35" s="60">
        <v>69255</v>
      </c>
      <c r="O35" s="60"/>
      <c r="P35" s="60"/>
      <c r="Q35" s="60"/>
      <c r="R35" s="60"/>
      <c r="S35" s="60"/>
      <c r="T35" s="60"/>
      <c r="U35" s="60"/>
      <c r="V35" s="60"/>
      <c r="W35" s="60">
        <v>246848</v>
      </c>
      <c r="X35" s="60">
        <v>1780000</v>
      </c>
      <c r="Y35" s="60">
        <v>-1533152</v>
      </c>
      <c r="Z35" s="140">
        <v>-86.13</v>
      </c>
      <c r="AA35" s="62">
        <v>3560000</v>
      </c>
    </row>
    <row r="36" spans="1:27" ht="13.5">
      <c r="A36" s="238" t="s">
        <v>139</v>
      </c>
      <c r="B36" s="149"/>
      <c r="C36" s="222">
        <f aca="true" t="shared" si="6" ref="C36:Y36">SUM(C32:C35)</f>
        <v>65384302</v>
      </c>
      <c r="D36" s="222">
        <f>SUM(D32:D35)</f>
        <v>0</v>
      </c>
      <c r="E36" s="218">
        <f t="shared" si="6"/>
        <v>95675000</v>
      </c>
      <c r="F36" s="220">
        <f t="shared" si="6"/>
        <v>95675000</v>
      </c>
      <c r="G36" s="220">
        <f t="shared" si="6"/>
        <v>8715138</v>
      </c>
      <c r="H36" s="220">
        <f t="shared" si="6"/>
        <v>2898205</v>
      </c>
      <c r="I36" s="220">
        <f t="shared" si="6"/>
        <v>6899649</v>
      </c>
      <c r="J36" s="220">
        <f t="shared" si="6"/>
        <v>18512992</v>
      </c>
      <c r="K36" s="220">
        <f t="shared" si="6"/>
        <v>6779197</v>
      </c>
      <c r="L36" s="220">
        <f t="shared" si="6"/>
        <v>2646344</v>
      </c>
      <c r="M36" s="220">
        <f t="shared" si="6"/>
        <v>3637736</v>
      </c>
      <c r="N36" s="220">
        <f t="shared" si="6"/>
        <v>13063277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31576269</v>
      </c>
      <c r="X36" s="220">
        <f t="shared" si="6"/>
        <v>47837500</v>
      </c>
      <c r="Y36" s="220">
        <f t="shared" si="6"/>
        <v>-16261231</v>
      </c>
      <c r="Z36" s="221">
        <f>+IF(X36&lt;&gt;0,+(Y36/X36)*100,0)</f>
        <v>-33.992643846354845</v>
      </c>
      <c r="AA36" s="239">
        <f>SUM(AA32:AA35)</f>
        <v>95675000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785265</v>
      </c>
      <c r="D6" s="155"/>
      <c r="E6" s="59">
        <v>3817697</v>
      </c>
      <c r="F6" s="60">
        <v>3817697</v>
      </c>
      <c r="G6" s="60">
        <v>15835066</v>
      </c>
      <c r="H6" s="60">
        <v>8445510</v>
      </c>
      <c r="I6" s="60">
        <v>3242207</v>
      </c>
      <c r="J6" s="60">
        <v>3242207</v>
      </c>
      <c r="K6" s="60">
        <v>5233684</v>
      </c>
      <c r="L6" s="60"/>
      <c r="M6" s="60">
        <v>2996742</v>
      </c>
      <c r="N6" s="60">
        <v>2996742</v>
      </c>
      <c r="O6" s="60"/>
      <c r="P6" s="60"/>
      <c r="Q6" s="60"/>
      <c r="R6" s="60"/>
      <c r="S6" s="60"/>
      <c r="T6" s="60"/>
      <c r="U6" s="60"/>
      <c r="V6" s="60"/>
      <c r="W6" s="60">
        <v>2996742</v>
      </c>
      <c r="X6" s="60">
        <v>1908849</v>
      </c>
      <c r="Y6" s="60">
        <v>1087893</v>
      </c>
      <c r="Z6" s="140">
        <v>56.99</v>
      </c>
      <c r="AA6" s="62">
        <v>3817697</v>
      </c>
    </row>
    <row r="7" spans="1:27" ht="13.5">
      <c r="A7" s="249" t="s">
        <v>144</v>
      </c>
      <c r="B7" s="182"/>
      <c r="C7" s="155"/>
      <c r="D7" s="155"/>
      <c r="E7" s="59">
        <v>2148091</v>
      </c>
      <c r="F7" s="60">
        <v>2148091</v>
      </c>
      <c r="G7" s="60">
        <v>18306912</v>
      </c>
      <c r="H7" s="60">
        <v>15728802</v>
      </c>
      <c r="I7" s="60">
        <v>14580688</v>
      </c>
      <c r="J7" s="60">
        <v>14580688</v>
      </c>
      <c r="K7" s="60"/>
      <c r="L7" s="60"/>
      <c r="M7" s="60">
        <v>11844746</v>
      </c>
      <c r="N7" s="60">
        <v>11844746</v>
      </c>
      <c r="O7" s="60"/>
      <c r="P7" s="60"/>
      <c r="Q7" s="60"/>
      <c r="R7" s="60"/>
      <c r="S7" s="60"/>
      <c r="T7" s="60"/>
      <c r="U7" s="60"/>
      <c r="V7" s="60"/>
      <c r="W7" s="60">
        <v>11844746</v>
      </c>
      <c r="X7" s="60">
        <v>1074046</v>
      </c>
      <c r="Y7" s="60">
        <v>10770700</v>
      </c>
      <c r="Z7" s="140">
        <v>1002.82</v>
      </c>
      <c r="AA7" s="62">
        <v>2148091</v>
      </c>
    </row>
    <row r="8" spans="1:27" ht="13.5">
      <c r="A8" s="249" t="s">
        <v>145</v>
      </c>
      <c r="B8" s="182"/>
      <c r="C8" s="155">
        <v>10222133</v>
      </c>
      <c r="D8" s="155"/>
      <c r="E8" s="59">
        <v>4639818</v>
      </c>
      <c r="F8" s="60">
        <v>4639818</v>
      </c>
      <c r="G8" s="60">
        <v>18617325</v>
      </c>
      <c r="H8" s="60">
        <v>18123196</v>
      </c>
      <c r="I8" s="60">
        <v>14567503</v>
      </c>
      <c r="J8" s="60">
        <v>14567503</v>
      </c>
      <c r="K8" s="60">
        <v>28446066</v>
      </c>
      <c r="L8" s="60"/>
      <c r="M8" s="60">
        <v>14582310</v>
      </c>
      <c r="N8" s="60">
        <v>14582310</v>
      </c>
      <c r="O8" s="60"/>
      <c r="P8" s="60"/>
      <c r="Q8" s="60"/>
      <c r="R8" s="60"/>
      <c r="S8" s="60"/>
      <c r="T8" s="60"/>
      <c r="U8" s="60"/>
      <c r="V8" s="60"/>
      <c r="W8" s="60">
        <v>14582310</v>
      </c>
      <c r="X8" s="60">
        <v>2319909</v>
      </c>
      <c r="Y8" s="60">
        <v>12262401</v>
      </c>
      <c r="Z8" s="140">
        <v>528.57</v>
      </c>
      <c r="AA8" s="62">
        <v>4639818</v>
      </c>
    </row>
    <row r="9" spans="1:27" ht="13.5">
      <c r="A9" s="249" t="s">
        <v>146</v>
      </c>
      <c r="B9" s="182"/>
      <c r="C9" s="155">
        <v>2166773</v>
      </c>
      <c r="D9" s="155"/>
      <c r="E9" s="59">
        <v>1921034</v>
      </c>
      <c r="F9" s="60">
        <v>1921034</v>
      </c>
      <c r="G9" s="60">
        <v>2074624</v>
      </c>
      <c r="H9" s="60">
        <v>2895090</v>
      </c>
      <c r="I9" s="60">
        <v>3339952</v>
      </c>
      <c r="J9" s="60">
        <v>3339952</v>
      </c>
      <c r="K9" s="60"/>
      <c r="L9" s="60"/>
      <c r="M9" s="60">
        <v>1410634</v>
      </c>
      <c r="N9" s="60">
        <v>1410634</v>
      </c>
      <c r="O9" s="60"/>
      <c r="P9" s="60"/>
      <c r="Q9" s="60"/>
      <c r="R9" s="60"/>
      <c r="S9" s="60"/>
      <c r="T9" s="60"/>
      <c r="U9" s="60"/>
      <c r="V9" s="60"/>
      <c r="W9" s="60">
        <v>1410634</v>
      </c>
      <c r="X9" s="60">
        <v>960517</v>
      </c>
      <c r="Y9" s="60">
        <v>450117</v>
      </c>
      <c r="Z9" s="140">
        <v>46.86</v>
      </c>
      <c r="AA9" s="62">
        <v>1921034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>
        <v>-2197261</v>
      </c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13174171</v>
      </c>
      <c r="D12" s="168">
        <f>SUM(D6:D11)</f>
        <v>0</v>
      </c>
      <c r="E12" s="72">
        <f t="shared" si="0"/>
        <v>12526640</v>
      </c>
      <c r="F12" s="73">
        <f t="shared" si="0"/>
        <v>12526640</v>
      </c>
      <c r="G12" s="73">
        <f t="shared" si="0"/>
        <v>54833927</v>
      </c>
      <c r="H12" s="73">
        <f t="shared" si="0"/>
        <v>45192598</v>
      </c>
      <c r="I12" s="73">
        <f t="shared" si="0"/>
        <v>35730350</v>
      </c>
      <c r="J12" s="73">
        <f t="shared" si="0"/>
        <v>35730350</v>
      </c>
      <c r="K12" s="73">
        <f t="shared" si="0"/>
        <v>31482489</v>
      </c>
      <c r="L12" s="73">
        <f t="shared" si="0"/>
        <v>0</v>
      </c>
      <c r="M12" s="73">
        <f t="shared" si="0"/>
        <v>30834432</v>
      </c>
      <c r="N12" s="73">
        <f t="shared" si="0"/>
        <v>30834432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30834432</v>
      </c>
      <c r="X12" s="73">
        <f t="shared" si="0"/>
        <v>6263321</v>
      </c>
      <c r="Y12" s="73">
        <f t="shared" si="0"/>
        <v>24571111</v>
      </c>
      <c r="Z12" s="170">
        <f>+IF(X12&lt;&gt;0,+(Y12/X12)*100,0)</f>
        <v>392.30163997661947</v>
      </c>
      <c r="AA12" s="74">
        <f>SUM(AA6:AA11)</f>
        <v>12526640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207149322</v>
      </c>
      <c r="D19" s="155"/>
      <c r="E19" s="59">
        <v>323982112</v>
      </c>
      <c r="F19" s="60">
        <v>323982112</v>
      </c>
      <c r="G19" s="60">
        <v>215545862</v>
      </c>
      <c r="H19" s="60">
        <v>217999358</v>
      </c>
      <c r="I19" s="60">
        <v>205941302</v>
      </c>
      <c r="J19" s="60">
        <v>205941302</v>
      </c>
      <c r="K19" s="60">
        <v>231712895</v>
      </c>
      <c r="L19" s="60"/>
      <c r="M19" s="60">
        <v>236091960</v>
      </c>
      <c r="N19" s="60">
        <v>236091960</v>
      </c>
      <c r="O19" s="60"/>
      <c r="P19" s="60"/>
      <c r="Q19" s="60"/>
      <c r="R19" s="60"/>
      <c r="S19" s="60"/>
      <c r="T19" s="60"/>
      <c r="U19" s="60"/>
      <c r="V19" s="60"/>
      <c r="W19" s="60">
        <v>236091960</v>
      </c>
      <c r="X19" s="60">
        <v>161991056</v>
      </c>
      <c r="Y19" s="60">
        <v>74100904</v>
      </c>
      <c r="Z19" s="140">
        <v>45.74</v>
      </c>
      <c r="AA19" s="62">
        <v>323982112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397616</v>
      </c>
      <c r="D22" s="155"/>
      <c r="E22" s="59">
        <v>241814</v>
      </c>
      <c r="F22" s="60">
        <v>241814</v>
      </c>
      <c r="G22" s="60">
        <v>383026</v>
      </c>
      <c r="H22" s="60">
        <v>367896</v>
      </c>
      <c r="I22" s="60">
        <v>353036</v>
      </c>
      <c r="J22" s="60">
        <v>353036</v>
      </c>
      <c r="K22" s="60">
        <v>397616</v>
      </c>
      <c r="L22" s="60"/>
      <c r="M22" s="60">
        <v>308456</v>
      </c>
      <c r="N22" s="60">
        <v>308456</v>
      </c>
      <c r="O22" s="60"/>
      <c r="P22" s="60"/>
      <c r="Q22" s="60"/>
      <c r="R22" s="60"/>
      <c r="S22" s="60"/>
      <c r="T22" s="60"/>
      <c r="U22" s="60"/>
      <c r="V22" s="60"/>
      <c r="W22" s="60">
        <v>308456</v>
      </c>
      <c r="X22" s="60">
        <v>120907</v>
      </c>
      <c r="Y22" s="60">
        <v>187549</v>
      </c>
      <c r="Z22" s="140">
        <v>155.12</v>
      </c>
      <c r="AA22" s="62">
        <v>241814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207546938</v>
      </c>
      <c r="D24" s="168">
        <f>SUM(D15:D23)</f>
        <v>0</v>
      </c>
      <c r="E24" s="76">
        <f t="shared" si="1"/>
        <v>324223926</v>
      </c>
      <c r="F24" s="77">
        <f t="shared" si="1"/>
        <v>324223926</v>
      </c>
      <c r="G24" s="77">
        <f t="shared" si="1"/>
        <v>215928888</v>
      </c>
      <c r="H24" s="77">
        <f t="shared" si="1"/>
        <v>218367254</v>
      </c>
      <c r="I24" s="77">
        <f t="shared" si="1"/>
        <v>206294338</v>
      </c>
      <c r="J24" s="77">
        <f t="shared" si="1"/>
        <v>206294338</v>
      </c>
      <c r="K24" s="77">
        <f t="shared" si="1"/>
        <v>232110511</v>
      </c>
      <c r="L24" s="77">
        <f t="shared" si="1"/>
        <v>0</v>
      </c>
      <c r="M24" s="77">
        <f t="shared" si="1"/>
        <v>236400416</v>
      </c>
      <c r="N24" s="77">
        <f t="shared" si="1"/>
        <v>236400416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236400416</v>
      </c>
      <c r="X24" s="77">
        <f t="shared" si="1"/>
        <v>162111963</v>
      </c>
      <c r="Y24" s="77">
        <f t="shared" si="1"/>
        <v>74288453</v>
      </c>
      <c r="Z24" s="212">
        <f>+IF(X24&lt;&gt;0,+(Y24/X24)*100,0)</f>
        <v>45.82539846241946</v>
      </c>
      <c r="AA24" s="79">
        <f>SUM(AA15:AA23)</f>
        <v>324223926</v>
      </c>
    </row>
    <row r="25" spans="1:27" ht="13.5">
      <c r="A25" s="250" t="s">
        <v>159</v>
      </c>
      <c r="B25" s="251"/>
      <c r="C25" s="168">
        <f aca="true" t="shared" si="2" ref="C25:Y25">+C12+C24</f>
        <v>220721109</v>
      </c>
      <c r="D25" s="168">
        <f>+D12+D24</f>
        <v>0</v>
      </c>
      <c r="E25" s="72">
        <f t="shared" si="2"/>
        <v>336750566</v>
      </c>
      <c r="F25" s="73">
        <f t="shared" si="2"/>
        <v>336750566</v>
      </c>
      <c r="G25" s="73">
        <f t="shared" si="2"/>
        <v>270762815</v>
      </c>
      <c r="H25" s="73">
        <f t="shared" si="2"/>
        <v>263559852</v>
      </c>
      <c r="I25" s="73">
        <f t="shared" si="2"/>
        <v>242024688</v>
      </c>
      <c r="J25" s="73">
        <f t="shared" si="2"/>
        <v>242024688</v>
      </c>
      <c r="K25" s="73">
        <f t="shared" si="2"/>
        <v>263593000</v>
      </c>
      <c r="L25" s="73">
        <f t="shared" si="2"/>
        <v>0</v>
      </c>
      <c r="M25" s="73">
        <f t="shared" si="2"/>
        <v>267234848</v>
      </c>
      <c r="N25" s="73">
        <f t="shared" si="2"/>
        <v>267234848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267234848</v>
      </c>
      <c r="X25" s="73">
        <f t="shared" si="2"/>
        <v>168375284</v>
      </c>
      <c r="Y25" s="73">
        <f t="shared" si="2"/>
        <v>98859564</v>
      </c>
      <c r="Z25" s="170">
        <f>+IF(X25&lt;&gt;0,+(Y25/X25)*100,0)</f>
        <v>58.713821679433664</v>
      </c>
      <c r="AA25" s="74">
        <f>+AA12+AA24</f>
        <v>336750566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260237</v>
      </c>
      <c r="D30" s="155"/>
      <c r="E30" s="59">
        <v>2271793</v>
      </c>
      <c r="F30" s="60">
        <v>2271793</v>
      </c>
      <c r="G30" s="60">
        <v>239251</v>
      </c>
      <c r="H30" s="60">
        <v>218320</v>
      </c>
      <c r="I30" s="60">
        <v>197247</v>
      </c>
      <c r="J30" s="60">
        <v>197247</v>
      </c>
      <c r="K30" s="60"/>
      <c r="L30" s="60"/>
      <c r="M30" s="60">
        <v>132804</v>
      </c>
      <c r="N30" s="60">
        <v>132804</v>
      </c>
      <c r="O30" s="60"/>
      <c r="P30" s="60"/>
      <c r="Q30" s="60"/>
      <c r="R30" s="60"/>
      <c r="S30" s="60"/>
      <c r="T30" s="60"/>
      <c r="U30" s="60"/>
      <c r="V30" s="60"/>
      <c r="W30" s="60">
        <v>132804</v>
      </c>
      <c r="X30" s="60">
        <v>1135897</v>
      </c>
      <c r="Y30" s="60">
        <v>-1003093</v>
      </c>
      <c r="Z30" s="140">
        <v>-88.31</v>
      </c>
      <c r="AA30" s="62">
        <v>2271793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27251</v>
      </c>
      <c r="H31" s="60">
        <v>27251</v>
      </c>
      <c r="I31" s="60">
        <v>21073</v>
      </c>
      <c r="J31" s="60">
        <v>21073</v>
      </c>
      <c r="K31" s="60">
        <v>21932</v>
      </c>
      <c r="L31" s="60"/>
      <c r="M31" s="60">
        <v>31821</v>
      </c>
      <c r="N31" s="60">
        <v>31821</v>
      </c>
      <c r="O31" s="60"/>
      <c r="P31" s="60"/>
      <c r="Q31" s="60"/>
      <c r="R31" s="60"/>
      <c r="S31" s="60"/>
      <c r="T31" s="60"/>
      <c r="U31" s="60"/>
      <c r="V31" s="60"/>
      <c r="W31" s="60">
        <v>31821</v>
      </c>
      <c r="X31" s="60"/>
      <c r="Y31" s="60">
        <v>31821</v>
      </c>
      <c r="Z31" s="140"/>
      <c r="AA31" s="62"/>
    </row>
    <row r="32" spans="1:27" ht="13.5">
      <c r="A32" s="249" t="s">
        <v>164</v>
      </c>
      <c r="B32" s="182"/>
      <c r="C32" s="155">
        <v>24257756</v>
      </c>
      <c r="D32" s="155"/>
      <c r="E32" s="59">
        <v>14048146</v>
      </c>
      <c r="F32" s="60">
        <v>14048146</v>
      </c>
      <c r="G32" s="60">
        <v>29574545</v>
      </c>
      <c r="H32" s="60">
        <v>25288570</v>
      </c>
      <c r="I32" s="60">
        <v>24720877</v>
      </c>
      <c r="J32" s="60">
        <v>24720877</v>
      </c>
      <c r="K32" s="60">
        <v>12458148</v>
      </c>
      <c r="L32" s="60"/>
      <c r="M32" s="60">
        <v>28985152</v>
      </c>
      <c r="N32" s="60">
        <v>28985152</v>
      </c>
      <c r="O32" s="60"/>
      <c r="P32" s="60"/>
      <c r="Q32" s="60"/>
      <c r="R32" s="60"/>
      <c r="S32" s="60"/>
      <c r="T32" s="60"/>
      <c r="U32" s="60"/>
      <c r="V32" s="60"/>
      <c r="W32" s="60">
        <v>28985152</v>
      </c>
      <c r="X32" s="60">
        <v>7024073</v>
      </c>
      <c r="Y32" s="60">
        <v>21961079</v>
      </c>
      <c r="Z32" s="140">
        <v>312.65</v>
      </c>
      <c r="AA32" s="62">
        <v>14048146</v>
      </c>
    </row>
    <row r="33" spans="1:27" ht="13.5">
      <c r="A33" s="249" t="s">
        <v>165</v>
      </c>
      <c r="B33" s="182"/>
      <c r="C33" s="155">
        <v>12124</v>
      </c>
      <c r="D33" s="155"/>
      <c r="E33" s="59">
        <v>1288672</v>
      </c>
      <c r="F33" s="60">
        <v>1288672</v>
      </c>
      <c r="G33" s="60">
        <v>12124</v>
      </c>
      <c r="H33" s="60">
        <v>12124</v>
      </c>
      <c r="I33" s="60">
        <v>12124</v>
      </c>
      <c r="J33" s="60">
        <v>12124</v>
      </c>
      <c r="K33" s="60">
        <v>10530209</v>
      </c>
      <c r="L33" s="60"/>
      <c r="M33" s="60">
        <v>12124</v>
      </c>
      <c r="N33" s="60">
        <v>12124</v>
      </c>
      <c r="O33" s="60"/>
      <c r="P33" s="60"/>
      <c r="Q33" s="60"/>
      <c r="R33" s="60"/>
      <c r="S33" s="60"/>
      <c r="T33" s="60"/>
      <c r="U33" s="60"/>
      <c r="V33" s="60"/>
      <c r="W33" s="60">
        <v>12124</v>
      </c>
      <c r="X33" s="60">
        <v>644336</v>
      </c>
      <c r="Y33" s="60">
        <v>-632212</v>
      </c>
      <c r="Z33" s="140">
        <v>-98.12</v>
      </c>
      <c r="AA33" s="62">
        <v>1288672</v>
      </c>
    </row>
    <row r="34" spans="1:27" ht="13.5">
      <c r="A34" s="250" t="s">
        <v>58</v>
      </c>
      <c r="B34" s="251"/>
      <c r="C34" s="168">
        <f aca="true" t="shared" si="3" ref="C34:Y34">SUM(C29:C33)</f>
        <v>24530117</v>
      </c>
      <c r="D34" s="168">
        <f>SUM(D29:D33)</f>
        <v>0</v>
      </c>
      <c r="E34" s="72">
        <f t="shared" si="3"/>
        <v>17608611</v>
      </c>
      <c r="F34" s="73">
        <f t="shared" si="3"/>
        <v>17608611</v>
      </c>
      <c r="G34" s="73">
        <f t="shared" si="3"/>
        <v>29853171</v>
      </c>
      <c r="H34" s="73">
        <f t="shared" si="3"/>
        <v>25546265</v>
      </c>
      <c r="I34" s="73">
        <f t="shared" si="3"/>
        <v>24951321</v>
      </c>
      <c r="J34" s="73">
        <f t="shared" si="3"/>
        <v>24951321</v>
      </c>
      <c r="K34" s="73">
        <f t="shared" si="3"/>
        <v>23010289</v>
      </c>
      <c r="L34" s="73">
        <f t="shared" si="3"/>
        <v>0</v>
      </c>
      <c r="M34" s="73">
        <f t="shared" si="3"/>
        <v>29161901</v>
      </c>
      <c r="N34" s="73">
        <f t="shared" si="3"/>
        <v>29161901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29161901</v>
      </c>
      <c r="X34" s="73">
        <f t="shared" si="3"/>
        <v>8804306</v>
      </c>
      <c r="Y34" s="73">
        <f t="shared" si="3"/>
        <v>20357595</v>
      </c>
      <c r="Z34" s="170">
        <f>+IF(X34&lt;&gt;0,+(Y34/X34)*100,0)</f>
        <v>231.22316511943131</v>
      </c>
      <c r="AA34" s="74">
        <f>SUM(AA29:AA33)</f>
        <v>17608611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674091</v>
      </c>
      <c r="D37" s="155"/>
      <c r="E37" s="59">
        <v>35188016</v>
      </c>
      <c r="F37" s="60">
        <v>35188016</v>
      </c>
      <c r="G37" s="60">
        <v>640306</v>
      </c>
      <c r="H37" s="60">
        <v>640306</v>
      </c>
      <c r="I37" s="60">
        <v>640306</v>
      </c>
      <c r="J37" s="60">
        <v>640306</v>
      </c>
      <c r="K37" s="60">
        <v>239921757</v>
      </c>
      <c r="L37" s="60"/>
      <c r="M37" s="60">
        <v>660954</v>
      </c>
      <c r="N37" s="60">
        <v>660954</v>
      </c>
      <c r="O37" s="60"/>
      <c r="P37" s="60"/>
      <c r="Q37" s="60"/>
      <c r="R37" s="60"/>
      <c r="S37" s="60"/>
      <c r="T37" s="60"/>
      <c r="U37" s="60"/>
      <c r="V37" s="60"/>
      <c r="W37" s="60">
        <v>660954</v>
      </c>
      <c r="X37" s="60">
        <v>17594008</v>
      </c>
      <c r="Y37" s="60">
        <v>-16933054</v>
      </c>
      <c r="Z37" s="140">
        <v>-96.24</v>
      </c>
      <c r="AA37" s="62">
        <v>35188016</v>
      </c>
    </row>
    <row r="38" spans="1:27" ht="13.5">
      <c r="A38" s="249" t="s">
        <v>165</v>
      </c>
      <c r="B38" s="182"/>
      <c r="C38" s="155">
        <v>4469049</v>
      </c>
      <c r="D38" s="155"/>
      <c r="E38" s="59">
        <v>4252668</v>
      </c>
      <c r="F38" s="60">
        <v>4252668</v>
      </c>
      <c r="G38" s="60">
        <v>4482186</v>
      </c>
      <c r="H38" s="60">
        <v>4482186</v>
      </c>
      <c r="I38" s="60">
        <v>4482186</v>
      </c>
      <c r="J38" s="60">
        <v>4482186</v>
      </c>
      <c r="K38" s="60">
        <v>660954</v>
      </c>
      <c r="L38" s="60"/>
      <c r="M38" s="60">
        <v>4482186</v>
      </c>
      <c r="N38" s="60">
        <v>4482186</v>
      </c>
      <c r="O38" s="60"/>
      <c r="P38" s="60"/>
      <c r="Q38" s="60"/>
      <c r="R38" s="60"/>
      <c r="S38" s="60"/>
      <c r="T38" s="60"/>
      <c r="U38" s="60"/>
      <c r="V38" s="60"/>
      <c r="W38" s="60">
        <v>4482186</v>
      </c>
      <c r="X38" s="60">
        <v>2126334</v>
      </c>
      <c r="Y38" s="60">
        <v>2355852</v>
      </c>
      <c r="Z38" s="140">
        <v>110.79</v>
      </c>
      <c r="AA38" s="62">
        <v>4252668</v>
      </c>
    </row>
    <row r="39" spans="1:27" ht="13.5">
      <c r="A39" s="250" t="s">
        <v>59</v>
      </c>
      <c r="B39" s="253"/>
      <c r="C39" s="168">
        <f aca="true" t="shared" si="4" ref="C39:Y39">SUM(C37:C38)</f>
        <v>5143140</v>
      </c>
      <c r="D39" s="168">
        <f>SUM(D37:D38)</f>
        <v>0</v>
      </c>
      <c r="E39" s="76">
        <f t="shared" si="4"/>
        <v>39440684</v>
      </c>
      <c r="F39" s="77">
        <f t="shared" si="4"/>
        <v>39440684</v>
      </c>
      <c r="G39" s="77">
        <f t="shared" si="4"/>
        <v>5122492</v>
      </c>
      <c r="H39" s="77">
        <f t="shared" si="4"/>
        <v>5122492</v>
      </c>
      <c r="I39" s="77">
        <f t="shared" si="4"/>
        <v>5122492</v>
      </c>
      <c r="J39" s="77">
        <f t="shared" si="4"/>
        <v>5122492</v>
      </c>
      <c r="K39" s="77">
        <f t="shared" si="4"/>
        <v>240582711</v>
      </c>
      <c r="L39" s="77">
        <f t="shared" si="4"/>
        <v>0</v>
      </c>
      <c r="M39" s="77">
        <f t="shared" si="4"/>
        <v>5143140</v>
      </c>
      <c r="N39" s="77">
        <f t="shared" si="4"/>
        <v>5143140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5143140</v>
      </c>
      <c r="X39" s="77">
        <f t="shared" si="4"/>
        <v>19720342</v>
      </c>
      <c r="Y39" s="77">
        <f t="shared" si="4"/>
        <v>-14577202</v>
      </c>
      <c r="Z39" s="212">
        <f>+IF(X39&lt;&gt;0,+(Y39/X39)*100,0)</f>
        <v>-73.91962066377957</v>
      </c>
      <c r="AA39" s="79">
        <f>SUM(AA37:AA38)</f>
        <v>39440684</v>
      </c>
    </row>
    <row r="40" spans="1:27" ht="13.5">
      <c r="A40" s="250" t="s">
        <v>167</v>
      </c>
      <c r="B40" s="251"/>
      <c r="C40" s="168">
        <f aca="true" t="shared" si="5" ref="C40:Y40">+C34+C39</f>
        <v>29673257</v>
      </c>
      <c r="D40" s="168">
        <f>+D34+D39</f>
        <v>0</v>
      </c>
      <c r="E40" s="72">
        <f t="shared" si="5"/>
        <v>57049295</v>
      </c>
      <c r="F40" s="73">
        <f t="shared" si="5"/>
        <v>57049295</v>
      </c>
      <c r="G40" s="73">
        <f t="shared" si="5"/>
        <v>34975663</v>
      </c>
      <c r="H40" s="73">
        <f t="shared" si="5"/>
        <v>30668757</v>
      </c>
      <c r="I40" s="73">
        <f t="shared" si="5"/>
        <v>30073813</v>
      </c>
      <c r="J40" s="73">
        <f t="shared" si="5"/>
        <v>30073813</v>
      </c>
      <c r="K40" s="73">
        <f t="shared" si="5"/>
        <v>263593000</v>
      </c>
      <c r="L40" s="73">
        <f t="shared" si="5"/>
        <v>0</v>
      </c>
      <c r="M40" s="73">
        <f t="shared" si="5"/>
        <v>34305041</v>
      </c>
      <c r="N40" s="73">
        <f t="shared" si="5"/>
        <v>34305041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34305041</v>
      </c>
      <c r="X40" s="73">
        <f t="shared" si="5"/>
        <v>28524648</v>
      </c>
      <c r="Y40" s="73">
        <f t="shared" si="5"/>
        <v>5780393</v>
      </c>
      <c r="Z40" s="170">
        <f>+IF(X40&lt;&gt;0,+(Y40/X40)*100,0)</f>
        <v>20.264555061292956</v>
      </c>
      <c r="AA40" s="74">
        <f>+AA34+AA39</f>
        <v>57049295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191047852</v>
      </c>
      <c r="D42" s="257">
        <f>+D25-D40</f>
        <v>0</v>
      </c>
      <c r="E42" s="258">
        <f t="shared" si="6"/>
        <v>279701271</v>
      </c>
      <c r="F42" s="259">
        <f t="shared" si="6"/>
        <v>279701271</v>
      </c>
      <c r="G42" s="259">
        <f t="shared" si="6"/>
        <v>235787152</v>
      </c>
      <c r="H42" s="259">
        <f t="shared" si="6"/>
        <v>232891095</v>
      </c>
      <c r="I42" s="259">
        <f t="shared" si="6"/>
        <v>211950875</v>
      </c>
      <c r="J42" s="259">
        <f t="shared" si="6"/>
        <v>211950875</v>
      </c>
      <c r="K42" s="259">
        <f t="shared" si="6"/>
        <v>0</v>
      </c>
      <c r="L42" s="259">
        <f t="shared" si="6"/>
        <v>0</v>
      </c>
      <c r="M42" s="259">
        <f t="shared" si="6"/>
        <v>232929807</v>
      </c>
      <c r="N42" s="259">
        <f t="shared" si="6"/>
        <v>232929807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232929807</v>
      </c>
      <c r="X42" s="259">
        <f t="shared" si="6"/>
        <v>139850636</v>
      </c>
      <c r="Y42" s="259">
        <f t="shared" si="6"/>
        <v>93079171</v>
      </c>
      <c r="Z42" s="260">
        <f>+IF(X42&lt;&gt;0,+(Y42/X42)*100,0)</f>
        <v>66.55612992707448</v>
      </c>
      <c r="AA42" s="261">
        <f>+AA25-AA40</f>
        <v>279701271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191047852</v>
      </c>
      <c r="D45" s="155"/>
      <c r="E45" s="59">
        <v>279701271</v>
      </c>
      <c r="F45" s="60">
        <v>279701271</v>
      </c>
      <c r="G45" s="60">
        <v>235787152</v>
      </c>
      <c r="H45" s="60">
        <v>232891095</v>
      </c>
      <c r="I45" s="60">
        <v>211950875</v>
      </c>
      <c r="J45" s="60">
        <v>211950875</v>
      </c>
      <c r="K45" s="60"/>
      <c r="L45" s="60"/>
      <c r="M45" s="60">
        <v>232929807</v>
      </c>
      <c r="N45" s="60">
        <v>232929807</v>
      </c>
      <c r="O45" s="60"/>
      <c r="P45" s="60"/>
      <c r="Q45" s="60"/>
      <c r="R45" s="60"/>
      <c r="S45" s="60"/>
      <c r="T45" s="60"/>
      <c r="U45" s="60"/>
      <c r="V45" s="60"/>
      <c r="W45" s="60">
        <v>232929807</v>
      </c>
      <c r="X45" s="60">
        <v>139850636</v>
      </c>
      <c r="Y45" s="60">
        <v>93079171</v>
      </c>
      <c r="Z45" s="139">
        <v>66.56</v>
      </c>
      <c r="AA45" s="62">
        <v>279701271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191047852</v>
      </c>
      <c r="D48" s="217">
        <f>SUM(D45:D47)</f>
        <v>0</v>
      </c>
      <c r="E48" s="264">
        <f t="shared" si="7"/>
        <v>279701271</v>
      </c>
      <c r="F48" s="219">
        <f t="shared" si="7"/>
        <v>279701271</v>
      </c>
      <c r="G48" s="219">
        <f t="shared" si="7"/>
        <v>235787152</v>
      </c>
      <c r="H48" s="219">
        <f t="shared" si="7"/>
        <v>232891095</v>
      </c>
      <c r="I48" s="219">
        <f t="shared" si="7"/>
        <v>211950875</v>
      </c>
      <c r="J48" s="219">
        <f t="shared" si="7"/>
        <v>211950875</v>
      </c>
      <c r="K48" s="219">
        <f t="shared" si="7"/>
        <v>0</v>
      </c>
      <c r="L48" s="219">
        <f t="shared" si="7"/>
        <v>0</v>
      </c>
      <c r="M48" s="219">
        <f t="shared" si="7"/>
        <v>232929807</v>
      </c>
      <c r="N48" s="219">
        <f t="shared" si="7"/>
        <v>232929807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232929807</v>
      </c>
      <c r="X48" s="219">
        <f t="shared" si="7"/>
        <v>139850636</v>
      </c>
      <c r="Y48" s="219">
        <f t="shared" si="7"/>
        <v>93079171</v>
      </c>
      <c r="Z48" s="265">
        <f>+IF(X48&lt;&gt;0,+(Y48/X48)*100,0)</f>
        <v>66.55612992707448</v>
      </c>
      <c r="AA48" s="232">
        <f>SUM(AA45:AA47)</f>
        <v>279701271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378694</v>
      </c>
      <c r="D6" s="155"/>
      <c r="E6" s="59">
        <v>15517500</v>
      </c>
      <c r="F6" s="60">
        <v>15517500</v>
      </c>
      <c r="G6" s="60">
        <v>644909</v>
      </c>
      <c r="H6" s="60">
        <v>906696</v>
      </c>
      <c r="I6" s="60">
        <v>4611591</v>
      </c>
      <c r="J6" s="60">
        <v>6163196</v>
      </c>
      <c r="K6" s="60">
        <v>915243</v>
      </c>
      <c r="L6" s="60">
        <v>1504525</v>
      </c>
      <c r="M6" s="60">
        <v>498268</v>
      </c>
      <c r="N6" s="60">
        <v>2918036</v>
      </c>
      <c r="O6" s="60"/>
      <c r="P6" s="60"/>
      <c r="Q6" s="60"/>
      <c r="R6" s="60"/>
      <c r="S6" s="60"/>
      <c r="T6" s="60"/>
      <c r="U6" s="60"/>
      <c r="V6" s="60"/>
      <c r="W6" s="60">
        <v>9081232</v>
      </c>
      <c r="X6" s="60">
        <v>7758750</v>
      </c>
      <c r="Y6" s="60">
        <v>1322482</v>
      </c>
      <c r="Z6" s="140">
        <v>17.05</v>
      </c>
      <c r="AA6" s="62">
        <v>15517500</v>
      </c>
    </row>
    <row r="7" spans="1:27" ht="13.5">
      <c r="A7" s="249" t="s">
        <v>178</v>
      </c>
      <c r="B7" s="182"/>
      <c r="C7" s="155"/>
      <c r="D7" s="155"/>
      <c r="E7" s="59">
        <v>85383999</v>
      </c>
      <c r="F7" s="60">
        <v>85383999</v>
      </c>
      <c r="G7" s="60">
        <v>35467000</v>
      </c>
      <c r="H7" s="60">
        <v>1290000</v>
      </c>
      <c r="I7" s="60">
        <v>150000</v>
      </c>
      <c r="J7" s="60">
        <v>36907000</v>
      </c>
      <c r="K7" s="60">
        <v>120000</v>
      </c>
      <c r="L7" s="60">
        <v>10198000</v>
      </c>
      <c r="M7" s="60"/>
      <c r="N7" s="60">
        <v>10318000</v>
      </c>
      <c r="O7" s="60"/>
      <c r="P7" s="60"/>
      <c r="Q7" s="60"/>
      <c r="R7" s="60"/>
      <c r="S7" s="60"/>
      <c r="T7" s="60"/>
      <c r="U7" s="60"/>
      <c r="V7" s="60"/>
      <c r="W7" s="60">
        <v>47225000</v>
      </c>
      <c r="X7" s="60">
        <v>56922666</v>
      </c>
      <c r="Y7" s="60">
        <v>-9697666</v>
      </c>
      <c r="Z7" s="140">
        <v>-17.04</v>
      </c>
      <c r="AA7" s="62">
        <v>85383999</v>
      </c>
    </row>
    <row r="8" spans="1:27" ht="13.5">
      <c r="A8" s="249" t="s">
        <v>179</v>
      </c>
      <c r="B8" s="182"/>
      <c r="C8" s="155"/>
      <c r="D8" s="155"/>
      <c r="E8" s="59">
        <v>61443000</v>
      </c>
      <c r="F8" s="60">
        <v>61443000</v>
      </c>
      <c r="G8" s="60">
        <v>21036000</v>
      </c>
      <c r="H8" s="60"/>
      <c r="I8" s="60">
        <v>7258000</v>
      </c>
      <c r="J8" s="60">
        <v>28294000</v>
      </c>
      <c r="K8" s="60"/>
      <c r="L8" s="60">
        <v>6769000</v>
      </c>
      <c r="M8" s="60">
        <v>10482000</v>
      </c>
      <c r="N8" s="60">
        <v>17251000</v>
      </c>
      <c r="O8" s="60"/>
      <c r="P8" s="60"/>
      <c r="Q8" s="60"/>
      <c r="R8" s="60"/>
      <c r="S8" s="60"/>
      <c r="T8" s="60"/>
      <c r="U8" s="60"/>
      <c r="V8" s="60"/>
      <c r="W8" s="60">
        <v>45545000</v>
      </c>
      <c r="X8" s="60">
        <v>40962000</v>
      </c>
      <c r="Y8" s="60">
        <v>4583000</v>
      </c>
      <c r="Z8" s="140">
        <v>11.19</v>
      </c>
      <c r="AA8" s="62">
        <v>61443000</v>
      </c>
    </row>
    <row r="9" spans="1:27" ht="13.5">
      <c r="A9" s="249" t="s">
        <v>180</v>
      </c>
      <c r="B9" s="182"/>
      <c r="C9" s="155">
        <v>20731</v>
      </c>
      <c r="D9" s="155"/>
      <c r="E9" s="59">
        <v>481848</v>
      </c>
      <c r="F9" s="60">
        <v>481848</v>
      </c>
      <c r="G9" s="60">
        <v>52751</v>
      </c>
      <c r="H9" s="60">
        <v>68843</v>
      </c>
      <c r="I9" s="60">
        <v>45728</v>
      </c>
      <c r="J9" s="60">
        <v>167322</v>
      </c>
      <c r="K9" s="60">
        <v>50738</v>
      </c>
      <c r="L9" s="60">
        <v>16631</v>
      </c>
      <c r="M9" s="60">
        <v>60116</v>
      </c>
      <c r="N9" s="60">
        <v>127485</v>
      </c>
      <c r="O9" s="60"/>
      <c r="P9" s="60"/>
      <c r="Q9" s="60"/>
      <c r="R9" s="60"/>
      <c r="S9" s="60"/>
      <c r="T9" s="60"/>
      <c r="U9" s="60"/>
      <c r="V9" s="60"/>
      <c r="W9" s="60">
        <v>294807</v>
      </c>
      <c r="X9" s="60">
        <v>240924</v>
      </c>
      <c r="Y9" s="60">
        <v>53883</v>
      </c>
      <c r="Z9" s="140">
        <v>22.37</v>
      </c>
      <c r="AA9" s="62">
        <v>481848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-152960958</v>
      </c>
      <c r="D12" s="155"/>
      <c r="E12" s="59">
        <v>-89523684</v>
      </c>
      <c r="F12" s="60">
        <v>-89523684</v>
      </c>
      <c r="G12" s="60">
        <v>-16505962</v>
      </c>
      <c r="H12" s="60">
        <v>-10270288</v>
      </c>
      <c r="I12" s="60">
        <v>-11343507</v>
      </c>
      <c r="J12" s="60">
        <v>-38119757</v>
      </c>
      <c r="K12" s="60">
        <v>-5902763</v>
      </c>
      <c r="L12" s="60">
        <v>-9376054</v>
      </c>
      <c r="M12" s="60">
        <v>-7758604</v>
      </c>
      <c r="N12" s="60">
        <v>-23037421</v>
      </c>
      <c r="O12" s="60"/>
      <c r="P12" s="60"/>
      <c r="Q12" s="60"/>
      <c r="R12" s="60"/>
      <c r="S12" s="60"/>
      <c r="T12" s="60"/>
      <c r="U12" s="60"/>
      <c r="V12" s="60"/>
      <c r="W12" s="60">
        <v>-61157178</v>
      </c>
      <c r="X12" s="60">
        <v>-44761842</v>
      </c>
      <c r="Y12" s="60">
        <v>-16395336</v>
      </c>
      <c r="Z12" s="140">
        <v>36.63</v>
      </c>
      <c r="AA12" s="62">
        <v>-89523684</v>
      </c>
    </row>
    <row r="13" spans="1:27" ht="13.5">
      <c r="A13" s="249" t="s">
        <v>40</v>
      </c>
      <c r="B13" s="182"/>
      <c r="C13" s="155">
        <v>-380607</v>
      </c>
      <c r="D13" s="155"/>
      <c r="E13" s="59">
        <v>-1125468</v>
      </c>
      <c r="F13" s="60">
        <v>-1125468</v>
      </c>
      <c r="G13" s="60">
        <v>-12180</v>
      </c>
      <c r="H13" s="60">
        <v>-5976</v>
      </c>
      <c r="I13" s="60">
        <v>-5834</v>
      </c>
      <c r="J13" s="60">
        <v>-23990</v>
      </c>
      <c r="K13" s="60">
        <v>-5507</v>
      </c>
      <c r="L13" s="60">
        <v>-5545</v>
      </c>
      <c r="M13" s="60">
        <v>-5226</v>
      </c>
      <c r="N13" s="60">
        <v>-16278</v>
      </c>
      <c r="O13" s="60"/>
      <c r="P13" s="60"/>
      <c r="Q13" s="60"/>
      <c r="R13" s="60"/>
      <c r="S13" s="60"/>
      <c r="T13" s="60"/>
      <c r="U13" s="60"/>
      <c r="V13" s="60"/>
      <c r="W13" s="60">
        <v>-40268</v>
      </c>
      <c r="X13" s="60">
        <v>-562734</v>
      </c>
      <c r="Y13" s="60">
        <v>522466</v>
      </c>
      <c r="Z13" s="140">
        <v>-92.84</v>
      </c>
      <c r="AA13" s="62">
        <v>-1125468</v>
      </c>
    </row>
    <row r="14" spans="1:27" ht="13.5">
      <c r="A14" s="249" t="s">
        <v>42</v>
      </c>
      <c r="B14" s="182"/>
      <c r="C14" s="155">
        <v>-66620</v>
      </c>
      <c r="D14" s="155"/>
      <c r="E14" s="59">
        <v>-99192</v>
      </c>
      <c r="F14" s="60">
        <v>-99192</v>
      </c>
      <c r="G14" s="60"/>
      <c r="H14" s="60"/>
      <c r="I14" s="60"/>
      <c r="J14" s="60"/>
      <c r="K14" s="60">
        <v>-11344</v>
      </c>
      <c r="L14" s="60"/>
      <c r="M14" s="60"/>
      <c r="N14" s="60">
        <v>-11344</v>
      </c>
      <c r="O14" s="60"/>
      <c r="P14" s="60"/>
      <c r="Q14" s="60"/>
      <c r="R14" s="60"/>
      <c r="S14" s="60"/>
      <c r="T14" s="60"/>
      <c r="U14" s="60"/>
      <c r="V14" s="60"/>
      <c r="W14" s="60">
        <v>-11344</v>
      </c>
      <c r="X14" s="60">
        <v>-49596</v>
      </c>
      <c r="Y14" s="60">
        <v>38252</v>
      </c>
      <c r="Z14" s="140">
        <v>-77.13</v>
      </c>
      <c r="AA14" s="62">
        <v>-99192</v>
      </c>
    </row>
    <row r="15" spans="1:27" ht="13.5">
      <c r="A15" s="250" t="s">
        <v>184</v>
      </c>
      <c r="B15" s="251"/>
      <c r="C15" s="168">
        <f aca="true" t="shared" si="0" ref="C15:Y15">SUM(C6:C14)</f>
        <v>-153008760</v>
      </c>
      <c r="D15" s="168">
        <f>SUM(D6:D14)</f>
        <v>0</v>
      </c>
      <c r="E15" s="72">
        <f t="shared" si="0"/>
        <v>72078003</v>
      </c>
      <c r="F15" s="73">
        <f t="shared" si="0"/>
        <v>72078003</v>
      </c>
      <c r="G15" s="73">
        <f t="shared" si="0"/>
        <v>40682518</v>
      </c>
      <c r="H15" s="73">
        <f t="shared" si="0"/>
        <v>-8010725</v>
      </c>
      <c r="I15" s="73">
        <f t="shared" si="0"/>
        <v>715978</v>
      </c>
      <c r="J15" s="73">
        <f t="shared" si="0"/>
        <v>33387771</v>
      </c>
      <c r="K15" s="73">
        <f t="shared" si="0"/>
        <v>-4833633</v>
      </c>
      <c r="L15" s="73">
        <f t="shared" si="0"/>
        <v>9106557</v>
      </c>
      <c r="M15" s="73">
        <f t="shared" si="0"/>
        <v>3276554</v>
      </c>
      <c r="N15" s="73">
        <f t="shared" si="0"/>
        <v>7549478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40937249</v>
      </c>
      <c r="X15" s="73">
        <f t="shared" si="0"/>
        <v>60510168</v>
      </c>
      <c r="Y15" s="73">
        <f t="shared" si="0"/>
        <v>-19572919</v>
      </c>
      <c r="Z15" s="170">
        <f>+IF(X15&lt;&gt;0,+(Y15/X15)*100,0)</f>
        <v>-32.34649588148557</v>
      </c>
      <c r="AA15" s="74">
        <f>SUM(AA6:AA14)</f>
        <v>72078003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>
        <v>820466</v>
      </c>
      <c r="J21" s="60">
        <v>820466</v>
      </c>
      <c r="K21" s="159"/>
      <c r="L21" s="159">
        <v>4371031</v>
      </c>
      <c r="M21" s="60"/>
      <c r="N21" s="159">
        <v>4371031</v>
      </c>
      <c r="O21" s="159"/>
      <c r="P21" s="159"/>
      <c r="Q21" s="60"/>
      <c r="R21" s="159"/>
      <c r="S21" s="159"/>
      <c r="T21" s="60"/>
      <c r="U21" s="159"/>
      <c r="V21" s="159"/>
      <c r="W21" s="159">
        <v>5191497</v>
      </c>
      <c r="X21" s="60"/>
      <c r="Y21" s="159">
        <v>5191497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-95674992</v>
      </c>
      <c r="F24" s="60">
        <v>-95674992</v>
      </c>
      <c r="G24" s="60">
        <v>-8481219</v>
      </c>
      <c r="H24" s="60">
        <v>-2898206</v>
      </c>
      <c r="I24" s="60">
        <v>-7864207</v>
      </c>
      <c r="J24" s="60">
        <v>-19243632</v>
      </c>
      <c r="K24" s="60">
        <v>-7712890</v>
      </c>
      <c r="L24" s="60">
        <v>-2986614</v>
      </c>
      <c r="M24" s="60">
        <v>-4140114</v>
      </c>
      <c r="N24" s="60">
        <v>-14839618</v>
      </c>
      <c r="O24" s="60"/>
      <c r="P24" s="60"/>
      <c r="Q24" s="60"/>
      <c r="R24" s="60"/>
      <c r="S24" s="60"/>
      <c r="T24" s="60"/>
      <c r="U24" s="60"/>
      <c r="V24" s="60"/>
      <c r="W24" s="60">
        <v>-34083250</v>
      </c>
      <c r="X24" s="60">
        <v>-47837496</v>
      </c>
      <c r="Y24" s="60">
        <v>13754246</v>
      </c>
      <c r="Z24" s="140">
        <v>-28.75</v>
      </c>
      <c r="AA24" s="62">
        <v>-95674992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-95674992</v>
      </c>
      <c r="F25" s="73">
        <f t="shared" si="1"/>
        <v>-95674992</v>
      </c>
      <c r="G25" s="73">
        <f t="shared" si="1"/>
        <v>-8481219</v>
      </c>
      <c r="H25" s="73">
        <f t="shared" si="1"/>
        <v>-2898206</v>
      </c>
      <c r="I25" s="73">
        <f t="shared" si="1"/>
        <v>-7043741</v>
      </c>
      <c r="J25" s="73">
        <f t="shared" si="1"/>
        <v>-18423166</v>
      </c>
      <c r="K25" s="73">
        <f t="shared" si="1"/>
        <v>-7712890</v>
      </c>
      <c r="L25" s="73">
        <f t="shared" si="1"/>
        <v>1384417</v>
      </c>
      <c r="M25" s="73">
        <f t="shared" si="1"/>
        <v>-4140114</v>
      </c>
      <c r="N25" s="73">
        <f t="shared" si="1"/>
        <v>-10468587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-28891753</v>
      </c>
      <c r="X25" s="73">
        <f t="shared" si="1"/>
        <v>-47837496</v>
      </c>
      <c r="Y25" s="73">
        <f t="shared" si="1"/>
        <v>18945743</v>
      </c>
      <c r="Z25" s="170">
        <f>+IF(X25&lt;&gt;0,+(Y25/X25)*100,0)</f>
        <v>-39.60437854021456</v>
      </c>
      <c r="AA25" s="74">
        <f>SUM(AA19:AA24)</f>
        <v>-95674992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30672000</v>
      </c>
      <c r="F30" s="60">
        <v>30672000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15336000</v>
      </c>
      <c r="Y30" s="60">
        <v>-15336000</v>
      </c>
      <c r="Z30" s="140">
        <v>-100</v>
      </c>
      <c r="AA30" s="62">
        <v>30672000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1201798</v>
      </c>
      <c r="H31" s="159">
        <v>962199</v>
      </c>
      <c r="I31" s="159"/>
      <c r="J31" s="159">
        <v>2163997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2163997</v>
      </c>
      <c r="X31" s="159"/>
      <c r="Y31" s="60">
        <v>2163997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-2271792</v>
      </c>
      <c r="F33" s="60">
        <v>-2271792</v>
      </c>
      <c r="G33" s="60">
        <v>-41634</v>
      </c>
      <c r="H33" s="60">
        <v>-20931</v>
      </c>
      <c r="I33" s="60">
        <v>-21073</v>
      </c>
      <c r="J33" s="60">
        <v>-83638</v>
      </c>
      <c r="K33" s="60">
        <v>-21400</v>
      </c>
      <c r="L33" s="60">
        <v>-21362</v>
      </c>
      <c r="M33" s="60">
        <v>-21681</v>
      </c>
      <c r="N33" s="60">
        <v>-64443</v>
      </c>
      <c r="O33" s="60"/>
      <c r="P33" s="60"/>
      <c r="Q33" s="60"/>
      <c r="R33" s="60"/>
      <c r="S33" s="60"/>
      <c r="T33" s="60"/>
      <c r="U33" s="60"/>
      <c r="V33" s="60"/>
      <c r="W33" s="60">
        <v>-148081</v>
      </c>
      <c r="X33" s="60">
        <v>-1135896</v>
      </c>
      <c r="Y33" s="60">
        <v>987815</v>
      </c>
      <c r="Z33" s="140">
        <v>-86.96</v>
      </c>
      <c r="AA33" s="62">
        <v>-2271792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28400208</v>
      </c>
      <c r="F34" s="73">
        <f t="shared" si="2"/>
        <v>28400208</v>
      </c>
      <c r="G34" s="73">
        <f t="shared" si="2"/>
        <v>1160164</v>
      </c>
      <c r="H34" s="73">
        <f t="shared" si="2"/>
        <v>941268</v>
      </c>
      <c r="I34" s="73">
        <f t="shared" si="2"/>
        <v>-21073</v>
      </c>
      <c r="J34" s="73">
        <f t="shared" si="2"/>
        <v>2080359</v>
      </c>
      <c r="K34" s="73">
        <f t="shared" si="2"/>
        <v>-21400</v>
      </c>
      <c r="L34" s="73">
        <f t="shared" si="2"/>
        <v>-21362</v>
      </c>
      <c r="M34" s="73">
        <f t="shared" si="2"/>
        <v>-21681</v>
      </c>
      <c r="N34" s="73">
        <f t="shared" si="2"/>
        <v>-64443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2015916</v>
      </c>
      <c r="X34" s="73">
        <f t="shared" si="2"/>
        <v>14200104</v>
      </c>
      <c r="Y34" s="73">
        <f t="shared" si="2"/>
        <v>-12184188</v>
      </c>
      <c r="Z34" s="170">
        <f>+IF(X34&lt;&gt;0,+(Y34/X34)*100,0)</f>
        <v>-85.80351242497942</v>
      </c>
      <c r="AA34" s="74">
        <f>SUM(AA29:AA33)</f>
        <v>28400208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-153008760</v>
      </c>
      <c r="D36" s="153">
        <f>+D15+D25+D34</f>
        <v>0</v>
      </c>
      <c r="E36" s="99">
        <f t="shared" si="3"/>
        <v>4803219</v>
      </c>
      <c r="F36" s="100">
        <f t="shared" si="3"/>
        <v>4803219</v>
      </c>
      <c r="G36" s="100">
        <f t="shared" si="3"/>
        <v>33361463</v>
      </c>
      <c r="H36" s="100">
        <f t="shared" si="3"/>
        <v>-9967663</v>
      </c>
      <c r="I36" s="100">
        <f t="shared" si="3"/>
        <v>-6348836</v>
      </c>
      <c r="J36" s="100">
        <f t="shared" si="3"/>
        <v>17044964</v>
      </c>
      <c r="K36" s="100">
        <f t="shared" si="3"/>
        <v>-12567923</v>
      </c>
      <c r="L36" s="100">
        <f t="shared" si="3"/>
        <v>10469612</v>
      </c>
      <c r="M36" s="100">
        <f t="shared" si="3"/>
        <v>-885241</v>
      </c>
      <c r="N36" s="100">
        <f t="shared" si="3"/>
        <v>-2983552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14061412</v>
      </c>
      <c r="X36" s="100">
        <f t="shared" si="3"/>
        <v>26872776</v>
      </c>
      <c r="Y36" s="100">
        <f t="shared" si="3"/>
        <v>-12811364</v>
      </c>
      <c r="Z36" s="137">
        <f>+IF(X36&lt;&gt;0,+(Y36/X36)*100,0)</f>
        <v>-47.67413682903471</v>
      </c>
      <c r="AA36" s="102">
        <f>+AA15+AA25+AA34</f>
        <v>4803219</v>
      </c>
    </row>
    <row r="37" spans="1:27" ht="13.5">
      <c r="A37" s="249" t="s">
        <v>199</v>
      </c>
      <c r="B37" s="182"/>
      <c r="C37" s="153">
        <v>-5248413</v>
      </c>
      <c r="D37" s="153"/>
      <c r="E37" s="99">
        <v>1162521</v>
      </c>
      <c r="F37" s="100">
        <v>1162521</v>
      </c>
      <c r="G37" s="100">
        <v>780514</v>
      </c>
      <c r="H37" s="100">
        <v>34141977</v>
      </c>
      <c r="I37" s="100">
        <v>24174314</v>
      </c>
      <c r="J37" s="100">
        <v>780514</v>
      </c>
      <c r="K37" s="100">
        <v>17825478</v>
      </c>
      <c r="L37" s="100">
        <v>5257555</v>
      </c>
      <c r="M37" s="100">
        <v>15727167</v>
      </c>
      <c r="N37" s="100">
        <v>17825478</v>
      </c>
      <c r="O37" s="100"/>
      <c r="P37" s="100"/>
      <c r="Q37" s="100"/>
      <c r="R37" s="100"/>
      <c r="S37" s="100"/>
      <c r="T37" s="100"/>
      <c r="U37" s="100"/>
      <c r="V37" s="100"/>
      <c r="W37" s="100">
        <v>780514</v>
      </c>
      <c r="X37" s="100">
        <v>1162521</v>
      </c>
      <c r="Y37" s="100">
        <v>-382007</v>
      </c>
      <c r="Z37" s="137">
        <v>-32.86</v>
      </c>
      <c r="AA37" s="102">
        <v>1162521</v>
      </c>
    </row>
    <row r="38" spans="1:27" ht="13.5">
      <c r="A38" s="269" t="s">
        <v>200</v>
      </c>
      <c r="B38" s="256"/>
      <c r="C38" s="257">
        <v>-158257173</v>
      </c>
      <c r="D38" s="257"/>
      <c r="E38" s="258">
        <v>5965740</v>
      </c>
      <c r="F38" s="259">
        <v>5965740</v>
      </c>
      <c r="G38" s="259">
        <v>34141977</v>
      </c>
      <c r="H38" s="259">
        <v>24174314</v>
      </c>
      <c r="I38" s="259">
        <v>17825478</v>
      </c>
      <c r="J38" s="259">
        <v>17825478</v>
      </c>
      <c r="K38" s="259">
        <v>5257555</v>
      </c>
      <c r="L38" s="259">
        <v>15727167</v>
      </c>
      <c r="M38" s="259">
        <v>14841926</v>
      </c>
      <c r="N38" s="259">
        <v>14841926</v>
      </c>
      <c r="O38" s="259"/>
      <c r="P38" s="259"/>
      <c r="Q38" s="259"/>
      <c r="R38" s="259"/>
      <c r="S38" s="259"/>
      <c r="T38" s="259"/>
      <c r="U38" s="259"/>
      <c r="V38" s="259"/>
      <c r="W38" s="259">
        <v>14841926</v>
      </c>
      <c r="X38" s="259">
        <v>28035297</v>
      </c>
      <c r="Y38" s="259">
        <v>-13193371</v>
      </c>
      <c r="Z38" s="260">
        <v>-47.06</v>
      </c>
      <c r="AA38" s="261">
        <v>5965740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65384302</v>
      </c>
      <c r="D5" s="200">
        <f t="shared" si="0"/>
        <v>0</v>
      </c>
      <c r="E5" s="106">
        <f t="shared" si="0"/>
        <v>75025000</v>
      </c>
      <c r="F5" s="106">
        <f t="shared" si="0"/>
        <v>75025000</v>
      </c>
      <c r="G5" s="106">
        <f t="shared" si="0"/>
        <v>8715138</v>
      </c>
      <c r="H5" s="106">
        <f t="shared" si="0"/>
        <v>2898205</v>
      </c>
      <c r="I5" s="106">
        <f t="shared" si="0"/>
        <v>6899649</v>
      </c>
      <c r="J5" s="106">
        <f t="shared" si="0"/>
        <v>18512992</v>
      </c>
      <c r="K5" s="106">
        <f t="shared" si="0"/>
        <v>6779197</v>
      </c>
      <c r="L5" s="106">
        <f t="shared" si="0"/>
        <v>2646344</v>
      </c>
      <c r="M5" s="106">
        <f t="shared" si="0"/>
        <v>3637737</v>
      </c>
      <c r="N5" s="106">
        <f t="shared" si="0"/>
        <v>13063278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31576270</v>
      </c>
      <c r="X5" s="106">
        <f t="shared" si="0"/>
        <v>37512500</v>
      </c>
      <c r="Y5" s="106">
        <f t="shared" si="0"/>
        <v>-5936230</v>
      </c>
      <c r="Z5" s="201">
        <f>+IF(X5&lt;&gt;0,+(Y5/X5)*100,0)</f>
        <v>-15.824671776074641</v>
      </c>
      <c r="AA5" s="199">
        <f>SUM(AA11:AA18)</f>
        <v>75025000</v>
      </c>
    </row>
    <row r="6" spans="1:27" ht="13.5">
      <c r="A6" s="291" t="s">
        <v>204</v>
      </c>
      <c r="B6" s="142"/>
      <c r="C6" s="62">
        <v>43665203</v>
      </c>
      <c r="D6" s="156"/>
      <c r="E6" s="60">
        <v>6693000</v>
      </c>
      <c r="F6" s="60">
        <v>6693000</v>
      </c>
      <c r="G6" s="60">
        <v>2780464</v>
      </c>
      <c r="H6" s="60">
        <v>2665556</v>
      </c>
      <c r="I6" s="60">
        <v>1579205</v>
      </c>
      <c r="J6" s="60">
        <v>7025225</v>
      </c>
      <c r="K6" s="60">
        <v>1172303</v>
      </c>
      <c r="L6" s="60">
        <v>611686</v>
      </c>
      <c r="M6" s="60">
        <v>2914011</v>
      </c>
      <c r="N6" s="60">
        <v>4698000</v>
      </c>
      <c r="O6" s="60"/>
      <c r="P6" s="60"/>
      <c r="Q6" s="60"/>
      <c r="R6" s="60"/>
      <c r="S6" s="60"/>
      <c r="T6" s="60"/>
      <c r="U6" s="60"/>
      <c r="V6" s="60"/>
      <c r="W6" s="60">
        <v>11723225</v>
      </c>
      <c r="X6" s="60">
        <v>3346500</v>
      </c>
      <c r="Y6" s="60">
        <v>8376725</v>
      </c>
      <c r="Z6" s="140">
        <v>250.31</v>
      </c>
      <c r="AA6" s="155">
        <v>6693000</v>
      </c>
    </row>
    <row r="7" spans="1:27" ht="13.5">
      <c r="A7" s="291" t="s">
        <v>205</v>
      </c>
      <c r="B7" s="142"/>
      <c r="C7" s="62"/>
      <c r="D7" s="156"/>
      <c r="E7" s="60">
        <v>8000000</v>
      </c>
      <c r="F7" s="60">
        <v>8000000</v>
      </c>
      <c r="G7" s="60">
        <v>907795</v>
      </c>
      <c r="H7" s="60"/>
      <c r="I7" s="60">
        <v>3007785</v>
      </c>
      <c r="J7" s="60">
        <v>3915580</v>
      </c>
      <c r="K7" s="60">
        <v>2671226</v>
      </c>
      <c r="L7" s="60"/>
      <c r="M7" s="60"/>
      <c r="N7" s="60">
        <v>2671226</v>
      </c>
      <c r="O7" s="60"/>
      <c r="P7" s="60"/>
      <c r="Q7" s="60"/>
      <c r="R7" s="60"/>
      <c r="S7" s="60"/>
      <c r="T7" s="60"/>
      <c r="U7" s="60"/>
      <c r="V7" s="60"/>
      <c r="W7" s="60">
        <v>6586806</v>
      </c>
      <c r="X7" s="60">
        <v>4000000</v>
      </c>
      <c r="Y7" s="60">
        <v>2586806</v>
      </c>
      <c r="Z7" s="140">
        <v>64.67</v>
      </c>
      <c r="AA7" s="155">
        <v>8000000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15442831</v>
      </c>
      <c r="D10" s="156"/>
      <c r="E10" s="60">
        <v>7500000</v>
      </c>
      <c r="F10" s="60">
        <v>7500000</v>
      </c>
      <c r="G10" s="60">
        <v>3809485</v>
      </c>
      <c r="H10" s="60">
        <v>170000</v>
      </c>
      <c r="I10" s="60">
        <v>1752912</v>
      </c>
      <c r="J10" s="60">
        <v>5732397</v>
      </c>
      <c r="K10" s="60">
        <v>2468287</v>
      </c>
      <c r="L10" s="60">
        <v>1785320</v>
      </c>
      <c r="M10" s="60"/>
      <c r="N10" s="60">
        <v>4253607</v>
      </c>
      <c r="O10" s="60"/>
      <c r="P10" s="60"/>
      <c r="Q10" s="60"/>
      <c r="R10" s="60"/>
      <c r="S10" s="60"/>
      <c r="T10" s="60"/>
      <c r="U10" s="60"/>
      <c r="V10" s="60"/>
      <c r="W10" s="60">
        <v>9986004</v>
      </c>
      <c r="X10" s="60">
        <v>3750000</v>
      </c>
      <c r="Y10" s="60">
        <v>6236004</v>
      </c>
      <c r="Z10" s="140">
        <v>166.29</v>
      </c>
      <c r="AA10" s="155">
        <v>7500000</v>
      </c>
    </row>
    <row r="11" spans="1:27" ht="13.5">
      <c r="A11" s="292" t="s">
        <v>209</v>
      </c>
      <c r="B11" s="142"/>
      <c r="C11" s="293">
        <f aca="true" t="shared" si="1" ref="C11:Y11">SUM(C6:C10)</f>
        <v>59108034</v>
      </c>
      <c r="D11" s="294">
        <f t="shared" si="1"/>
        <v>0</v>
      </c>
      <c r="E11" s="295">
        <f t="shared" si="1"/>
        <v>22193000</v>
      </c>
      <c r="F11" s="295">
        <f t="shared" si="1"/>
        <v>22193000</v>
      </c>
      <c r="G11" s="295">
        <f t="shared" si="1"/>
        <v>7497744</v>
      </c>
      <c r="H11" s="295">
        <f t="shared" si="1"/>
        <v>2835556</v>
      </c>
      <c r="I11" s="295">
        <f t="shared" si="1"/>
        <v>6339902</v>
      </c>
      <c r="J11" s="295">
        <f t="shared" si="1"/>
        <v>16673202</v>
      </c>
      <c r="K11" s="295">
        <f t="shared" si="1"/>
        <v>6311816</v>
      </c>
      <c r="L11" s="295">
        <f t="shared" si="1"/>
        <v>2397006</v>
      </c>
      <c r="M11" s="295">
        <f t="shared" si="1"/>
        <v>2914011</v>
      </c>
      <c r="N11" s="295">
        <f t="shared" si="1"/>
        <v>11622833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28296035</v>
      </c>
      <c r="X11" s="295">
        <f t="shared" si="1"/>
        <v>11096500</v>
      </c>
      <c r="Y11" s="295">
        <f t="shared" si="1"/>
        <v>17199535</v>
      </c>
      <c r="Z11" s="296">
        <f>+IF(X11&lt;&gt;0,+(Y11/X11)*100,0)</f>
        <v>154.99963952597668</v>
      </c>
      <c r="AA11" s="297">
        <f>SUM(AA6:AA10)</f>
        <v>22193000</v>
      </c>
    </row>
    <row r="12" spans="1:27" ht="13.5">
      <c r="A12" s="298" t="s">
        <v>210</v>
      </c>
      <c r="B12" s="136"/>
      <c r="C12" s="62">
        <v>5245174</v>
      </c>
      <c r="D12" s="156"/>
      <c r="E12" s="60">
        <v>26100000</v>
      </c>
      <c r="F12" s="60">
        <v>26100000</v>
      </c>
      <c r="G12" s="60">
        <v>1147964</v>
      </c>
      <c r="H12" s="60"/>
      <c r="I12" s="60">
        <v>514233</v>
      </c>
      <c r="J12" s="60">
        <v>1662197</v>
      </c>
      <c r="K12" s="60">
        <v>434459</v>
      </c>
      <c r="L12" s="60">
        <v>232838</v>
      </c>
      <c r="M12" s="60">
        <v>703893</v>
      </c>
      <c r="N12" s="60">
        <v>1371190</v>
      </c>
      <c r="O12" s="60"/>
      <c r="P12" s="60"/>
      <c r="Q12" s="60"/>
      <c r="R12" s="60"/>
      <c r="S12" s="60"/>
      <c r="T12" s="60"/>
      <c r="U12" s="60"/>
      <c r="V12" s="60"/>
      <c r="W12" s="60">
        <v>3033387</v>
      </c>
      <c r="X12" s="60">
        <v>13050000</v>
      </c>
      <c r="Y12" s="60">
        <v>-10016613</v>
      </c>
      <c r="Z12" s="140">
        <v>-76.76</v>
      </c>
      <c r="AA12" s="155">
        <v>26100000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1031094</v>
      </c>
      <c r="D15" s="156"/>
      <c r="E15" s="60">
        <v>26732000</v>
      </c>
      <c r="F15" s="60">
        <v>26732000</v>
      </c>
      <c r="G15" s="60">
        <v>69430</v>
      </c>
      <c r="H15" s="60">
        <v>62649</v>
      </c>
      <c r="I15" s="60">
        <v>45514</v>
      </c>
      <c r="J15" s="60">
        <v>177593</v>
      </c>
      <c r="K15" s="60">
        <v>32922</v>
      </c>
      <c r="L15" s="60">
        <v>16500</v>
      </c>
      <c r="M15" s="60">
        <v>19833</v>
      </c>
      <c r="N15" s="60">
        <v>69255</v>
      </c>
      <c r="O15" s="60"/>
      <c r="P15" s="60"/>
      <c r="Q15" s="60"/>
      <c r="R15" s="60"/>
      <c r="S15" s="60"/>
      <c r="T15" s="60"/>
      <c r="U15" s="60"/>
      <c r="V15" s="60"/>
      <c r="W15" s="60">
        <v>246848</v>
      </c>
      <c r="X15" s="60">
        <v>13366000</v>
      </c>
      <c r="Y15" s="60">
        <v>-13119152</v>
      </c>
      <c r="Z15" s="140">
        <v>-98.15</v>
      </c>
      <c r="AA15" s="155">
        <v>26732000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20650000</v>
      </c>
      <c r="F20" s="100">
        <f t="shared" si="2"/>
        <v>20650000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10325000</v>
      </c>
      <c r="Y20" s="100">
        <f t="shared" si="2"/>
        <v>-10325000</v>
      </c>
      <c r="Z20" s="137">
        <f>+IF(X20&lt;&gt;0,+(Y20/X20)*100,0)</f>
        <v>-100</v>
      </c>
      <c r="AA20" s="153">
        <f>SUM(AA26:AA33)</f>
        <v>20650000</v>
      </c>
    </row>
    <row r="21" spans="1:27" ht="13.5">
      <c r="A21" s="291" t="s">
        <v>204</v>
      </c>
      <c r="B21" s="142"/>
      <c r="C21" s="62"/>
      <c r="D21" s="156"/>
      <c r="E21" s="60">
        <v>20650000</v>
      </c>
      <c r="F21" s="60">
        <v>20650000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10325000</v>
      </c>
      <c r="Y21" s="60">
        <v>-10325000</v>
      </c>
      <c r="Z21" s="140">
        <v>-100</v>
      </c>
      <c r="AA21" s="155">
        <v>20650000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20650000</v>
      </c>
      <c r="F26" s="295">
        <f t="shared" si="3"/>
        <v>20650000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10325000</v>
      </c>
      <c r="Y26" s="295">
        <f t="shared" si="3"/>
        <v>-10325000</v>
      </c>
      <c r="Z26" s="296">
        <f>+IF(X26&lt;&gt;0,+(Y26/X26)*100,0)</f>
        <v>-100</v>
      </c>
      <c r="AA26" s="297">
        <f>SUM(AA21:AA25)</f>
        <v>20650000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43665203</v>
      </c>
      <c r="D36" s="156">
        <f t="shared" si="4"/>
        <v>0</v>
      </c>
      <c r="E36" s="60">
        <f t="shared" si="4"/>
        <v>27343000</v>
      </c>
      <c r="F36" s="60">
        <f t="shared" si="4"/>
        <v>27343000</v>
      </c>
      <c r="G36" s="60">
        <f t="shared" si="4"/>
        <v>2780464</v>
      </c>
      <c r="H36" s="60">
        <f t="shared" si="4"/>
        <v>2665556</v>
      </c>
      <c r="I36" s="60">
        <f t="shared" si="4"/>
        <v>1579205</v>
      </c>
      <c r="J36" s="60">
        <f t="shared" si="4"/>
        <v>7025225</v>
      </c>
      <c r="K36" s="60">
        <f t="shared" si="4"/>
        <v>1172303</v>
      </c>
      <c r="L36" s="60">
        <f t="shared" si="4"/>
        <v>611686</v>
      </c>
      <c r="M36" s="60">
        <f t="shared" si="4"/>
        <v>2914011</v>
      </c>
      <c r="N36" s="60">
        <f t="shared" si="4"/>
        <v>4698000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11723225</v>
      </c>
      <c r="X36" s="60">
        <f t="shared" si="4"/>
        <v>13671500</v>
      </c>
      <c r="Y36" s="60">
        <f t="shared" si="4"/>
        <v>-1948275</v>
      </c>
      <c r="Z36" s="140">
        <f aca="true" t="shared" si="5" ref="Z36:Z49">+IF(X36&lt;&gt;0,+(Y36/X36)*100,0)</f>
        <v>-14.250630874446843</v>
      </c>
      <c r="AA36" s="155">
        <f>AA6+AA21</f>
        <v>27343000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8000000</v>
      </c>
      <c r="F37" s="60">
        <f t="shared" si="4"/>
        <v>8000000</v>
      </c>
      <c r="G37" s="60">
        <f t="shared" si="4"/>
        <v>907795</v>
      </c>
      <c r="H37" s="60">
        <f t="shared" si="4"/>
        <v>0</v>
      </c>
      <c r="I37" s="60">
        <f t="shared" si="4"/>
        <v>3007785</v>
      </c>
      <c r="J37" s="60">
        <f t="shared" si="4"/>
        <v>3915580</v>
      </c>
      <c r="K37" s="60">
        <f t="shared" si="4"/>
        <v>2671226</v>
      </c>
      <c r="L37" s="60">
        <f t="shared" si="4"/>
        <v>0</v>
      </c>
      <c r="M37" s="60">
        <f t="shared" si="4"/>
        <v>0</v>
      </c>
      <c r="N37" s="60">
        <f t="shared" si="4"/>
        <v>2671226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6586806</v>
      </c>
      <c r="X37" s="60">
        <f t="shared" si="4"/>
        <v>4000000</v>
      </c>
      <c r="Y37" s="60">
        <f t="shared" si="4"/>
        <v>2586806</v>
      </c>
      <c r="Z37" s="140">
        <f t="shared" si="5"/>
        <v>64.67015</v>
      </c>
      <c r="AA37" s="155">
        <f>AA7+AA22</f>
        <v>8000000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15442831</v>
      </c>
      <c r="D40" s="156">
        <f t="shared" si="4"/>
        <v>0</v>
      </c>
      <c r="E40" s="60">
        <f t="shared" si="4"/>
        <v>7500000</v>
      </c>
      <c r="F40" s="60">
        <f t="shared" si="4"/>
        <v>7500000</v>
      </c>
      <c r="G40" s="60">
        <f t="shared" si="4"/>
        <v>3809485</v>
      </c>
      <c r="H40" s="60">
        <f t="shared" si="4"/>
        <v>170000</v>
      </c>
      <c r="I40" s="60">
        <f t="shared" si="4"/>
        <v>1752912</v>
      </c>
      <c r="J40" s="60">
        <f t="shared" si="4"/>
        <v>5732397</v>
      </c>
      <c r="K40" s="60">
        <f t="shared" si="4"/>
        <v>2468287</v>
      </c>
      <c r="L40" s="60">
        <f t="shared" si="4"/>
        <v>1785320</v>
      </c>
      <c r="M40" s="60">
        <f t="shared" si="4"/>
        <v>0</v>
      </c>
      <c r="N40" s="60">
        <f t="shared" si="4"/>
        <v>4253607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9986004</v>
      </c>
      <c r="X40" s="60">
        <f t="shared" si="4"/>
        <v>3750000</v>
      </c>
      <c r="Y40" s="60">
        <f t="shared" si="4"/>
        <v>6236004</v>
      </c>
      <c r="Z40" s="140">
        <f t="shared" si="5"/>
        <v>166.29344</v>
      </c>
      <c r="AA40" s="155">
        <f>AA10+AA25</f>
        <v>7500000</v>
      </c>
    </row>
    <row r="41" spans="1:27" ht="13.5">
      <c r="A41" s="292" t="s">
        <v>209</v>
      </c>
      <c r="B41" s="142"/>
      <c r="C41" s="293">
        <f aca="true" t="shared" si="6" ref="C41:Y41">SUM(C36:C40)</f>
        <v>59108034</v>
      </c>
      <c r="D41" s="294">
        <f t="shared" si="6"/>
        <v>0</v>
      </c>
      <c r="E41" s="295">
        <f t="shared" si="6"/>
        <v>42843000</v>
      </c>
      <c r="F41" s="295">
        <f t="shared" si="6"/>
        <v>42843000</v>
      </c>
      <c r="G41" s="295">
        <f t="shared" si="6"/>
        <v>7497744</v>
      </c>
      <c r="H41" s="295">
        <f t="shared" si="6"/>
        <v>2835556</v>
      </c>
      <c r="I41" s="295">
        <f t="shared" si="6"/>
        <v>6339902</v>
      </c>
      <c r="J41" s="295">
        <f t="shared" si="6"/>
        <v>16673202</v>
      </c>
      <c r="K41" s="295">
        <f t="shared" si="6"/>
        <v>6311816</v>
      </c>
      <c r="L41" s="295">
        <f t="shared" si="6"/>
        <v>2397006</v>
      </c>
      <c r="M41" s="295">
        <f t="shared" si="6"/>
        <v>2914011</v>
      </c>
      <c r="N41" s="295">
        <f t="shared" si="6"/>
        <v>11622833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28296035</v>
      </c>
      <c r="X41" s="295">
        <f t="shared" si="6"/>
        <v>21421500</v>
      </c>
      <c r="Y41" s="295">
        <f t="shared" si="6"/>
        <v>6874535</v>
      </c>
      <c r="Z41" s="296">
        <f t="shared" si="5"/>
        <v>32.0917536120253</v>
      </c>
      <c r="AA41" s="297">
        <f>SUM(AA36:AA40)</f>
        <v>42843000</v>
      </c>
    </row>
    <row r="42" spans="1:27" ht="13.5">
      <c r="A42" s="298" t="s">
        <v>210</v>
      </c>
      <c r="B42" s="136"/>
      <c r="C42" s="95">
        <f aca="true" t="shared" si="7" ref="C42:Y48">C12+C27</f>
        <v>5245174</v>
      </c>
      <c r="D42" s="129">
        <f t="shared" si="7"/>
        <v>0</v>
      </c>
      <c r="E42" s="54">
        <f t="shared" si="7"/>
        <v>26100000</v>
      </c>
      <c r="F42" s="54">
        <f t="shared" si="7"/>
        <v>26100000</v>
      </c>
      <c r="G42" s="54">
        <f t="shared" si="7"/>
        <v>1147964</v>
      </c>
      <c r="H42" s="54">
        <f t="shared" si="7"/>
        <v>0</v>
      </c>
      <c r="I42" s="54">
        <f t="shared" si="7"/>
        <v>514233</v>
      </c>
      <c r="J42" s="54">
        <f t="shared" si="7"/>
        <v>1662197</v>
      </c>
      <c r="K42" s="54">
        <f t="shared" si="7"/>
        <v>434459</v>
      </c>
      <c r="L42" s="54">
        <f t="shared" si="7"/>
        <v>232838</v>
      </c>
      <c r="M42" s="54">
        <f t="shared" si="7"/>
        <v>703893</v>
      </c>
      <c r="N42" s="54">
        <f t="shared" si="7"/>
        <v>1371190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3033387</v>
      </c>
      <c r="X42" s="54">
        <f t="shared" si="7"/>
        <v>13050000</v>
      </c>
      <c r="Y42" s="54">
        <f t="shared" si="7"/>
        <v>-10016613</v>
      </c>
      <c r="Z42" s="184">
        <f t="shared" si="5"/>
        <v>-76.7556551724138</v>
      </c>
      <c r="AA42" s="130">
        <f aca="true" t="shared" si="8" ref="AA42:AA48">AA12+AA27</f>
        <v>26100000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1031094</v>
      </c>
      <c r="D45" s="129">
        <f t="shared" si="7"/>
        <v>0</v>
      </c>
      <c r="E45" s="54">
        <f t="shared" si="7"/>
        <v>26732000</v>
      </c>
      <c r="F45" s="54">
        <f t="shared" si="7"/>
        <v>26732000</v>
      </c>
      <c r="G45" s="54">
        <f t="shared" si="7"/>
        <v>69430</v>
      </c>
      <c r="H45" s="54">
        <f t="shared" si="7"/>
        <v>62649</v>
      </c>
      <c r="I45" s="54">
        <f t="shared" si="7"/>
        <v>45514</v>
      </c>
      <c r="J45" s="54">
        <f t="shared" si="7"/>
        <v>177593</v>
      </c>
      <c r="K45" s="54">
        <f t="shared" si="7"/>
        <v>32922</v>
      </c>
      <c r="L45" s="54">
        <f t="shared" si="7"/>
        <v>16500</v>
      </c>
      <c r="M45" s="54">
        <f t="shared" si="7"/>
        <v>19833</v>
      </c>
      <c r="N45" s="54">
        <f t="shared" si="7"/>
        <v>69255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246848</v>
      </c>
      <c r="X45" s="54">
        <f t="shared" si="7"/>
        <v>13366000</v>
      </c>
      <c r="Y45" s="54">
        <f t="shared" si="7"/>
        <v>-13119152</v>
      </c>
      <c r="Z45" s="184">
        <f t="shared" si="5"/>
        <v>-98.15316474637139</v>
      </c>
      <c r="AA45" s="130">
        <f t="shared" si="8"/>
        <v>26732000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65384302</v>
      </c>
      <c r="D49" s="218">
        <f t="shared" si="9"/>
        <v>0</v>
      </c>
      <c r="E49" s="220">
        <f t="shared" si="9"/>
        <v>95675000</v>
      </c>
      <c r="F49" s="220">
        <f t="shared" si="9"/>
        <v>95675000</v>
      </c>
      <c r="G49" s="220">
        <f t="shared" si="9"/>
        <v>8715138</v>
      </c>
      <c r="H49" s="220">
        <f t="shared" si="9"/>
        <v>2898205</v>
      </c>
      <c r="I49" s="220">
        <f t="shared" si="9"/>
        <v>6899649</v>
      </c>
      <c r="J49" s="220">
        <f t="shared" si="9"/>
        <v>18512992</v>
      </c>
      <c r="K49" s="220">
        <f t="shared" si="9"/>
        <v>6779197</v>
      </c>
      <c r="L49" s="220">
        <f t="shared" si="9"/>
        <v>2646344</v>
      </c>
      <c r="M49" s="220">
        <f t="shared" si="9"/>
        <v>3637737</v>
      </c>
      <c r="N49" s="220">
        <f t="shared" si="9"/>
        <v>13063278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31576270</v>
      </c>
      <c r="X49" s="220">
        <f t="shared" si="9"/>
        <v>47837500</v>
      </c>
      <c r="Y49" s="220">
        <f t="shared" si="9"/>
        <v>-16261230</v>
      </c>
      <c r="Z49" s="221">
        <f t="shared" si="5"/>
        <v>-33.992641755944604</v>
      </c>
      <c r="AA49" s="222">
        <f>SUM(AA41:AA48)</f>
        <v>95675000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8404000</v>
      </c>
      <c r="F51" s="54">
        <f t="shared" si="10"/>
        <v>8404000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4202000</v>
      </c>
      <c r="Y51" s="54">
        <f t="shared" si="10"/>
        <v>-4202000</v>
      </c>
      <c r="Z51" s="184">
        <f>+IF(X51&lt;&gt;0,+(Y51/X51)*100,0)</f>
        <v>-100</v>
      </c>
      <c r="AA51" s="130">
        <f>SUM(AA57:AA61)</f>
        <v>8404000</v>
      </c>
    </row>
    <row r="52" spans="1:27" ht="13.5">
      <c r="A52" s="310" t="s">
        <v>204</v>
      </c>
      <c r="B52" s="142"/>
      <c r="C52" s="62"/>
      <c r="D52" s="156"/>
      <c r="E52" s="60">
        <v>8404000</v>
      </c>
      <c r="F52" s="60">
        <v>8404000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4202000</v>
      </c>
      <c r="Y52" s="60">
        <v>-4202000</v>
      </c>
      <c r="Z52" s="140">
        <v>-100</v>
      </c>
      <c r="AA52" s="155">
        <v>8404000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8404000</v>
      </c>
      <c r="F57" s="295">
        <f t="shared" si="11"/>
        <v>8404000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4202000</v>
      </c>
      <c r="Y57" s="295">
        <f t="shared" si="11"/>
        <v>-4202000</v>
      </c>
      <c r="Z57" s="296">
        <f>+IF(X57&lt;&gt;0,+(Y57/X57)*100,0)</f>
        <v>-100</v>
      </c>
      <c r="AA57" s="297">
        <f>SUM(AA52:AA56)</f>
        <v>8404000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8403542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44673</v>
      </c>
      <c r="H68" s="60">
        <v>498359</v>
      </c>
      <c r="I68" s="60">
        <v>146792</v>
      </c>
      <c r="J68" s="60">
        <v>689824</v>
      </c>
      <c r="K68" s="60">
        <v>130428</v>
      </c>
      <c r="L68" s="60">
        <v>37147</v>
      </c>
      <c r="M68" s="60">
        <v>74533</v>
      </c>
      <c r="N68" s="60">
        <v>242108</v>
      </c>
      <c r="O68" s="60"/>
      <c r="P68" s="60"/>
      <c r="Q68" s="60"/>
      <c r="R68" s="60"/>
      <c r="S68" s="60"/>
      <c r="T68" s="60"/>
      <c r="U68" s="60"/>
      <c r="V68" s="60"/>
      <c r="W68" s="60">
        <v>931932</v>
      </c>
      <c r="X68" s="60"/>
      <c r="Y68" s="60">
        <v>931932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8403542</v>
      </c>
      <c r="F69" s="220">
        <f t="shared" si="12"/>
        <v>0</v>
      </c>
      <c r="G69" s="220">
        <f t="shared" si="12"/>
        <v>44673</v>
      </c>
      <c r="H69" s="220">
        <f t="shared" si="12"/>
        <v>498359</v>
      </c>
      <c r="I69" s="220">
        <f t="shared" si="12"/>
        <v>146792</v>
      </c>
      <c r="J69" s="220">
        <f t="shared" si="12"/>
        <v>689824</v>
      </c>
      <c r="K69" s="220">
        <f t="shared" si="12"/>
        <v>130428</v>
      </c>
      <c r="L69" s="220">
        <f t="shared" si="12"/>
        <v>37147</v>
      </c>
      <c r="M69" s="220">
        <f t="shared" si="12"/>
        <v>74533</v>
      </c>
      <c r="N69" s="220">
        <f t="shared" si="12"/>
        <v>242108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931932</v>
      </c>
      <c r="X69" s="220">
        <f t="shared" si="12"/>
        <v>0</v>
      </c>
      <c r="Y69" s="220">
        <f t="shared" si="12"/>
        <v>931932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59108034</v>
      </c>
      <c r="D5" s="357">
        <f t="shared" si="0"/>
        <v>0</v>
      </c>
      <c r="E5" s="356">
        <f t="shared" si="0"/>
        <v>22193000</v>
      </c>
      <c r="F5" s="358">
        <f t="shared" si="0"/>
        <v>22193000</v>
      </c>
      <c r="G5" s="358">
        <f t="shared" si="0"/>
        <v>7497744</v>
      </c>
      <c r="H5" s="356">
        <f t="shared" si="0"/>
        <v>2835556</v>
      </c>
      <c r="I5" s="356">
        <f t="shared" si="0"/>
        <v>6339902</v>
      </c>
      <c r="J5" s="358">
        <f t="shared" si="0"/>
        <v>16673202</v>
      </c>
      <c r="K5" s="358">
        <f t="shared" si="0"/>
        <v>6311816</v>
      </c>
      <c r="L5" s="356">
        <f t="shared" si="0"/>
        <v>2397006</v>
      </c>
      <c r="M5" s="356">
        <f t="shared" si="0"/>
        <v>2914011</v>
      </c>
      <c r="N5" s="358">
        <f t="shared" si="0"/>
        <v>11622833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28296035</v>
      </c>
      <c r="X5" s="356">
        <f t="shared" si="0"/>
        <v>11096500</v>
      </c>
      <c r="Y5" s="358">
        <f t="shared" si="0"/>
        <v>17199535</v>
      </c>
      <c r="Z5" s="359">
        <f>+IF(X5&lt;&gt;0,+(Y5/X5)*100,0)</f>
        <v>154.99963952597668</v>
      </c>
      <c r="AA5" s="360">
        <f>+AA6+AA8+AA11+AA13+AA15</f>
        <v>22193000</v>
      </c>
    </row>
    <row r="6" spans="1:27" ht="13.5">
      <c r="A6" s="361" t="s">
        <v>204</v>
      </c>
      <c r="B6" s="142"/>
      <c r="C6" s="60">
        <f>+C7</f>
        <v>43665203</v>
      </c>
      <c r="D6" s="340">
        <f aca="true" t="shared" si="1" ref="D6:AA6">+D7</f>
        <v>0</v>
      </c>
      <c r="E6" s="60">
        <f t="shared" si="1"/>
        <v>6693000</v>
      </c>
      <c r="F6" s="59">
        <f t="shared" si="1"/>
        <v>6693000</v>
      </c>
      <c r="G6" s="59">
        <f t="shared" si="1"/>
        <v>2780464</v>
      </c>
      <c r="H6" s="60">
        <f t="shared" si="1"/>
        <v>2665556</v>
      </c>
      <c r="I6" s="60">
        <f t="shared" si="1"/>
        <v>1579205</v>
      </c>
      <c r="J6" s="59">
        <f t="shared" si="1"/>
        <v>7025225</v>
      </c>
      <c r="K6" s="59">
        <f t="shared" si="1"/>
        <v>1172303</v>
      </c>
      <c r="L6" s="60">
        <f t="shared" si="1"/>
        <v>611686</v>
      </c>
      <c r="M6" s="60">
        <f t="shared" si="1"/>
        <v>2914011</v>
      </c>
      <c r="N6" s="59">
        <f t="shared" si="1"/>
        <v>4698000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11723225</v>
      </c>
      <c r="X6" s="60">
        <f t="shared" si="1"/>
        <v>3346500</v>
      </c>
      <c r="Y6" s="59">
        <f t="shared" si="1"/>
        <v>8376725</v>
      </c>
      <c r="Z6" s="61">
        <f>+IF(X6&lt;&gt;0,+(Y6/X6)*100,0)</f>
        <v>250.31301359629464</v>
      </c>
      <c r="AA6" s="62">
        <f t="shared" si="1"/>
        <v>6693000</v>
      </c>
    </row>
    <row r="7" spans="1:27" ht="13.5">
      <c r="A7" s="291" t="s">
        <v>228</v>
      </c>
      <c r="B7" s="142"/>
      <c r="C7" s="60">
        <v>43665203</v>
      </c>
      <c r="D7" s="340"/>
      <c r="E7" s="60">
        <v>6693000</v>
      </c>
      <c r="F7" s="59">
        <v>6693000</v>
      </c>
      <c r="G7" s="59">
        <v>2780464</v>
      </c>
      <c r="H7" s="60">
        <v>2665556</v>
      </c>
      <c r="I7" s="60">
        <v>1579205</v>
      </c>
      <c r="J7" s="59">
        <v>7025225</v>
      </c>
      <c r="K7" s="59">
        <v>1172303</v>
      </c>
      <c r="L7" s="60">
        <v>611686</v>
      </c>
      <c r="M7" s="60">
        <v>2914011</v>
      </c>
      <c r="N7" s="59">
        <v>4698000</v>
      </c>
      <c r="O7" s="59"/>
      <c r="P7" s="60"/>
      <c r="Q7" s="60"/>
      <c r="R7" s="59"/>
      <c r="S7" s="59"/>
      <c r="T7" s="60"/>
      <c r="U7" s="60"/>
      <c r="V7" s="59"/>
      <c r="W7" s="59">
        <v>11723225</v>
      </c>
      <c r="X7" s="60">
        <v>3346500</v>
      </c>
      <c r="Y7" s="59">
        <v>8376725</v>
      </c>
      <c r="Z7" s="61">
        <v>250.31</v>
      </c>
      <c r="AA7" s="62">
        <v>6693000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8000000</v>
      </c>
      <c r="F8" s="59">
        <f t="shared" si="2"/>
        <v>8000000</v>
      </c>
      <c r="G8" s="59">
        <f t="shared" si="2"/>
        <v>907795</v>
      </c>
      <c r="H8" s="60">
        <f t="shared" si="2"/>
        <v>0</v>
      </c>
      <c r="I8" s="60">
        <f t="shared" si="2"/>
        <v>3007785</v>
      </c>
      <c r="J8" s="59">
        <f t="shared" si="2"/>
        <v>3915580</v>
      </c>
      <c r="K8" s="59">
        <f t="shared" si="2"/>
        <v>2671226</v>
      </c>
      <c r="L8" s="60">
        <f t="shared" si="2"/>
        <v>0</v>
      </c>
      <c r="M8" s="60">
        <f t="shared" si="2"/>
        <v>0</v>
      </c>
      <c r="N8" s="59">
        <f t="shared" si="2"/>
        <v>2671226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6586806</v>
      </c>
      <c r="X8" s="60">
        <f t="shared" si="2"/>
        <v>4000000</v>
      </c>
      <c r="Y8" s="59">
        <f t="shared" si="2"/>
        <v>2586806</v>
      </c>
      <c r="Z8" s="61">
        <f>+IF(X8&lt;&gt;0,+(Y8/X8)*100,0)</f>
        <v>64.67015</v>
      </c>
      <c r="AA8" s="62">
        <f>SUM(AA9:AA10)</f>
        <v>8000000</v>
      </c>
    </row>
    <row r="9" spans="1:27" ht="13.5">
      <c r="A9" s="291" t="s">
        <v>229</v>
      </c>
      <c r="B9" s="142"/>
      <c r="C9" s="60"/>
      <c r="D9" s="340"/>
      <c r="E9" s="60">
        <v>8000000</v>
      </c>
      <c r="F9" s="59">
        <v>8000000</v>
      </c>
      <c r="G9" s="59">
        <v>907795</v>
      </c>
      <c r="H9" s="60"/>
      <c r="I9" s="60">
        <v>3007785</v>
      </c>
      <c r="J9" s="59">
        <v>3915580</v>
      </c>
      <c r="K9" s="59">
        <v>2671226</v>
      </c>
      <c r="L9" s="60"/>
      <c r="M9" s="60"/>
      <c r="N9" s="59">
        <v>2671226</v>
      </c>
      <c r="O9" s="59"/>
      <c r="P9" s="60"/>
      <c r="Q9" s="60"/>
      <c r="R9" s="59"/>
      <c r="S9" s="59"/>
      <c r="T9" s="60"/>
      <c r="U9" s="60"/>
      <c r="V9" s="59"/>
      <c r="W9" s="59">
        <v>6586806</v>
      </c>
      <c r="X9" s="60">
        <v>4000000</v>
      </c>
      <c r="Y9" s="59">
        <v>2586806</v>
      </c>
      <c r="Z9" s="61">
        <v>64.67</v>
      </c>
      <c r="AA9" s="62">
        <v>8000000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15442831</v>
      </c>
      <c r="D15" s="340">
        <f t="shared" si="5"/>
        <v>0</v>
      </c>
      <c r="E15" s="60">
        <f t="shared" si="5"/>
        <v>7500000</v>
      </c>
      <c r="F15" s="59">
        <f t="shared" si="5"/>
        <v>7500000</v>
      </c>
      <c r="G15" s="59">
        <f t="shared" si="5"/>
        <v>3809485</v>
      </c>
      <c r="H15" s="60">
        <f t="shared" si="5"/>
        <v>170000</v>
      </c>
      <c r="I15" s="60">
        <f t="shared" si="5"/>
        <v>1752912</v>
      </c>
      <c r="J15" s="59">
        <f t="shared" si="5"/>
        <v>5732397</v>
      </c>
      <c r="K15" s="59">
        <f t="shared" si="5"/>
        <v>2468287</v>
      </c>
      <c r="L15" s="60">
        <f t="shared" si="5"/>
        <v>1785320</v>
      </c>
      <c r="M15" s="60">
        <f t="shared" si="5"/>
        <v>0</v>
      </c>
      <c r="N15" s="59">
        <f t="shared" si="5"/>
        <v>4253607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9986004</v>
      </c>
      <c r="X15" s="60">
        <f t="shared" si="5"/>
        <v>3750000</v>
      </c>
      <c r="Y15" s="59">
        <f t="shared" si="5"/>
        <v>6236004</v>
      </c>
      <c r="Z15" s="61">
        <f>+IF(X15&lt;&gt;0,+(Y15/X15)*100,0)</f>
        <v>166.29344</v>
      </c>
      <c r="AA15" s="62">
        <f>SUM(AA16:AA20)</f>
        <v>7500000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15442831</v>
      </c>
      <c r="D17" s="340"/>
      <c r="E17" s="60"/>
      <c r="F17" s="59"/>
      <c r="G17" s="59">
        <v>3809485</v>
      </c>
      <c r="H17" s="60"/>
      <c r="I17" s="60">
        <v>1681434</v>
      </c>
      <c r="J17" s="59">
        <v>5490919</v>
      </c>
      <c r="K17" s="59">
        <v>2427544</v>
      </c>
      <c r="L17" s="60">
        <v>1785320</v>
      </c>
      <c r="M17" s="60"/>
      <c r="N17" s="59">
        <v>4212864</v>
      </c>
      <c r="O17" s="59"/>
      <c r="P17" s="60"/>
      <c r="Q17" s="60"/>
      <c r="R17" s="59"/>
      <c r="S17" s="59"/>
      <c r="T17" s="60"/>
      <c r="U17" s="60"/>
      <c r="V17" s="59"/>
      <c r="W17" s="59">
        <v>9703783</v>
      </c>
      <c r="X17" s="60"/>
      <c r="Y17" s="59">
        <v>9703783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7500000</v>
      </c>
      <c r="F20" s="59">
        <v>7500000</v>
      </c>
      <c r="G20" s="59"/>
      <c r="H20" s="60">
        <v>170000</v>
      </c>
      <c r="I20" s="60">
        <v>71478</v>
      </c>
      <c r="J20" s="59">
        <v>241478</v>
      </c>
      <c r="K20" s="59">
        <v>40743</v>
      </c>
      <c r="L20" s="60"/>
      <c r="M20" s="60"/>
      <c r="N20" s="59">
        <v>40743</v>
      </c>
      <c r="O20" s="59"/>
      <c r="P20" s="60"/>
      <c r="Q20" s="60"/>
      <c r="R20" s="59"/>
      <c r="S20" s="59"/>
      <c r="T20" s="60"/>
      <c r="U20" s="60"/>
      <c r="V20" s="59"/>
      <c r="W20" s="59">
        <v>282221</v>
      </c>
      <c r="X20" s="60">
        <v>3750000</v>
      </c>
      <c r="Y20" s="59">
        <v>-3467779</v>
      </c>
      <c r="Z20" s="61">
        <v>-92.47</v>
      </c>
      <c r="AA20" s="62">
        <v>7500000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5245174</v>
      </c>
      <c r="D22" s="344">
        <f t="shared" si="6"/>
        <v>0</v>
      </c>
      <c r="E22" s="343">
        <f t="shared" si="6"/>
        <v>26100000</v>
      </c>
      <c r="F22" s="345">
        <f t="shared" si="6"/>
        <v>26100000</v>
      </c>
      <c r="G22" s="345">
        <f t="shared" si="6"/>
        <v>1147964</v>
      </c>
      <c r="H22" s="343">
        <f t="shared" si="6"/>
        <v>0</v>
      </c>
      <c r="I22" s="343">
        <f t="shared" si="6"/>
        <v>514233</v>
      </c>
      <c r="J22" s="345">
        <f t="shared" si="6"/>
        <v>1662197</v>
      </c>
      <c r="K22" s="345">
        <f t="shared" si="6"/>
        <v>434459</v>
      </c>
      <c r="L22" s="343">
        <f t="shared" si="6"/>
        <v>232838</v>
      </c>
      <c r="M22" s="343">
        <f t="shared" si="6"/>
        <v>703893</v>
      </c>
      <c r="N22" s="345">
        <f t="shared" si="6"/>
        <v>1371190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3033387</v>
      </c>
      <c r="X22" s="343">
        <f t="shared" si="6"/>
        <v>13050000</v>
      </c>
      <c r="Y22" s="345">
        <f t="shared" si="6"/>
        <v>-10016613</v>
      </c>
      <c r="Z22" s="336">
        <f>+IF(X22&lt;&gt;0,+(Y22/X22)*100,0)</f>
        <v>-76.7556551724138</v>
      </c>
      <c r="AA22" s="350">
        <f>SUM(AA23:AA32)</f>
        <v>26100000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1887917</v>
      </c>
      <c r="D24" s="340"/>
      <c r="E24" s="60"/>
      <c r="F24" s="59"/>
      <c r="G24" s="59">
        <v>860309</v>
      </c>
      <c r="H24" s="60"/>
      <c r="I24" s="60">
        <v>514233</v>
      </c>
      <c r="J24" s="59">
        <v>1374542</v>
      </c>
      <c r="K24" s="59">
        <v>115833</v>
      </c>
      <c r="L24" s="60"/>
      <c r="M24" s="60">
        <v>397819</v>
      </c>
      <c r="N24" s="59">
        <v>513652</v>
      </c>
      <c r="O24" s="59"/>
      <c r="P24" s="60"/>
      <c r="Q24" s="60"/>
      <c r="R24" s="59"/>
      <c r="S24" s="59"/>
      <c r="T24" s="60"/>
      <c r="U24" s="60"/>
      <c r="V24" s="59"/>
      <c r="W24" s="59">
        <v>1888194</v>
      </c>
      <c r="X24" s="60"/>
      <c r="Y24" s="59">
        <v>1888194</v>
      </c>
      <c r="Z24" s="61"/>
      <c r="AA24" s="62"/>
    </row>
    <row r="25" spans="1:27" ht="13.5">
      <c r="A25" s="361" t="s">
        <v>238</v>
      </c>
      <c r="B25" s="142"/>
      <c r="C25" s="60">
        <v>2148936</v>
      </c>
      <c r="D25" s="340"/>
      <c r="E25" s="60"/>
      <c r="F25" s="59"/>
      <c r="G25" s="59">
        <v>175937</v>
      </c>
      <c r="H25" s="60"/>
      <c r="I25" s="60"/>
      <c r="J25" s="59">
        <v>175937</v>
      </c>
      <c r="K25" s="59">
        <v>318626</v>
      </c>
      <c r="L25" s="60">
        <v>151353</v>
      </c>
      <c r="M25" s="60">
        <v>265331</v>
      </c>
      <c r="N25" s="59">
        <v>735310</v>
      </c>
      <c r="O25" s="59"/>
      <c r="P25" s="60"/>
      <c r="Q25" s="60"/>
      <c r="R25" s="59"/>
      <c r="S25" s="59"/>
      <c r="T25" s="60"/>
      <c r="U25" s="60"/>
      <c r="V25" s="59"/>
      <c r="W25" s="59">
        <v>911247</v>
      </c>
      <c r="X25" s="60"/>
      <c r="Y25" s="59">
        <v>911247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26100000</v>
      </c>
      <c r="F31" s="59">
        <v>26100000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13050000</v>
      </c>
      <c r="Y31" s="59">
        <v>-13050000</v>
      </c>
      <c r="Z31" s="61">
        <v>-100</v>
      </c>
      <c r="AA31" s="62">
        <v>26100000</v>
      </c>
    </row>
    <row r="32" spans="1:27" ht="13.5">
      <c r="A32" s="361" t="s">
        <v>93</v>
      </c>
      <c r="B32" s="136"/>
      <c r="C32" s="60">
        <v>1208321</v>
      </c>
      <c r="D32" s="340"/>
      <c r="E32" s="60"/>
      <c r="F32" s="59"/>
      <c r="G32" s="59">
        <v>111718</v>
      </c>
      <c r="H32" s="60"/>
      <c r="I32" s="60"/>
      <c r="J32" s="59">
        <v>111718</v>
      </c>
      <c r="K32" s="59"/>
      <c r="L32" s="60">
        <v>81485</v>
      </c>
      <c r="M32" s="60">
        <v>40743</v>
      </c>
      <c r="N32" s="59">
        <v>122228</v>
      </c>
      <c r="O32" s="59"/>
      <c r="P32" s="60"/>
      <c r="Q32" s="60"/>
      <c r="R32" s="59"/>
      <c r="S32" s="59"/>
      <c r="T32" s="60"/>
      <c r="U32" s="60"/>
      <c r="V32" s="59"/>
      <c r="W32" s="59">
        <v>233946</v>
      </c>
      <c r="X32" s="60"/>
      <c r="Y32" s="59">
        <v>233946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1031094</v>
      </c>
      <c r="D40" s="344">
        <f t="shared" si="9"/>
        <v>0</v>
      </c>
      <c r="E40" s="343">
        <f t="shared" si="9"/>
        <v>26732000</v>
      </c>
      <c r="F40" s="345">
        <f t="shared" si="9"/>
        <v>26732000</v>
      </c>
      <c r="G40" s="345">
        <f t="shared" si="9"/>
        <v>69430</v>
      </c>
      <c r="H40" s="343">
        <f t="shared" si="9"/>
        <v>62649</v>
      </c>
      <c r="I40" s="343">
        <f t="shared" si="9"/>
        <v>45514</v>
      </c>
      <c r="J40" s="345">
        <f t="shared" si="9"/>
        <v>177593</v>
      </c>
      <c r="K40" s="345">
        <f t="shared" si="9"/>
        <v>32922</v>
      </c>
      <c r="L40" s="343">
        <f t="shared" si="9"/>
        <v>16500</v>
      </c>
      <c r="M40" s="343">
        <f t="shared" si="9"/>
        <v>19833</v>
      </c>
      <c r="N40" s="345">
        <f t="shared" si="9"/>
        <v>69255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246848</v>
      </c>
      <c r="X40" s="343">
        <f t="shared" si="9"/>
        <v>13366000</v>
      </c>
      <c r="Y40" s="345">
        <f t="shared" si="9"/>
        <v>-13119152</v>
      </c>
      <c r="Z40" s="336">
        <f>+IF(X40&lt;&gt;0,+(Y40/X40)*100,0)</f>
        <v>-98.15316474637139</v>
      </c>
      <c r="AA40" s="350">
        <f>SUM(AA41:AA49)</f>
        <v>26732000</v>
      </c>
    </row>
    <row r="41" spans="1:27" ht="13.5">
      <c r="A41" s="361" t="s">
        <v>247</v>
      </c>
      <c r="B41" s="142"/>
      <c r="C41" s="362">
        <v>198160</v>
      </c>
      <c r="D41" s="363"/>
      <c r="E41" s="362">
        <v>5322000</v>
      </c>
      <c r="F41" s="364">
        <v>5322000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2661000</v>
      </c>
      <c r="Y41" s="364">
        <v>-2661000</v>
      </c>
      <c r="Z41" s="365">
        <v>-100</v>
      </c>
      <c r="AA41" s="366">
        <v>5322000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566330</v>
      </c>
      <c r="D43" s="369"/>
      <c r="E43" s="305">
        <v>642000</v>
      </c>
      <c r="F43" s="370">
        <v>642000</v>
      </c>
      <c r="G43" s="370">
        <v>32234</v>
      </c>
      <c r="H43" s="305"/>
      <c r="I43" s="305"/>
      <c r="J43" s="370">
        <v>32234</v>
      </c>
      <c r="K43" s="370">
        <v>8500</v>
      </c>
      <c r="L43" s="305">
        <v>16500</v>
      </c>
      <c r="M43" s="305">
        <v>19833</v>
      </c>
      <c r="N43" s="370">
        <v>44833</v>
      </c>
      <c r="O43" s="370"/>
      <c r="P43" s="305"/>
      <c r="Q43" s="305"/>
      <c r="R43" s="370"/>
      <c r="S43" s="370"/>
      <c r="T43" s="305"/>
      <c r="U43" s="305"/>
      <c r="V43" s="370"/>
      <c r="W43" s="370">
        <v>77067</v>
      </c>
      <c r="X43" s="305">
        <v>321000</v>
      </c>
      <c r="Y43" s="370">
        <v>-243933</v>
      </c>
      <c r="Z43" s="371">
        <v>-75.99</v>
      </c>
      <c r="AA43" s="303">
        <v>642000</v>
      </c>
    </row>
    <row r="44" spans="1:27" ht="13.5">
      <c r="A44" s="361" t="s">
        <v>250</v>
      </c>
      <c r="B44" s="136"/>
      <c r="C44" s="60">
        <v>133165</v>
      </c>
      <c r="D44" s="368"/>
      <c r="E44" s="54">
        <v>768000</v>
      </c>
      <c r="F44" s="53">
        <v>768000</v>
      </c>
      <c r="G44" s="53">
        <v>37196</v>
      </c>
      <c r="H44" s="54">
        <v>62649</v>
      </c>
      <c r="I44" s="54">
        <v>45514</v>
      </c>
      <c r="J44" s="53">
        <v>145359</v>
      </c>
      <c r="K44" s="53">
        <v>24422</v>
      </c>
      <c r="L44" s="54"/>
      <c r="M44" s="54"/>
      <c r="N44" s="53">
        <v>24422</v>
      </c>
      <c r="O44" s="53"/>
      <c r="P44" s="54"/>
      <c r="Q44" s="54"/>
      <c r="R44" s="53"/>
      <c r="S44" s="53"/>
      <c r="T44" s="54"/>
      <c r="U44" s="54"/>
      <c r="V44" s="53"/>
      <c r="W44" s="53">
        <v>169781</v>
      </c>
      <c r="X44" s="54">
        <v>384000</v>
      </c>
      <c r="Y44" s="53">
        <v>-214219</v>
      </c>
      <c r="Z44" s="94">
        <v>-55.79</v>
      </c>
      <c r="AA44" s="95">
        <v>768000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20000000</v>
      </c>
      <c r="F48" s="53">
        <v>20000000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10000000</v>
      </c>
      <c r="Y48" s="53">
        <v>-10000000</v>
      </c>
      <c r="Z48" s="94">
        <v>-100</v>
      </c>
      <c r="AA48" s="95">
        <v>20000000</v>
      </c>
    </row>
    <row r="49" spans="1:27" ht="13.5">
      <c r="A49" s="361" t="s">
        <v>93</v>
      </c>
      <c r="B49" s="136"/>
      <c r="C49" s="54">
        <v>133439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65384302</v>
      </c>
      <c r="D60" s="346">
        <f t="shared" si="14"/>
        <v>0</v>
      </c>
      <c r="E60" s="219">
        <f t="shared" si="14"/>
        <v>75025000</v>
      </c>
      <c r="F60" s="264">
        <f t="shared" si="14"/>
        <v>75025000</v>
      </c>
      <c r="G60" s="264">
        <f t="shared" si="14"/>
        <v>8715138</v>
      </c>
      <c r="H60" s="219">
        <f t="shared" si="14"/>
        <v>2898205</v>
      </c>
      <c r="I60" s="219">
        <f t="shared" si="14"/>
        <v>6899649</v>
      </c>
      <c r="J60" s="264">
        <f t="shared" si="14"/>
        <v>18512992</v>
      </c>
      <c r="K60" s="264">
        <f t="shared" si="14"/>
        <v>6779197</v>
      </c>
      <c r="L60" s="219">
        <f t="shared" si="14"/>
        <v>2646344</v>
      </c>
      <c r="M60" s="219">
        <f t="shared" si="14"/>
        <v>3637737</v>
      </c>
      <c r="N60" s="264">
        <f t="shared" si="14"/>
        <v>13063278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31576270</v>
      </c>
      <c r="X60" s="219">
        <f t="shared" si="14"/>
        <v>37512500</v>
      </c>
      <c r="Y60" s="264">
        <f t="shared" si="14"/>
        <v>-5936230</v>
      </c>
      <c r="Z60" s="337">
        <f>+IF(X60&lt;&gt;0,+(Y60/X60)*100,0)</f>
        <v>-15.824671776074641</v>
      </c>
      <c r="AA60" s="232">
        <f>+AA57+AA54+AA51+AA40+AA37+AA34+AA22+AA5</f>
        <v>75025000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20650000</v>
      </c>
      <c r="F5" s="358">
        <f t="shared" si="0"/>
        <v>20650000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10325000</v>
      </c>
      <c r="Y5" s="358">
        <f t="shared" si="0"/>
        <v>-10325000</v>
      </c>
      <c r="Z5" s="359">
        <f>+IF(X5&lt;&gt;0,+(Y5/X5)*100,0)</f>
        <v>-100</v>
      </c>
      <c r="AA5" s="360">
        <f>+AA6+AA8+AA11+AA13+AA15</f>
        <v>20650000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20650000</v>
      </c>
      <c r="F6" s="59">
        <f t="shared" si="1"/>
        <v>20650000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10325000</v>
      </c>
      <c r="Y6" s="59">
        <f t="shared" si="1"/>
        <v>-10325000</v>
      </c>
      <c r="Z6" s="61">
        <f>+IF(X6&lt;&gt;0,+(Y6/X6)*100,0)</f>
        <v>-100</v>
      </c>
      <c r="AA6" s="62">
        <f t="shared" si="1"/>
        <v>20650000</v>
      </c>
    </row>
    <row r="7" spans="1:27" ht="13.5">
      <c r="A7" s="291" t="s">
        <v>228</v>
      </c>
      <c r="B7" s="142"/>
      <c r="C7" s="60"/>
      <c r="D7" s="340"/>
      <c r="E7" s="60">
        <v>20650000</v>
      </c>
      <c r="F7" s="59">
        <v>20650000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10325000</v>
      </c>
      <c r="Y7" s="59">
        <v>-10325000</v>
      </c>
      <c r="Z7" s="61">
        <v>-100</v>
      </c>
      <c r="AA7" s="62">
        <v>20650000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20650000</v>
      </c>
      <c r="F60" s="264">
        <f t="shared" si="14"/>
        <v>20650000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10325000</v>
      </c>
      <c r="Y60" s="264">
        <f t="shared" si="14"/>
        <v>-10325000</v>
      </c>
      <c r="Z60" s="337">
        <f>+IF(X60&lt;&gt;0,+(Y60/X60)*100,0)</f>
        <v>-100</v>
      </c>
      <c r="AA60" s="232">
        <f>+AA57+AA54+AA51+AA40+AA37+AA34+AA22+AA5</f>
        <v>20650000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2014-02-05T07:22:38Z</dcterms:created>
  <dcterms:modified xsi:type="dcterms:W3CDTF">2014-02-05T07:22:42Z</dcterms:modified>
  <cp:category/>
  <cp:version/>
  <cp:contentType/>
  <cp:contentStatus/>
</cp:coreProperties>
</file>