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<sst xmlns="http://schemas.openxmlformats.org/spreadsheetml/2006/main" count="855" uniqueCount="302">
  <si>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Umhlabuyalingana(KZN271)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</si>
  <si>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</si>
  <si>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</si>
  <si>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</si>
  <si>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</si>
  <si>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</si>
  <si>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</si>
  <si>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</si>
  <si>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</si>
  <si>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</si>
  <si>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</si>
  <si>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</si>
  <si>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</si>
  <si>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</si>
  <si>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</si>
  <si>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</si>
  <si>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</si>
  <si>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</si>
  <si>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</si>
  <si>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</si>
  <si>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</si>
  <si>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</si>
  <si>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</si>
  <si>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</si>
  <si>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</si>
  <si>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</si>
  <si>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</si>
  <si>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</si>
  <si>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</si>
  <si>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</si>
  <si>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</si>
  <si>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</si>
  <si>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</si>
  <si>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</si>
  <si>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</si>
  <si>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</si>
  <si>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</si>
  <si>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</si>
  <si>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</si>
  <si>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</si>
  <si>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</si>
  <si>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</si>
  <si>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</si>
  <si>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</si>
  <si>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</si>
  <si>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</si>
  <si>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</si>
  <si>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</si>
  <si>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</si>
  <si>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</si>
  <si>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</si>
  <si>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</si>
  <si>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</si>
  <si>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</si>
  <si>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</si>
  <si>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</si>
  <si>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</si>
  <si>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</si>
  <si>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</si>
  <si>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</si>
  <si>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</si>
  <si>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</si>
  <si>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</si>
  <si>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</si>
  <si>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</si>
  <si>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</si>
  <si>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</si>
  <si>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</si>
  <si>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</si>
  <si>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</si>
  <si>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Umhlabuyalingana(KZN271)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</si>
  <si>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</si>
  <si>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</si>
  <si>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</si>
  <si>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</si>
  <si>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</si>
  <si>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</si>
  <si>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</si>
  <si>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</si>
  <si>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</si>
  <si>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</si>
  <si>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</si>
  <si>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</si>
  <si>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</si>
  <si>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</si>
  <si>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</si>
  <si>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</si>
  <si>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</si>
  <si>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</si>
  <si>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</si>
  <si>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</si>
  <si>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</si>
  <si>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</si>
  <si>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</si>
  <si>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</si>
  <si>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</si>
  <si>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</si>
  <si>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</si>
  <si>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</si>
  <si>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</si>
  <si>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Umhlabuyalingana(KZN271)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</si>
  <si>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</si>
  <si>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</si>
  <si>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</si>
  <si>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</si>
  <si>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</si>
  <si>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</si>
  <si>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</si>
  <si>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</si>
  <si>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</si>
  <si>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</si>
  <si>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</si>
  <si>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</si>
  <si>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</si>
  <si>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</si>
  <si>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</si>
  <si>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</si>
  <si>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</si>
  <si>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</si>
  <si>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</si>
  <si>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</si>
  <si>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</si>
  <si>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</si>
  <si>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</si>
  <si>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</si>
  <si>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</si>
  <si>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</si>
  <si>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</si>
  <si>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</si>
  <si>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Umhlabuyalingana(KZN271)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</si>
  <si>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</si>
  <si>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</si>
  <si>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</si>
  <si>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</si>
  <si>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</si>
  <si>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</si>
  <si>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</si>
  <si>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</si>
  <si>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</si>
  <si>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</si>
  <si>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Umhlabuyalingana(KZN271)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</si>
  <si>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</si>
  <si>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</si>
  <si>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</si>
  <si>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</si>
  <si>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</si>
  <si>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</si>
  <si>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</si>
  <si>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</si>
  <si>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</si>
  <si>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</si>
  <si>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</si>
  <si>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</si>
  <si>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</si>
  <si>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</si>
  <si>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</si>
  <si>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</si>
  <si>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</si>
  <si>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</si>
  <si>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</si>
  <si>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</si>
  <si>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</si>
  <si>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</si>
  <si>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</si>
  <si>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</si>
  <si>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</si>
  <si>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</si>
  <si>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</si>
  <si>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</si>
  <si>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</si>
  <si>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</si>
  <si>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</si>
  <si>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</si>
  <si>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</si>
  <si>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Umhlabuyalingana(KZN271)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</si>
  <si>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</si>
  <si>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</si>
  <si>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</si>
  <si>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</si>
  <si>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</si>
  <si>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</si>
  <si>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</si>
  <si>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</si>
  <si>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</si>
  <si>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</si>
  <si>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</si>
  <si>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</si>
  <si>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</si>
  <si>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</si>
  <si>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</si>
  <si>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</si>
  <si>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</si>
  <si>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</si>
  <si>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</si>
  <si>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</si>
  <si>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</si>
  <si>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</si>
  <si>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</si>
  <si>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</si>
  <si>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</si>
  <si>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</si>
  <si>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Umhlabuyalingana(KZN271)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</si>
  <si>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</si>
  <si>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</si>
  <si>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</si>
  <si>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</si>
  <si>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</si>
  <si>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</si>
  <si>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</si>
  <si>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</si>
  <si>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</si>
  <si>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</si>
  <si>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</si>
  <si>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</si>
  <si>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</si>
  <si>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</si>
  <si>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</si>
  <si>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</si>
  <si>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</si>
  <si>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</si>
  <si>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</si>
  <si>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</si>
  <si>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</si>
  <si>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</si>
  <si>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</si>
  <si>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</si>
  <si>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Umhlabuyalingana(KZN271)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</si>
  <si>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</si>
  <si>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</si>
  <si>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</si>
  <si>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</si>
  <si>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</si>
  <si>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</si>
  <si>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</si>
  <si>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</si>
  <si>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</si>
  <si>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</si>
  <si>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</si>
  <si>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</si>
  <si>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</si>
  <si>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</si>
  <si>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</si>
  <si>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</si>
  <si>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</si>
  <si>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</si>
  <si>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</si>
  <si>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</si>
  <si>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</si>
  <si>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</si>
  <si>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</si>
  <si>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</si>
  <si>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</si>
  <si>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</si>
  <si>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</si>
  <si>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</si>
  <si>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</si>
  <si>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</si>
  <si>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</si>
  <si>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</si>
  <si>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</si>
  <si>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</si>
  <si>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</si>
  <si>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Umhlabuyalingana(KZN271)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</si>
  <si>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</si>
  <si>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</si>
  <si>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Umhlabuyalingana(KZN271)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</si>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</sst>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10759625</v>
      </c>
      <c r="C5" s="19">
        <v>0</v>
      </c>
      <c r="D5" s="59">
        <v>6392478</v>
      </c>
      <c r="E5" s="60">
        <v>6392478</v>
      </c>
      <c r="F5" s="60">
        <v>1173781</v>
      </c>
      <c r="G5" s="60">
        <v>1172781</v>
      </c>
      <c r="H5" s="60">
        <v>1169474</v>
      </c>
      <c r="I5" s="60">
        <v>3516036</v>
      </c>
      <c r="J5" s="60">
        <v>1172769</v>
      </c>
      <c r="K5" s="60">
        <v>1277121</v>
      </c>
      <c r="L5" s="60">
        <v>1277121</v>
      </c>
      <c r="M5" s="60">
        <v>3727011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7243047</v>
      </c>
      <c r="W5" s="60">
        <v>3196239</v>
      </c>
      <c r="X5" s="60">
        <v>4046808</v>
      </c>
      <c r="Y5" s="61">
        <v>126.61</v>
      </c>
      <c r="Z5" s="62">
        <v>6392478</v>
      </c>
    </row>
    <row r="6" spans="1:26" ht="13.5">
      <c r="A6" s="58" t="s">
        <v>32</v>
      </c>
      <c r="B6" s="19">
        <v>218389</v>
      </c>
      <c r="C6" s="19">
        <v>0</v>
      </c>
      <c r="D6" s="59">
        <v>129600</v>
      </c>
      <c r="E6" s="60">
        <v>129600</v>
      </c>
      <c r="F6" s="60">
        <v>0</v>
      </c>
      <c r="G6" s="60">
        <v>15156</v>
      </c>
      <c r="H6" s="60">
        <v>7578</v>
      </c>
      <c r="I6" s="60">
        <v>22734</v>
      </c>
      <c r="J6" s="60">
        <v>0</v>
      </c>
      <c r="K6" s="60">
        <v>6647</v>
      </c>
      <c r="L6" s="60">
        <v>15156</v>
      </c>
      <c r="M6" s="60">
        <v>21803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44537</v>
      </c>
      <c r="W6" s="60">
        <v>64800</v>
      </c>
      <c r="X6" s="60">
        <v>-20263</v>
      </c>
      <c r="Y6" s="61">
        <v>-31.27</v>
      </c>
      <c r="Z6" s="62">
        <v>129600</v>
      </c>
    </row>
    <row r="7" spans="1:26" ht="13.5">
      <c r="A7" s="58" t="s">
        <v>33</v>
      </c>
      <c r="B7" s="19">
        <v>1816863</v>
      </c>
      <c r="C7" s="19">
        <v>0</v>
      </c>
      <c r="D7" s="59">
        <v>350000</v>
      </c>
      <c r="E7" s="60">
        <v>350000</v>
      </c>
      <c r="F7" s="60">
        <v>80114</v>
      </c>
      <c r="G7" s="60">
        <v>375592</v>
      </c>
      <c r="H7" s="60">
        <v>353374</v>
      </c>
      <c r="I7" s="60">
        <v>809080</v>
      </c>
      <c r="J7" s="60">
        <v>304343</v>
      </c>
      <c r="K7" s="60">
        <v>333740</v>
      </c>
      <c r="L7" s="60">
        <v>249337</v>
      </c>
      <c r="M7" s="60">
        <v>887420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1696500</v>
      </c>
      <c r="W7" s="60">
        <v>175000</v>
      </c>
      <c r="X7" s="60">
        <v>1521500</v>
      </c>
      <c r="Y7" s="61">
        <v>869.43</v>
      </c>
      <c r="Z7" s="62">
        <v>350000</v>
      </c>
    </row>
    <row r="8" spans="1:26" ht="13.5">
      <c r="A8" s="58" t="s">
        <v>34</v>
      </c>
      <c r="B8" s="19">
        <v>5291210</v>
      </c>
      <c r="C8" s="19">
        <v>0</v>
      </c>
      <c r="D8" s="59">
        <v>73285000</v>
      </c>
      <c r="E8" s="60">
        <v>73285000</v>
      </c>
      <c r="F8" s="60">
        <v>30116000</v>
      </c>
      <c r="G8" s="60">
        <v>1290000</v>
      </c>
      <c r="H8" s="60">
        <v>900000</v>
      </c>
      <c r="I8" s="60">
        <v>32306000</v>
      </c>
      <c r="J8" s="60">
        <v>0</v>
      </c>
      <c r="K8" s="60">
        <v>20336000</v>
      </c>
      <c r="L8" s="60">
        <v>0</v>
      </c>
      <c r="M8" s="60">
        <v>20336000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52642000</v>
      </c>
      <c r="W8" s="60">
        <v>36642500</v>
      </c>
      <c r="X8" s="60">
        <v>15999500</v>
      </c>
      <c r="Y8" s="61">
        <v>43.66</v>
      </c>
      <c r="Z8" s="62">
        <v>73285000</v>
      </c>
    </row>
    <row r="9" spans="1:26" ht="13.5">
      <c r="A9" s="58" t="s">
        <v>35</v>
      </c>
      <c r="B9" s="19">
        <v>3735798</v>
      </c>
      <c r="C9" s="19">
        <v>0</v>
      </c>
      <c r="D9" s="59">
        <v>11467807</v>
      </c>
      <c r="E9" s="60">
        <v>11467807</v>
      </c>
      <c r="F9" s="60">
        <v>520342</v>
      </c>
      <c r="G9" s="60">
        <v>435000</v>
      </c>
      <c r="H9" s="60">
        <v>424719</v>
      </c>
      <c r="I9" s="60">
        <v>1380061</v>
      </c>
      <c r="J9" s="60">
        <v>472852</v>
      </c>
      <c r="K9" s="60">
        <v>317818</v>
      </c>
      <c r="L9" s="60">
        <v>228252</v>
      </c>
      <c r="M9" s="60">
        <v>1018922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2398983</v>
      </c>
      <c r="W9" s="60">
        <v>5733904</v>
      </c>
      <c r="X9" s="60">
        <v>-3334921</v>
      </c>
      <c r="Y9" s="61">
        <v>-58.16</v>
      </c>
      <c r="Z9" s="62">
        <v>11467807</v>
      </c>
    </row>
    <row r="10" spans="1:26" ht="25.5">
      <c r="A10" s="63" t="s">
        <v>277</v>
      </c>
      <c r="B10" s="64">
        <f>SUM(B5:B9)</f>
        <v>21821885</v>
      </c>
      <c r="C10" s="64">
        <f>SUM(C5:C9)</f>
        <v>0</v>
      </c>
      <c r="D10" s="65">
        <f aca="true" t="shared" si="0" ref="D10:Z10">SUM(D5:D9)</f>
        <v>91624885</v>
      </c>
      <c r="E10" s="66">
        <f t="shared" si="0"/>
        <v>91624885</v>
      </c>
      <c r="F10" s="66">
        <f t="shared" si="0"/>
        <v>31890237</v>
      </c>
      <c r="G10" s="66">
        <f t="shared" si="0"/>
        <v>3288529</v>
      </c>
      <c r="H10" s="66">
        <f t="shared" si="0"/>
        <v>2855145</v>
      </c>
      <c r="I10" s="66">
        <f t="shared" si="0"/>
        <v>38033911</v>
      </c>
      <c r="J10" s="66">
        <f t="shared" si="0"/>
        <v>1949964</v>
      </c>
      <c r="K10" s="66">
        <f t="shared" si="0"/>
        <v>22271326</v>
      </c>
      <c r="L10" s="66">
        <f t="shared" si="0"/>
        <v>1769866</v>
      </c>
      <c r="M10" s="66">
        <f t="shared" si="0"/>
        <v>25991156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64025067</v>
      </c>
      <c r="W10" s="66">
        <f t="shared" si="0"/>
        <v>45812443</v>
      </c>
      <c r="X10" s="66">
        <f t="shared" si="0"/>
        <v>18212624</v>
      </c>
      <c r="Y10" s="67">
        <f>+IF(W10&lt;&gt;0,(X10/W10)*100,0)</f>
        <v>39.7547539649872</v>
      </c>
      <c r="Z10" s="68">
        <f t="shared" si="0"/>
        <v>91624885</v>
      </c>
    </row>
    <row r="11" spans="1:26" ht="13.5">
      <c r="A11" s="58" t="s">
        <v>37</v>
      </c>
      <c r="B11" s="19">
        <v>14136679</v>
      </c>
      <c r="C11" s="19">
        <v>0</v>
      </c>
      <c r="D11" s="59">
        <v>23188540</v>
      </c>
      <c r="E11" s="60">
        <v>23188540</v>
      </c>
      <c r="F11" s="60">
        <v>1443334</v>
      </c>
      <c r="G11" s="60">
        <v>1590215</v>
      </c>
      <c r="H11" s="60">
        <v>1433617</v>
      </c>
      <c r="I11" s="60">
        <v>4467166</v>
      </c>
      <c r="J11" s="60">
        <v>1496667</v>
      </c>
      <c r="K11" s="60">
        <v>1593198</v>
      </c>
      <c r="L11" s="60">
        <v>1959177</v>
      </c>
      <c r="M11" s="60">
        <v>5049042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9516208</v>
      </c>
      <c r="W11" s="60">
        <v>11594270</v>
      </c>
      <c r="X11" s="60">
        <v>-2078062</v>
      </c>
      <c r="Y11" s="61">
        <v>-17.92</v>
      </c>
      <c r="Z11" s="62">
        <v>23188540</v>
      </c>
    </row>
    <row r="12" spans="1:26" ht="13.5">
      <c r="A12" s="58" t="s">
        <v>38</v>
      </c>
      <c r="B12" s="19">
        <v>6810883</v>
      </c>
      <c r="C12" s="19">
        <v>0</v>
      </c>
      <c r="D12" s="59">
        <v>7791626</v>
      </c>
      <c r="E12" s="60">
        <v>7791626</v>
      </c>
      <c r="F12" s="60">
        <v>572474</v>
      </c>
      <c r="G12" s="60">
        <v>572474</v>
      </c>
      <c r="H12" s="60">
        <v>572474</v>
      </c>
      <c r="I12" s="60">
        <v>1717422</v>
      </c>
      <c r="J12" s="60">
        <v>572474</v>
      </c>
      <c r="K12" s="60">
        <v>572474</v>
      </c>
      <c r="L12" s="60">
        <v>572474</v>
      </c>
      <c r="M12" s="60">
        <v>1717422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3434844</v>
      </c>
      <c r="W12" s="60">
        <v>3895813</v>
      </c>
      <c r="X12" s="60">
        <v>-460969</v>
      </c>
      <c r="Y12" s="61">
        <v>-11.83</v>
      </c>
      <c r="Z12" s="62">
        <v>7791626</v>
      </c>
    </row>
    <row r="13" spans="1:26" ht="13.5">
      <c r="A13" s="58" t="s">
        <v>278</v>
      </c>
      <c r="B13" s="19">
        <v>11245664</v>
      </c>
      <c r="C13" s="19">
        <v>0</v>
      </c>
      <c r="D13" s="59">
        <v>2225032</v>
      </c>
      <c r="E13" s="60">
        <v>2225032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1112516</v>
      </c>
      <c r="X13" s="60">
        <v>-1112516</v>
      </c>
      <c r="Y13" s="61">
        <v>-100</v>
      </c>
      <c r="Z13" s="62">
        <v>2225032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24013350</v>
      </c>
      <c r="C17" s="19">
        <v>0</v>
      </c>
      <c r="D17" s="59">
        <v>47747816</v>
      </c>
      <c r="E17" s="60">
        <v>47747816</v>
      </c>
      <c r="F17" s="60">
        <v>541778</v>
      </c>
      <c r="G17" s="60">
        <v>5061485</v>
      </c>
      <c r="H17" s="60">
        <v>1538711</v>
      </c>
      <c r="I17" s="60">
        <v>7141974</v>
      </c>
      <c r="J17" s="60">
        <v>3145523</v>
      </c>
      <c r="K17" s="60">
        <v>3079715</v>
      </c>
      <c r="L17" s="60">
        <v>2595582</v>
      </c>
      <c r="M17" s="60">
        <v>8820820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15962794</v>
      </c>
      <c r="W17" s="60">
        <v>23873908</v>
      </c>
      <c r="X17" s="60">
        <v>-7911114</v>
      </c>
      <c r="Y17" s="61">
        <v>-33.14</v>
      </c>
      <c r="Z17" s="62">
        <v>47747816</v>
      </c>
    </row>
    <row r="18" spans="1:26" ht="13.5">
      <c r="A18" s="70" t="s">
        <v>44</v>
      </c>
      <c r="B18" s="71">
        <f>SUM(B11:B17)</f>
        <v>56206576</v>
      </c>
      <c r="C18" s="71">
        <f>SUM(C11:C17)</f>
        <v>0</v>
      </c>
      <c r="D18" s="72">
        <f aca="true" t="shared" si="1" ref="D18:Z18">SUM(D11:D17)</f>
        <v>80953014</v>
      </c>
      <c r="E18" s="73">
        <f t="shared" si="1"/>
        <v>80953014</v>
      </c>
      <c r="F18" s="73">
        <f t="shared" si="1"/>
        <v>2557586</v>
      </c>
      <c r="G18" s="73">
        <f t="shared" si="1"/>
        <v>7224174</v>
      </c>
      <c r="H18" s="73">
        <f t="shared" si="1"/>
        <v>3544802</v>
      </c>
      <c r="I18" s="73">
        <f t="shared" si="1"/>
        <v>13326562</v>
      </c>
      <c r="J18" s="73">
        <f t="shared" si="1"/>
        <v>5214664</v>
      </c>
      <c r="K18" s="73">
        <f t="shared" si="1"/>
        <v>5245387</v>
      </c>
      <c r="L18" s="73">
        <f t="shared" si="1"/>
        <v>5127233</v>
      </c>
      <c r="M18" s="73">
        <f t="shared" si="1"/>
        <v>15587284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28913846</v>
      </c>
      <c r="W18" s="73">
        <f t="shared" si="1"/>
        <v>40476507</v>
      </c>
      <c r="X18" s="73">
        <f t="shared" si="1"/>
        <v>-11562661</v>
      </c>
      <c r="Y18" s="67">
        <f>+IF(W18&lt;&gt;0,(X18/W18)*100,0)</f>
        <v>-28.5663508464305</v>
      </c>
      <c r="Z18" s="74">
        <f t="shared" si="1"/>
        <v>80953014</v>
      </c>
    </row>
    <row r="19" spans="1:26" ht="13.5">
      <c r="A19" s="70" t="s">
        <v>45</v>
      </c>
      <c r="B19" s="75">
        <f>+B10-B18</f>
        <v>-34384691</v>
      </c>
      <c r="C19" s="75">
        <f>+C10-C18</f>
        <v>0</v>
      </c>
      <c r="D19" s="76">
        <f aca="true" t="shared" si="2" ref="D19:Z19">+D10-D18</f>
        <v>10671871</v>
      </c>
      <c r="E19" s="77">
        <f t="shared" si="2"/>
        <v>10671871</v>
      </c>
      <c r="F19" s="77">
        <f t="shared" si="2"/>
        <v>29332651</v>
      </c>
      <c r="G19" s="77">
        <f t="shared" si="2"/>
        <v>-3935645</v>
      </c>
      <c r="H19" s="77">
        <f t="shared" si="2"/>
        <v>-689657</v>
      </c>
      <c r="I19" s="77">
        <f t="shared" si="2"/>
        <v>24707349</v>
      </c>
      <c r="J19" s="77">
        <f t="shared" si="2"/>
        <v>-3264700</v>
      </c>
      <c r="K19" s="77">
        <f t="shared" si="2"/>
        <v>17025939</v>
      </c>
      <c r="L19" s="77">
        <f t="shared" si="2"/>
        <v>-3357367</v>
      </c>
      <c r="M19" s="77">
        <f t="shared" si="2"/>
        <v>10403872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35111221</v>
      </c>
      <c r="W19" s="77">
        <f>IF(E10=E18,0,W10-W18)</f>
        <v>5335936</v>
      </c>
      <c r="X19" s="77">
        <f t="shared" si="2"/>
        <v>29775285</v>
      </c>
      <c r="Y19" s="78">
        <f>+IF(W19&lt;&gt;0,(X19/W19)*100,0)</f>
        <v>558.0142827800033</v>
      </c>
      <c r="Z19" s="79">
        <f t="shared" si="2"/>
        <v>10671871</v>
      </c>
    </row>
    <row r="20" spans="1:26" ht="13.5">
      <c r="A20" s="58" t="s">
        <v>46</v>
      </c>
      <c r="B20" s="19">
        <v>40946325</v>
      </c>
      <c r="C20" s="19">
        <v>0</v>
      </c>
      <c r="D20" s="59">
        <v>38502000</v>
      </c>
      <c r="E20" s="60">
        <v>38502000</v>
      </c>
      <c r="F20" s="60">
        <v>6087000</v>
      </c>
      <c r="G20" s="60">
        <v>2000000</v>
      </c>
      <c r="H20" s="60">
        <v>2500000</v>
      </c>
      <c r="I20" s="60">
        <v>10587000</v>
      </c>
      <c r="J20" s="60">
        <v>1500000</v>
      </c>
      <c r="K20" s="60">
        <v>1000000</v>
      </c>
      <c r="L20" s="60">
        <v>12320000</v>
      </c>
      <c r="M20" s="60">
        <v>14820000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25407000</v>
      </c>
      <c r="W20" s="60">
        <v>19251000</v>
      </c>
      <c r="X20" s="60">
        <v>6156000</v>
      </c>
      <c r="Y20" s="61">
        <v>31.98</v>
      </c>
      <c r="Z20" s="62">
        <v>38502000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6561634</v>
      </c>
      <c r="C22" s="86">
        <f>SUM(C19:C21)</f>
        <v>0</v>
      </c>
      <c r="D22" s="87">
        <f aca="true" t="shared" si="3" ref="D22:Z22">SUM(D19:D21)</f>
        <v>49173871</v>
      </c>
      <c r="E22" s="88">
        <f t="shared" si="3"/>
        <v>49173871</v>
      </c>
      <c r="F22" s="88">
        <f t="shared" si="3"/>
        <v>35419651</v>
      </c>
      <c r="G22" s="88">
        <f t="shared" si="3"/>
        <v>-1935645</v>
      </c>
      <c r="H22" s="88">
        <f t="shared" si="3"/>
        <v>1810343</v>
      </c>
      <c r="I22" s="88">
        <f t="shared" si="3"/>
        <v>35294349</v>
      </c>
      <c r="J22" s="88">
        <f t="shared" si="3"/>
        <v>-1764700</v>
      </c>
      <c r="K22" s="88">
        <f t="shared" si="3"/>
        <v>18025939</v>
      </c>
      <c r="L22" s="88">
        <f t="shared" si="3"/>
        <v>8962633</v>
      </c>
      <c r="M22" s="88">
        <f t="shared" si="3"/>
        <v>25223872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60518221</v>
      </c>
      <c r="W22" s="88">
        <f t="shared" si="3"/>
        <v>24586936</v>
      </c>
      <c r="X22" s="88">
        <f t="shared" si="3"/>
        <v>35931285</v>
      </c>
      <c r="Y22" s="89">
        <f>+IF(W22&lt;&gt;0,(X22/W22)*100,0)</f>
        <v>146.13974266659335</v>
      </c>
      <c r="Z22" s="90">
        <f t="shared" si="3"/>
        <v>49173871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6561634</v>
      </c>
      <c r="C24" s="75">
        <f>SUM(C22:C23)</f>
        <v>0</v>
      </c>
      <c r="D24" s="76">
        <f aca="true" t="shared" si="4" ref="D24:Z24">SUM(D22:D23)</f>
        <v>49173871</v>
      </c>
      <c r="E24" s="77">
        <f t="shared" si="4"/>
        <v>49173871</v>
      </c>
      <c r="F24" s="77">
        <f t="shared" si="4"/>
        <v>35419651</v>
      </c>
      <c r="G24" s="77">
        <f t="shared" si="4"/>
        <v>-1935645</v>
      </c>
      <c r="H24" s="77">
        <f t="shared" si="4"/>
        <v>1810343</v>
      </c>
      <c r="I24" s="77">
        <f t="shared" si="4"/>
        <v>35294349</v>
      </c>
      <c r="J24" s="77">
        <f t="shared" si="4"/>
        <v>-1764700</v>
      </c>
      <c r="K24" s="77">
        <f t="shared" si="4"/>
        <v>18025939</v>
      </c>
      <c r="L24" s="77">
        <f t="shared" si="4"/>
        <v>8962633</v>
      </c>
      <c r="M24" s="77">
        <f t="shared" si="4"/>
        <v>25223872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60518221</v>
      </c>
      <c r="W24" s="77">
        <f t="shared" si="4"/>
        <v>24586936</v>
      </c>
      <c r="X24" s="77">
        <f t="shared" si="4"/>
        <v>35931285</v>
      </c>
      <c r="Y24" s="78">
        <f>+IF(W24&lt;&gt;0,(X24/W24)*100,0)</f>
        <v>146.13974266659335</v>
      </c>
      <c r="Z24" s="79">
        <f t="shared" si="4"/>
        <v>49173871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151935269</v>
      </c>
      <c r="C27" s="22">
        <v>0</v>
      </c>
      <c r="D27" s="99">
        <v>49174094</v>
      </c>
      <c r="E27" s="100">
        <v>49174094</v>
      </c>
      <c r="F27" s="100">
        <v>709823</v>
      </c>
      <c r="G27" s="100">
        <v>437564</v>
      </c>
      <c r="H27" s="100">
        <v>2860991</v>
      </c>
      <c r="I27" s="100">
        <v>4008378</v>
      </c>
      <c r="J27" s="100">
        <v>534632</v>
      </c>
      <c r="K27" s="100">
        <v>3783564</v>
      </c>
      <c r="L27" s="100">
        <v>1289159</v>
      </c>
      <c r="M27" s="100">
        <v>5607355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9615733</v>
      </c>
      <c r="W27" s="100">
        <v>24587047</v>
      </c>
      <c r="X27" s="100">
        <v>-14971314</v>
      </c>
      <c r="Y27" s="101">
        <v>-60.89</v>
      </c>
      <c r="Z27" s="102">
        <v>49174094</v>
      </c>
    </row>
    <row r="28" spans="1:26" ht="13.5">
      <c r="A28" s="103" t="s">
        <v>46</v>
      </c>
      <c r="B28" s="19">
        <v>146351190</v>
      </c>
      <c r="C28" s="19">
        <v>0</v>
      </c>
      <c r="D28" s="59">
        <v>38502000</v>
      </c>
      <c r="E28" s="60">
        <v>38502000</v>
      </c>
      <c r="F28" s="60">
        <v>0</v>
      </c>
      <c r="G28" s="60">
        <v>0</v>
      </c>
      <c r="H28" s="60">
        <v>1003274</v>
      </c>
      <c r="I28" s="60">
        <v>1003274</v>
      </c>
      <c r="J28" s="60">
        <v>534632</v>
      </c>
      <c r="K28" s="60">
        <v>2135618</v>
      </c>
      <c r="L28" s="60">
        <v>0</v>
      </c>
      <c r="M28" s="60">
        <v>2670250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3673524</v>
      </c>
      <c r="W28" s="60">
        <v>19251000</v>
      </c>
      <c r="X28" s="60">
        <v>-15577476</v>
      </c>
      <c r="Y28" s="61">
        <v>-80.92</v>
      </c>
      <c r="Z28" s="62">
        <v>38502000</v>
      </c>
    </row>
    <row r="29" spans="1:26" ht="13.5">
      <c r="A29" s="58" t="s">
        <v>282</v>
      </c>
      <c r="B29" s="19">
        <v>5415906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1857717</v>
      </c>
      <c r="I29" s="60">
        <v>1857717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1857717</v>
      </c>
      <c r="W29" s="60">
        <v>0</v>
      </c>
      <c r="X29" s="60">
        <v>1857717</v>
      </c>
      <c r="Y29" s="61">
        <v>0</v>
      </c>
      <c r="Z29" s="62">
        <v>0</v>
      </c>
    </row>
    <row r="30" spans="1:26" ht="13.5">
      <c r="A30" s="58" t="s">
        <v>52</v>
      </c>
      <c r="B30" s="19">
        <v>168173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10672094</v>
      </c>
      <c r="E31" s="60">
        <v>10672094</v>
      </c>
      <c r="F31" s="60">
        <v>709823</v>
      </c>
      <c r="G31" s="60">
        <v>437564</v>
      </c>
      <c r="H31" s="60">
        <v>0</v>
      </c>
      <c r="I31" s="60">
        <v>1147387</v>
      </c>
      <c r="J31" s="60">
        <v>0</v>
      </c>
      <c r="K31" s="60">
        <v>1647946</v>
      </c>
      <c r="L31" s="60">
        <v>1289159</v>
      </c>
      <c r="M31" s="60">
        <v>2937105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4084492</v>
      </c>
      <c r="W31" s="60">
        <v>5336047</v>
      </c>
      <c r="X31" s="60">
        <v>-1251555</v>
      </c>
      <c r="Y31" s="61">
        <v>-23.45</v>
      </c>
      <c r="Z31" s="62">
        <v>10672094</v>
      </c>
    </row>
    <row r="32" spans="1:26" ht="13.5">
      <c r="A32" s="70" t="s">
        <v>54</v>
      </c>
      <c r="B32" s="22">
        <f>SUM(B28:B31)</f>
        <v>151935269</v>
      </c>
      <c r="C32" s="22">
        <f>SUM(C28:C31)</f>
        <v>0</v>
      </c>
      <c r="D32" s="99">
        <f aca="true" t="shared" si="5" ref="D32:Z32">SUM(D28:D31)</f>
        <v>49174094</v>
      </c>
      <c r="E32" s="100">
        <f t="shared" si="5"/>
        <v>49174094</v>
      </c>
      <c r="F32" s="100">
        <f t="shared" si="5"/>
        <v>709823</v>
      </c>
      <c r="G32" s="100">
        <f t="shared" si="5"/>
        <v>437564</v>
      </c>
      <c r="H32" s="100">
        <f t="shared" si="5"/>
        <v>2860991</v>
      </c>
      <c r="I32" s="100">
        <f t="shared" si="5"/>
        <v>4008378</v>
      </c>
      <c r="J32" s="100">
        <f t="shared" si="5"/>
        <v>534632</v>
      </c>
      <c r="K32" s="100">
        <f t="shared" si="5"/>
        <v>3783564</v>
      </c>
      <c r="L32" s="100">
        <f t="shared" si="5"/>
        <v>1289159</v>
      </c>
      <c r="M32" s="100">
        <f t="shared" si="5"/>
        <v>5607355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9615733</v>
      </c>
      <c r="W32" s="100">
        <f t="shared" si="5"/>
        <v>24587047</v>
      </c>
      <c r="X32" s="100">
        <f t="shared" si="5"/>
        <v>-14971314</v>
      </c>
      <c r="Y32" s="101">
        <f>+IF(W32&lt;&gt;0,(X32/W32)*100,0)</f>
        <v>-60.891061866843955</v>
      </c>
      <c r="Z32" s="102">
        <f t="shared" si="5"/>
        <v>49174094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71177799</v>
      </c>
      <c r="C35" s="19">
        <v>0</v>
      </c>
      <c r="D35" s="59">
        <v>83209000</v>
      </c>
      <c r="E35" s="60">
        <v>83209000</v>
      </c>
      <c r="F35" s="60">
        <v>104615312</v>
      </c>
      <c r="G35" s="60">
        <v>98158240</v>
      </c>
      <c r="H35" s="60">
        <v>101040956</v>
      </c>
      <c r="I35" s="60">
        <v>101040956</v>
      </c>
      <c r="J35" s="60">
        <v>95218386</v>
      </c>
      <c r="K35" s="60">
        <v>114539524</v>
      </c>
      <c r="L35" s="60">
        <v>116313026</v>
      </c>
      <c r="M35" s="60">
        <v>116313026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116313026</v>
      </c>
      <c r="W35" s="60">
        <v>41604500</v>
      </c>
      <c r="X35" s="60">
        <v>74708526</v>
      </c>
      <c r="Y35" s="61">
        <v>179.57</v>
      </c>
      <c r="Z35" s="62">
        <v>83209000</v>
      </c>
    </row>
    <row r="36" spans="1:26" ht="13.5">
      <c r="A36" s="58" t="s">
        <v>57</v>
      </c>
      <c r="B36" s="19">
        <v>152601431</v>
      </c>
      <c r="C36" s="19">
        <v>0</v>
      </c>
      <c r="D36" s="59">
        <v>118168000</v>
      </c>
      <c r="E36" s="60">
        <v>118168000</v>
      </c>
      <c r="F36" s="60">
        <v>152601431</v>
      </c>
      <c r="G36" s="60">
        <v>154068835</v>
      </c>
      <c r="H36" s="60">
        <v>155109700</v>
      </c>
      <c r="I36" s="60">
        <v>155109700</v>
      </c>
      <c r="J36" s="60">
        <v>155189550</v>
      </c>
      <c r="K36" s="60">
        <v>155189550</v>
      </c>
      <c r="L36" s="60">
        <v>155189550</v>
      </c>
      <c r="M36" s="60">
        <v>155189550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155189550</v>
      </c>
      <c r="W36" s="60">
        <v>59084000</v>
      </c>
      <c r="X36" s="60">
        <v>96105550</v>
      </c>
      <c r="Y36" s="61">
        <v>162.66</v>
      </c>
      <c r="Z36" s="62">
        <v>118168000</v>
      </c>
    </row>
    <row r="37" spans="1:26" ht="13.5">
      <c r="A37" s="58" t="s">
        <v>58</v>
      </c>
      <c r="B37" s="19">
        <v>14245241</v>
      </c>
      <c r="C37" s="19">
        <v>0</v>
      </c>
      <c r="D37" s="59">
        <v>29473000</v>
      </c>
      <c r="E37" s="60">
        <v>29473000</v>
      </c>
      <c r="F37" s="60">
        <v>47808212</v>
      </c>
      <c r="G37" s="60">
        <v>19853364</v>
      </c>
      <c r="H37" s="60">
        <v>22678959</v>
      </c>
      <c r="I37" s="60">
        <v>22678959</v>
      </c>
      <c r="J37" s="60">
        <v>22259416</v>
      </c>
      <c r="K37" s="60">
        <v>19849617</v>
      </c>
      <c r="L37" s="60">
        <v>30821549</v>
      </c>
      <c r="M37" s="60">
        <v>30821549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30821549</v>
      </c>
      <c r="W37" s="60">
        <v>14736500</v>
      </c>
      <c r="X37" s="60">
        <v>16085049</v>
      </c>
      <c r="Y37" s="61">
        <v>109.15</v>
      </c>
      <c r="Z37" s="62">
        <v>29473000</v>
      </c>
    </row>
    <row r="38" spans="1:26" ht="13.5">
      <c r="A38" s="58" t="s">
        <v>59</v>
      </c>
      <c r="B38" s="19">
        <v>0</v>
      </c>
      <c r="C38" s="19">
        <v>0</v>
      </c>
      <c r="D38" s="59">
        <v>5868000</v>
      </c>
      <c r="E38" s="60">
        <v>5868000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2934000</v>
      </c>
      <c r="X38" s="60">
        <v>-2934000</v>
      </c>
      <c r="Y38" s="61">
        <v>-100</v>
      </c>
      <c r="Z38" s="62">
        <v>5868000</v>
      </c>
    </row>
    <row r="39" spans="1:26" ht="13.5">
      <c r="A39" s="58" t="s">
        <v>60</v>
      </c>
      <c r="B39" s="19">
        <v>209533989</v>
      </c>
      <c r="C39" s="19">
        <v>0</v>
      </c>
      <c r="D39" s="59">
        <v>166036000</v>
      </c>
      <c r="E39" s="60">
        <v>166036000</v>
      </c>
      <c r="F39" s="60">
        <v>209408531</v>
      </c>
      <c r="G39" s="60">
        <v>232373711</v>
      </c>
      <c r="H39" s="60">
        <v>233471697</v>
      </c>
      <c r="I39" s="60">
        <v>233471697</v>
      </c>
      <c r="J39" s="60">
        <v>228148520</v>
      </c>
      <c r="K39" s="60">
        <v>249879457</v>
      </c>
      <c r="L39" s="60">
        <v>240681027</v>
      </c>
      <c r="M39" s="60">
        <v>240681027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240681027</v>
      </c>
      <c r="W39" s="60">
        <v>83018000</v>
      </c>
      <c r="X39" s="60">
        <v>157663027</v>
      </c>
      <c r="Y39" s="61">
        <v>189.91</v>
      </c>
      <c r="Z39" s="62">
        <v>166036000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60945623</v>
      </c>
      <c r="C42" s="19">
        <v>0</v>
      </c>
      <c r="D42" s="59">
        <v>49174140</v>
      </c>
      <c r="E42" s="60">
        <v>49174140</v>
      </c>
      <c r="F42" s="60">
        <v>35260285</v>
      </c>
      <c r="G42" s="60">
        <v>-3493791</v>
      </c>
      <c r="H42" s="60">
        <v>1931183</v>
      </c>
      <c r="I42" s="60">
        <v>33697677</v>
      </c>
      <c r="J42" s="60">
        <v>-2624420</v>
      </c>
      <c r="K42" s="60">
        <v>22746605</v>
      </c>
      <c r="L42" s="60">
        <v>4978119</v>
      </c>
      <c r="M42" s="60">
        <v>25100304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58797981</v>
      </c>
      <c r="W42" s="60">
        <v>24587070</v>
      </c>
      <c r="X42" s="60">
        <v>34210911</v>
      </c>
      <c r="Y42" s="61">
        <v>139.14</v>
      </c>
      <c r="Z42" s="62">
        <v>49174140</v>
      </c>
    </row>
    <row r="43" spans="1:26" ht="13.5">
      <c r="A43" s="58" t="s">
        <v>63</v>
      </c>
      <c r="B43" s="19">
        <v>-61908723</v>
      </c>
      <c r="C43" s="19">
        <v>0</v>
      </c>
      <c r="D43" s="59">
        <v>-49174092</v>
      </c>
      <c r="E43" s="60">
        <v>-49174092</v>
      </c>
      <c r="F43" s="60">
        <v>-2005115</v>
      </c>
      <c r="G43" s="60">
        <v>-1721920</v>
      </c>
      <c r="H43" s="60">
        <v>-1189220</v>
      </c>
      <c r="I43" s="60">
        <v>-4916255</v>
      </c>
      <c r="J43" s="60">
        <v>-2506668</v>
      </c>
      <c r="K43" s="60">
        <v>-4581522</v>
      </c>
      <c r="L43" s="60">
        <v>-1489142</v>
      </c>
      <c r="M43" s="60">
        <v>-8577332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-13493587</v>
      </c>
      <c r="W43" s="60">
        <v>-24587046</v>
      </c>
      <c r="X43" s="60">
        <v>11093459</v>
      </c>
      <c r="Y43" s="61">
        <v>-45.12</v>
      </c>
      <c r="Z43" s="62">
        <v>-49174092</v>
      </c>
    </row>
    <row r="44" spans="1:26" ht="13.5">
      <c r="A44" s="58" t="s">
        <v>64</v>
      </c>
      <c r="B44" s="19">
        <v>-65201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59755819</v>
      </c>
      <c r="C45" s="22">
        <v>0</v>
      </c>
      <c r="D45" s="99">
        <v>96006048</v>
      </c>
      <c r="E45" s="100">
        <v>96006048</v>
      </c>
      <c r="F45" s="100">
        <v>93010988</v>
      </c>
      <c r="G45" s="100">
        <v>87795277</v>
      </c>
      <c r="H45" s="100">
        <v>88537240</v>
      </c>
      <c r="I45" s="100">
        <v>88537240</v>
      </c>
      <c r="J45" s="100">
        <v>83406152</v>
      </c>
      <c r="K45" s="100">
        <v>101571235</v>
      </c>
      <c r="L45" s="100">
        <v>105060212</v>
      </c>
      <c r="M45" s="100">
        <v>105060212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105060212</v>
      </c>
      <c r="W45" s="100">
        <v>96006024</v>
      </c>
      <c r="X45" s="100">
        <v>9054188</v>
      </c>
      <c r="Y45" s="101">
        <v>9.43</v>
      </c>
      <c r="Z45" s="102">
        <v>96006048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872503</v>
      </c>
      <c r="C49" s="52">
        <v>0</v>
      </c>
      <c r="D49" s="129">
        <v>881431</v>
      </c>
      <c r="E49" s="54">
        <v>768994</v>
      </c>
      <c r="F49" s="54">
        <v>0</v>
      </c>
      <c r="G49" s="54">
        <v>0</v>
      </c>
      <c r="H49" s="54">
        <v>0</v>
      </c>
      <c r="I49" s="54">
        <v>753403</v>
      </c>
      <c r="J49" s="54">
        <v>0</v>
      </c>
      <c r="K49" s="54">
        <v>0</v>
      </c>
      <c r="L49" s="54">
        <v>0</v>
      </c>
      <c r="M49" s="54">
        <v>751327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7227550</v>
      </c>
      <c r="W49" s="54">
        <v>0</v>
      </c>
      <c r="X49" s="54">
        <v>0</v>
      </c>
      <c r="Y49" s="54">
        <v>11255208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100.00009199521993</v>
      </c>
      <c r="E58" s="7">
        <f t="shared" si="6"/>
        <v>100.00009199521993</v>
      </c>
      <c r="F58" s="7">
        <f t="shared" si="6"/>
        <v>2.302558995246984</v>
      </c>
      <c r="G58" s="7">
        <f t="shared" si="6"/>
        <v>6.257823436764744</v>
      </c>
      <c r="H58" s="7">
        <f t="shared" si="6"/>
        <v>10.472434522858803</v>
      </c>
      <c r="I58" s="7">
        <f t="shared" si="6"/>
        <v>6.347742294639097</v>
      </c>
      <c r="J58" s="7">
        <f t="shared" si="6"/>
        <v>148.05694898142772</v>
      </c>
      <c r="K58" s="7">
        <f t="shared" si="6"/>
        <v>239.97980943597287</v>
      </c>
      <c r="L58" s="7">
        <f t="shared" si="6"/>
        <v>60.83958779735305</v>
      </c>
      <c r="M58" s="7">
        <f t="shared" si="6"/>
        <v>149.4703658276991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79.97160650223722</v>
      </c>
      <c r="W58" s="7">
        <f t="shared" si="6"/>
        <v>100.00009199521993</v>
      </c>
      <c r="X58" s="7">
        <f t="shared" si="6"/>
        <v>0</v>
      </c>
      <c r="Y58" s="7">
        <f t="shared" si="6"/>
        <v>0</v>
      </c>
      <c r="Z58" s="8">
        <f t="shared" si="6"/>
        <v>100.00009199521993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100.0000938603152</v>
      </c>
      <c r="E59" s="10">
        <f t="shared" si="7"/>
        <v>100.0000938603152</v>
      </c>
      <c r="F59" s="10">
        <f t="shared" si="7"/>
        <v>1.9797560192233474</v>
      </c>
      <c r="G59" s="10">
        <f t="shared" si="7"/>
        <v>6.015615873722374</v>
      </c>
      <c r="H59" s="10">
        <f t="shared" si="7"/>
        <v>9.892310560132161</v>
      </c>
      <c r="I59" s="10">
        <f t="shared" si="7"/>
        <v>5.9577319458617595</v>
      </c>
      <c r="J59" s="10">
        <f t="shared" si="7"/>
        <v>148.05694898142772</v>
      </c>
      <c r="K59" s="10">
        <f t="shared" si="7"/>
        <v>240.6354605397609</v>
      </c>
      <c r="L59" s="10">
        <f t="shared" si="7"/>
        <v>60.374858764361406</v>
      </c>
      <c r="M59" s="10">
        <f t="shared" si="7"/>
        <v>149.7347874744668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79.94022405211508</v>
      </c>
      <c r="W59" s="10">
        <f t="shared" si="7"/>
        <v>100.0000938603152</v>
      </c>
      <c r="X59" s="10">
        <f t="shared" si="7"/>
        <v>0</v>
      </c>
      <c r="Y59" s="10">
        <f t="shared" si="7"/>
        <v>0</v>
      </c>
      <c r="Z59" s="11">
        <f t="shared" si="7"/>
        <v>100.0000938603152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25</v>
      </c>
      <c r="H60" s="13">
        <f t="shared" si="7"/>
        <v>100</v>
      </c>
      <c r="I60" s="13">
        <f t="shared" si="7"/>
        <v>66.66666666666666</v>
      </c>
      <c r="J60" s="13">
        <f t="shared" si="7"/>
        <v>0</v>
      </c>
      <c r="K60" s="13">
        <f t="shared" si="7"/>
        <v>114.00631863998795</v>
      </c>
      <c r="L60" s="13">
        <f t="shared" si="7"/>
        <v>100</v>
      </c>
      <c r="M60" s="13">
        <f t="shared" si="7"/>
        <v>104.270054579645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85.07533062397557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10978014</v>
      </c>
      <c r="C67" s="24"/>
      <c r="D67" s="25">
        <v>6522078</v>
      </c>
      <c r="E67" s="26">
        <v>6522078</v>
      </c>
      <c r="F67" s="26">
        <v>1173781</v>
      </c>
      <c r="G67" s="26">
        <v>1187937</v>
      </c>
      <c r="H67" s="26">
        <v>1177052</v>
      </c>
      <c r="I67" s="26">
        <v>3538770</v>
      </c>
      <c r="J67" s="26">
        <v>1172769</v>
      </c>
      <c r="K67" s="26">
        <v>1283768</v>
      </c>
      <c r="L67" s="26">
        <v>1292277</v>
      </c>
      <c r="M67" s="26">
        <v>3748814</v>
      </c>
      <c r="N67" s="26"/>
      <c r="O67" s="26"/>
      <c r="P67" s="26"/>
      <c r="Q67" s="26"/>
      <c r="R67" s="26"/>
      <c r="S67" s="26"/>
      <c r="T67" s="26"/>
      <c r="U67" s="26"/>
      <c r="V67" s="26">
        <v>7287584</v>
      </c>
      <c r="W67" s="26">
        <v>3261039</v>
      </c>
      <c r="X67" s="26"/>
      <c r="Y67" s="25"/>
      <c r="Z67" s="27">
        <v>6522078</v>
      </c>
    </row>
    <row r="68" spans="1:26" ht="13.5" hidden="1">
      <c r="A68" s="37" t="s">
        <v>31</v>
      </c>
      <c r="B68" s="19">
        <v>10759625</v>
      </c>
      <c r="C68" s="19"/>
      <c r="D68" s="20">
        <v>6392478</v>
      </c>
      <c r="E68" s="21">
        <v>6392478</v>
      </c>
      <c r="F68" s="21">
        <v>1173781</v>
      </c>
      <c r="G68" s="21">
        <v>1172781</v>
      </c>
      <c r="H68" s="21">
        <v>1169474</v>
      </c>
      <c r="I68" s="21">
        <v>3516036</v>
      </c>
      <c r="J68" s="21">
        <v>1172769</v>
      </c>
      <c r="K68" s="21">
        <v>1277121</v>
      </c>
      <c r="L68" s="21">
        <v>1277121</v>
      </c>
      <c r="M68" s="21">
        <v>3727011</v>
      </c>
      <c r="N68" s="21"/>
      <c r="O68" s="21"/>
      <c r="P68" s="21"/>
      <c r="Q68" s="21"/>
      <c r="R68" s="21"/>
      <c r="S68" s="21"/>
      <c r="T68" s="21"/>
      <c r="U68" s="21"/>
      <c r="V68" s="21">
        <v>7243047</v>
      </c>
      <c r="W68" s="21">
        <v>3196239</v>
      </c>
      <c r="X68" s="21"/>
      <c r="Y68" s="20"/>
      <c r="Z68" s="23">
        <v>6392478</v>
      </c>
    </row>
    <row r="69" spans="1:26" ht="13.5" hidden="1">
      <c r="A69" s="38" t="s">
        <v>32</v>
      </c>
      <c r="B69" s="19">
        <v>218389</v>
      </c>
      <c r="C69" s="19"/>
      <c r="D69" s="20">
        <v>129600</v>
      </c>
      <c r="E69" s="21">
        <v>129600</v>
      </c>
      <c r="F69" s="21"/>
      <c r="G69" s="21">
        <v>15156</v>
      </c>
      <c r="H69" s="21">
        <v>7578</v>
      </c>
      <c r="I69" s="21">
        <v>22734</v>
      </c>
      <c r="J69" s="21"/>
      <c r="K69" s="21">
        <v>6647</v>
      </c>
      <c r="L69" s="21">
        <v>15156</v>
      </c>
      <c r="M69" s="21">
        <v>21803</v>
      </c>
      <c r="N69" s="21"/>
      <c r="O69" s="21"/>
      <c r="P69" s="21"/>
      <c r="Q69" s="21"/>
      <c r="R69" s="21"/>
      <c r="S69" s="21"/>
      <c r="T69" s="21"/>
      <c r="U69" s="21"/>
      <c r="V69" s="21">
        <v>44537</v>
      </c>
      <c r="W69" s="21">
        <v>64800</v>
      </c>
      <c r="X69" s="21"/>
      <c r="Y69" s="20"/>
      <c r="Z69" s="23">
        <v>129600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129600</v>
      </c>
      <c r="E73" s="21">
        <v>129600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64800</v>
      </c>
      <c r="X73" s="21"/>
      <c r="Y73" s="20"/>
      <c r="Z73" s="23">
        <v>129600</v>
      </c>
    </row>
    <row r="74" spans="1:26" ht="13.5" hidden="1">
      <c r="A74" s="39" t="s">
        <v>107</v>
      </c>
      <c r="B74" s="19">
        <v>218389</v>
      </c>
      <c r="C74" s="19"/>
      <c r="D74" s="20"/>
      <c r="E74" s="21"/>
      <c r="F74" s="21"/>
      <c r="G74" s="21">
        <v>15156</v>
      </c>
      <c r="H74" s="21">
        <v>7578</v>
      </c>
      <c r="I74" s="21">
        <v>22734</v>
      </c>
      <c r="J74" s="21"/>
      <c r="K74" s="21">
        <v>6647</v>
      </c>
      <c r="L74" s="21">
        <v>15156</v>
      </c>
      <c r="M74" s="21">
        <v>21803</v>
      </c>
      <c r="N74" s="21"/>
      <c r="O74" s="21"/>
      <c r="P74" s="21"/>
      <c r="Q74" s="21"/>
      <c r="R74" s="21"/>
      <c r="S74" s="21"/>
      <c r="T74" s="21"/>
      <c r="U74" s="21"/>
      <c r="V74" s="21">
        <v>44537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6522084</v>
      </c>
      <c r="E76" s="34">
        <v>6522084</v>
      </c>
      <c r="F76" s="34">
        <v>27027</v>
      </c>
      <c r="G76" s="34">
        <v>74339</v>
      </c>
      <c r="H76" s="34">
        <v>123266</v>
      </c>
      <c r="I76" s="34">
        <v>224632</v>
      </c>
      <c r="J76" s="34">
        <v>1736366</v>
      </c>
      <c r="K76" s="34">
        <v>3080784</v>
      </c>
      <c r="L76" s="34">
        <v>786216</v>
      </c>
      <c r="M76" s="34">
        <v>5603366</v>
      </c>
      <c r="N76" s="34"/>
      <c r="O76" s="34"/>
      <c r="P76" s="34"/>
      <c r="Q76" s="34"/>
      <c r="R76" s="34"/>
      <c r="S76" s="34"/>
      <c r="T76" s="34"/>
      <c r="U76" s="34"/>
      <c r="V76" s="34">
        <v>5827998</v>
      </c>
      <c r="W76" s="34">
        <v>3261042</v>
      </c>
      <c r="X76" s="34"/>
      <c r="Y76" s="33"/>
      <c r="Z76" s="35">
        <v>6522084</v>
      </c>
    </row>
    <row r="77" spans="1:26" ht="13.5" hidden="1">
      <c r="A77" s="37" t="s">
        <v>31</v>
      </c>
      <c r="B77" s="19"/>
      <c r="C77" s="19"/>
      <c r="D77" s="20">
        <v>6392484</v>
      </c>
      <c r="E77" s="21">
        <v>6392484</v>
      </c>
      <c r="F77" s="21">
        <v>23238</v>
      </c>
      <c r="G77" s="21">
        <v>70550</v>
      </c>
      <c r="H77" s="21">
        <v>115688</v>
      </c>
      <c r="I77" s="21">
        <v>209476</v>
      </c>
      <c r="J77" s="21">
        <v>1736366</v>
      </c>
      <c r="K77" s="21">
        <v>3073206</v>
      </c>
      <c r="L77" s="21">
        <v>771060</v>
      </c>
      <c r="M77" s="21">
        <v>5580632</v>
      </c>
      <c r="N77" s="21"/>
      <c r="O77" s="21"/>
      <c r="P77" s="21"/>
      <c r="Q77" s="21"/>
      <c r="R77" s="21"/>
      <c r="S77" s="21"/>
      <c r="T77" s="21"/>
      <c r="U77" s="21"/>
      <c r="V77" s="21">
        <v>5790108</v>
      </c>
      <c r="W77" s="21">
        <v>3196242</v>
      </c>
      <c r="X77" s="21"/>
      <c r="Y77" s="20"/>
      <c r="Z77" s="23">
        <v>6392484</v>
      </c>
    </row>
    <row r="78" spans="1:26" ht="13.5" hidden="1">
      <c r="A78" s="38" t="s">
        <v>32</v>
      </c>
      <c r="B78" s="19"/>
      <c r="C78" s="19"/>
      <c r="D78" s="20">
        <v>129600</v>
      </c>
      <c r="E78" s="21">
        <v>129600</v>
      </c>
      <c r="F78" s="21">
        <v>3789</v>
      </c>
      <c r="G78" s="21">
        <v>3789</v>
      </c>
      <c r="H78" s="21">
        <v>7578</v>
      </c>
      <c r="I78" s="21">
        <v>15156</v>
      </c>
      <c r="J78" s="21"/>
      <c r="K78" s="21">
        <v>7578</v>
      </c>
      <c r="L78" s="21">
        <v>15156</v>
      </c>
      <c r="M78" s="21">
        <v>22734</v>
      </c>
      <c r="N78" s="21"/>
      <c r="O78" s="21"/>
      <c r="P78" s="21"/>
      <c r="Q78" s="21"/>
      <c r="R78" s="21"/>
      <c r="S78" s="21"/>
      <c r="T78" s="21"/>
      <c r="U78" s="21"/>
      <c r="V78" s="21">
        <v>37890</v>
      </c>
      <c r="W78" s="21">
        <v>64800</v>
      </c>
      <c r="X78" s="21"/>
      <c r="Y78" s="20"/>
      <c r="Z78" s="23">
        <v>129600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>
        <v>3789</v>
      </c>
      <c r="G82" s="21">
        <v>3789</v>
      </c>
      <c r="H82" s="21">
        <v>7578</v>
      </c>
      <c r="I82" s="21">
        <v>15156</v>
      </c>
      <c r="J82" s="21"/>
      <c r="K82" s="21">
        <v>7578</v>
      </c>
      <c r="L82" s="21">
        <v>15156</v>
      </c>
      <c r="M82" s="21">
        <v>22734</v>
      </c>
      <c r="N82" s="21"/>
      <c r="O82" s="21"/>
      <c r="P82" s="21"/>
      <c r="Q82" s="21"/>
      <c r="R82" s="21"/>
      <c r="S82" s="21"/>
      <c r="T82" s="21"/>
      <c r="U82" s="21"/>
      <c r="V82" s="21">
        <v>37890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>
        <v>129600</v>
      </c>
      <c r="E83" s="21">
        <v>129600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64800</v>
      </c>
      <c r="X83" s="21"/>
      <c r="Y83" s="20"/>
      <c r="Z83" s="23">
        <v>129600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15569769</v>
      </c>
      <c r="D5" s="153">
        <f>SUM(D6:D8)</f>
        <v>0</v>
      </c>
      <c r="E5" s="154">
        <f t="shared" si="0"/>
        <v>85778919</v>
      </c>
      <c r="F5" s="100">
        <f t="shared" si="0"/>
        <v>85778919</v>
      </c>
      <c r="G5" s="100">
        <f t="shared" si="0"/>
        <v>31396568</v>
      </c>
      <c r="H5" s="100">
        <f t="shared" si="0"/>
        <v>2464051</v>
      </c>
      <c r="I5" s="100">
        <f t="shared" si="0"/>
        <v>1528555</v>
      </c>
      <c r="J5" s="100">
        <f t="shared" si="0"/>
        <v>35389174</v>
      </c>
      <c r="K5" s="100">
        <f t="shared" si="0"/>
        <v>1546855</v>
      </c>
      <c r="L5" s="100">
        <f t="shared" si="0"/>
        <v>21955236</v>
      </c>
      <c r="M5" s="100">
        <f t="shared" si="0"/>
        <v>1529950</v>
      </c>
      <c r="N5" s="100">
        <f t="shared" si="0"/>
        <v>25032041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60421215</v>
      </c>
      <c r="X5" s="100">
        <f t="shared" si="0"/>
        <v>42889460</v>
      </c>
      <c r="Y5" s="100">
        <f t="shared" si="0"/>
        <v>17531755</v>
      </c>
      <c r="Z5" s="137">
        <f>+IF(X5&lt;&gt;0,+(Y5/X5)*100,0)</f>
        <v>40.876604648321525</v>
      </c>
      <c r="AA5" s="153">
        <f>SUM(AA6:AA8)</f>
        <v>85778919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15569769</v>
      </c>
      <c r="D7" s="157"/>
      <c r="E7" s="158">
        <v>85778919</v>
      </c>
      <c r="F7" s="159">
        <v>85778919</v>
      </c>
      <c r="G7" s="159">
        <v>31396568</v>
      </c>
      <c r="H7" s="159">
        <v>2464051</v>
      </c>
      <c r="I7" s="159">
        <v>1528555</v>
      </c>
      <c r="J7" s="159">
        <v>35389174</v>
      </c>
      <c r="K7" s="159">
        <v>1546855</v>
      </c>
      <c r="L7" s="159">
        <v>21955236</v>
      </c>
      <c r="M7" s="159">
        <v>1529950</v>
      </c>
      <c r="N7" s="159">
        <v>25032041</v>
      </c>
      <c r="O7" s="159"/>
      <c r="P7" s="159"/>
      <c r="Q7" s="159"/>
      <c r="R7" s="159"/>
      <c r="S7" s="159"/>
      <c r="T7" s="159"/>
      <c r="U7" s="159"/>
      <c r="V7" s="159"/>
      <c r="W7" s="159">
        <v>60421215</v>
      </c>
      <c r="X7" s="159">
        <v>42889460</v>
      </c>
      <c r="Y7" s="159">
        <v>17531755</v>
      </c>
      <c r="Z7" s="141">
        <v>40.88</v>
      </c>
      <c r="AA7" s="157">
        <v>85778919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5071996</v>
      </c>
      <c r="D9" s="153">
        <f>SUM(D10:D14)</f>
        <v>0</v>
      </c>
      <c r="E9" s="154">
        <f t="shared" si="1"/>
        <v>4716366</v>
      </c>
      <c r="F9" s="100">
        <f t="shared" si="1"/>
        <v>4716366</v>
      </c>
      <c r="G9" s="100">
        <f t="shared" si="1"/>
        <v>493669</v>
      </c>
      <c r="H9" s="100">
        <f t="shared" si="1"/>
        <v>424478</v>
      </c>
      <c r="I9" s="100">
        <f t="shared" si="1"/>
        <v>1326590</v>
      </c>
      <c r="J9" s="100">
        <f t="shared" si="1"/>
        <v>2244737</v>
      </c>
      <c r="K9" s="100">
        <f t="shared" si="1"/>
        <v>403109</v>
      </c>
      <c r="L9" s="100">
        <f t="shared" si="1"/>
        <v>316090</v>
      </c>
      <c r="M9" s="100">
        <f t="shared" si="1"/>
        <v>239916</v>
      </c>
      <c r="N9" s="100">
        <f t="shared" si="1"/>
        <v>959115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3203852</v>
      </c>
      <c r="X9" s="100">
        <f t="shared" si="1"/>
        <v>2358183</v>
      </c>
      <c r="Y9" s="100">
        <f t="shared" si="1"/>
        <v>845669</v>
      </c>
      <c r="Z9" s="137">
        <f>+IF(X9&lt;&gt;0,+(Y9/X9)*100,0)</f>
        <v>35.86104216678689</v>
      </c>
      <c r="AA9" s="153">
        <f>SUM(AA10:AA14)</f>
        <v>4716366</v>
      </c>
    </row>
    <row r="10" spans="1:27" ht="13.5">
      <c r="A10" s="138" t="s">
        <v>79</v>
      </c>
      <c r="B10" s="136"/>
      <c r="C10" s="155">
        <v>1546843</v>
      </c>
      <c r="D10" s="155"/>
      <c r="E10" s="156">
        <v>1447166</v>
      </c>
      <c r="F10" s="60">
        <v>1447166</v>
      </c>
      <c r="G10" s="60">
        <v>2629</v>
      </c>
      <c r="H10" s="60">
        <v>7578</v>
      </c>
      <c r="I10" s="60">
        <v>909720</v>
      </c>
      <c r="J10" s="60">
        <v>919927</v>
      </c>
      <c r="K10" s="60">
        <v>3439</v>
      </c>
      <c r="L10" s="60">
        <v>8840</v>
      </c>
      <c r="M10" s="60">
        <v>15156</v>
      </c>
      <c r="N10" s="60">
        <v>27435</v>
      </c>
      <c r="O10" s="60"/>
      <c r="P10" s="60"/>
      <c r="Q10" s="60"/>
      <c r="R10" s="60"/>
      <c r="S10" s="60"/>
      <c r="T10" s="60"/>
      <c r="U10" s="60"/>
      <c r="V10" s="60"/>
      <c r="W10" s="60">
        <v>947362</v>
      </c>
      <c r="X10" s="60">
        <v>723583</v>
      </c>
      <c r="Y10" s="60">
        <v>223779</v>
      </c>
      <c r="Z10" s="140">
        <v>30.93</v>
      </c>
      <c r="AA10" s="155">
        <v>1447166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3525153</v>
      </c>
      <c r="D12" s="155"/>
      <c r="E12" s="156">
        <v>3269200</v>
      </c>
      <c r="F12" s="60">
        <v>3269200</v>
      </c>
      <c r="G12" s="60">
        <v>491040</v>
      </c>
      <c r="H12" s="60">
        <v>416900</v>
      </c>
      <c r="I12" s="60">
        <v>416870</v>
      </c>
      <c r="J12" s="60">
        <v>1324810</v>
      </c>
      <c r="K12" s="60">
        <v>399670</v>
      </c>
      <c r="L12" s="60">
        <v>307250</v>
      </c>
      <c r="M12" s="60">
        <v>224760</v>
      </c>
      <c r="N12" s="60">
        <v>931680</v>
      </c>
      <c r="O12" s="60"/>
      <c r="P12" s="60"/>
      <c r="Q12" s="60"/>
      <c r="R12" s="60"/>
      <c r="S12" s="60"/>
      <c r="T12" s="60"/>
      <c r="U12" s="60"/>
      <c r="V12" s="60"/>
      <c r="W12" s="60">
        <v>2256490</v>
      </c>
      <c r="X12" s="60">
        <v>1634600</v>
      </c>
      <c r="Y12" s="60">
        <v>621890</v>
      </c>
      <c r="Z12" s="140">
        <v>38.05</v>
      </c>
      <c r="AA12" s="155">
        <v>3269200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42126445</v>
      </c>
      <c r="D15" s="153">
        <f>SUM(D16:D18)</f>
        <v>0</v>
      </c>
      <c r="E15" s="154">
        <f t="shared" si="2"/>
        <v>39502000</v>
      </c>
      <c r="F15" s="100">
        <f t="shared" si="2"/>
        <v>39502000</v>
      </c>
      <c r="G15" s="100">
        <f t="shared" si="2"/>
        <v>6087000</v>
      </c>
      <c r="H15" s="100">
        <f t="shared" si="2"/>
        <v>2400000</v>
      </c>
      <c r="I15" s="100">
        <f t="shared" si="2"/>
        <v>2500000</v>
      </c>
      <c r="J15" s="100">
        <f t="shared" si="2"/>
        <v>10987000</v>
      </c>
      <c r="K15" s="100">
        <f t="shared" si="2"/>
        <v>1500000</v>
      </c>
      <c r="L15" s="100">
        <f t="shared" si="2"/>
        <v>1000000</v>
      </c>
      <c r="M15" s="100">
        <f t="shared" si="2"/>
        <v>12320000</v>
      </c>
      <c r="N15" s="100">
        <f t="shared" si="2"/>
        <v>14820000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25807000</v>
      </c>
      <c r="X15" s="100">
        <f t="shared" si="2"/>
        <v>19751000</v>
      </c>
      <c r="Y15" s="100">
        <f t="shared" si="2"/>
        <v>6056000</v>
      </c>
      <c r="Z15" s="137">
        <f>+IF(X15&lt;&gt;0,+(Y15/X15)*100,0)</f>
        <v>30.6617386461445</v>
      </c>
      <c r="AA15" s="153">
        <f>SUM(AA16:AA18)</f>
        <v>39502000</v>
      </c>
    </row>
    <row r="16" spans="1:27" ht="13.5">
      <c r="A16" s="138" t="s">
        <v>85</v>
      </c>
      <c r="B16" s="136"/>
      <c r="C16" s="155">
        <v>42126445</v>
      </c>
      <c r="D16" s="155"/>
      <c r="E16" s="156">
        <v>39502000</v>
      </c>
      <c r="F16" s="60">
        <v>39502000</v>
      </c>
      <c r="G16" s="60">
        <v>6087000</v>
      </c>
      <c r="H16" s="60">
        <v>2400000</v>
      </c>
      <c r="I16" s="60">
        <v>2500000</v>
      </c>
      <c r="J16" s="60">
        <v>10987000</v>
      </c>
      <c r="K16" s="60">
        <v>1500000</v>
      </c>
      <c r="L16" s="60">
        <v>1000000</v>
      </c>
      <c r="M16" s="60">
        <v>12320000</v>
      </c>
      <c r="N16" s="60">
        <v>14820000</v>
      </c>
      <c r="O16" s="60"/>
      <c r="P16" s="60"/>
      <c r="Q16" s="60"/>
      <c r="R16" s="60"/>
      <c r="S16" s="60"/>
      <c r="T16" s="60"/>
      <c r="U16" s="60"/>
      <c r="V16" s="60"/>
      <c r="W16" s="60">
        <v>25807000</v>
      </c>
      <c r="X16" s="60">
        <v>19751000</v>
      </c>
      <c r="Y16" s="60">
        <v>6056000</v>
      </c>
      <c r="Z16" s="140">
        <v>30.66</v>
      </c>
      <c r="AA16" s="155">
        <v>39502000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129600</v>
      </c>
      <c r="F19" s="100">
        <f t="shared" si="3"/>
        <v>129600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64800</v>
      </c>
      <c r="Y19" s="100">
        <f t="shared" si="3"/>
        <v>-64800</v>
      </c>
      <c r="Z19" s="137">
        <f>+IF(X19&lt;&gt;0,+(Y19/X19)*100,0)</f>
        <v>-100</v>
      </c>
      <c r="AA19" s="153">
        <f>SUM(AA20:AA23)</f>
        <v>129600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129600</v>
      </c>
      <c r="F23" s="60">
        <v>129600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64800</v>
      </c>
      <c r="Y23" s="60">
        <v>-64800</v>
      </c>
      <c r="Z23" s="140">
        <v>-100</v>
      </c>
      <c r="AA23" s="155">
        <v>129600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62768210</v>
      </c>
      <c r="D25" s="168">
        <f>+D5+D9+D15+D19+D24</f>
        <v>0</v>
      </c>
      <c r="E25" s="169">
        <f t="shared" si="4"/>
        <v>130126885</v>
      </c>
      <c r="F25" s="73">
        <f t="shared" si="4"/>
        <v>130126885</v>
      </c>
      <c r="G25" s="73">
        <f t="shared" si="4"/>
        <v>37977237</v>
      </c>
      <c r="H25" s="73">
        <f t="shared" si="4"/>
        <v>5288529</v>
      </c>
      <c r="I25" s="73">
        <f t="shared" si="4"/>
        <v>5355145</v>
      </c>
      <c r="J25" s="73">
        <f t="shared" si="4"/>
        <v>48620911</v>
      </c>
      <c r="K25" s="73">
        <f t="shared" si="4"/>
        <v>3449964</v>
      </c>
      <c r="L25" s="73">
        <f t="shared" si="4"/>
        <v>23271326</v>
      </c>
      <c r="M25" s="73">
        <f t="shared" si="4"/>
        <v>14089866</v>
      </c>
      <c r="N25" s="73">
        <f t="shared" si="4"/>
        <v>40811156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89432067</v>
      </c>
      <c r="X25" s="73">
        <f t="shared" si="4"/>
        <v>65063443</v>
      </c>
      <c r="Y25" s="73">
        <f t="shared" si="4"/>
        <v>24368624</v>
      </c>
      <c r="Z25" s="170">
        <f>+IF(X25&lt;&gt;0,+(Y25/X25)*100,0)</f>
        <v>37.45363429353101</v>
      </c>
      <c r="AA25" s="168">
        <f>+AA5+AA9+AA15+AA19+AA24</f>
        <v>130126885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36039425</v>
      </c>
      <c r="D28" s="153">
        <f>SUM(D29:D31)</f>
        <v>0</v>
      </c>
      <c r="E28" s="154">
        <f t="shared" si="5"/>
        <v>46862829</v>
      </c>
      <c r="F28" s="100">
        <f t="shared" si="5"/>
        <v>46862829</v>
      </c>
      <c r="G28" s="100">
        <f t="shared" si="5"/>
        <v>1435964</v>
      </c>
      <c r="H28" s="100">
        <f t="shared" si="5"/>
        <v>2259042</v>
      </c>
      <c r="I28" s="100">
        <f t="shared" si="5"/>
        <v>1743035</v>
      </c>
      <c r="J28" s="100">
        <f t="shared" si="5"/>
        <v>5438041</v>
      </c>
      <c r="K28" s="100">
        <f t="shared" si="5"/>
        <v>2893150</v>
      </c>
      <c r="L28" s="100">
        <f t="shared" si="5"/>
        <v>2987683</v>
      </c>
      <c r="M28" s="100">
        <f t="shared" si="5"/>
        <v>2633519</v>
      </c>
      <c r="N28" s="100">
        <f t="shared" si="5"/>
        <v>8514352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13952393</v>
      </c>
      <c r="X28" s="100">
        <f t="shared" si="5"/>
        <v>23431415</v>
      </c>
      <c r="Y28" s="100">
        <f t="shared" si="5"/>
        <v>-9479022</v>
      </c>
      <c r="Z28" s="137">
        <f>+IF(X28&lt;&gt;0,+(Y28/X28)*100,0)</f>
        <v>-40.454330222908006</v>
      </c>
      <c r="AA28" s="153">
        <f>SUM(AA29:AA31)</f>
        <v>46862829</v>
      </c>
    </row>
    <row r="29" spans="1:27" ht="13.5">
      <c r="A29" s="138" t="s">
        <v>75</v>
      </c>
      <c r="B29" s="136"/>
      <c r="C29" s="155">
        <v>13939769</v>
      </c>
      <c r="D29" s="155"/>
      <c r="E29" s="156">
        <v>17589539</v>
      </c>
      <c r="F29" s="60">
        <v>17589539</v>
      </c>
      <c r="G29" s="60">
        <v>801527</v>
      </c>
      <c r="H29" s="60">
        <v>1122495</v>
      </c>
      <c r="I29" s="60">
        <v>951430</v>
      </c>
      <c r="J29" s="60">
        <v>2875452</v>
      </c>
      <c r="K29" s="60">
        <v>1870101</v>
      </c>
      <c r="L29" s="60">
        <v>1584364</v>
      </c>
      <c r="M29" s="60">
        <v>1567920</v>
      </c>
      <c r="N29" s="60">
        <v>5022385</v>
      </c>
      <c r="O29" s="60"/>
      <c r="P29" s="60"/>
      <c r="Q29" s="60"/>
      <c r="R29" s="60"/>
      <c r="S29" s="60"/>
      <c r="T29" s="60"/>
      <c r="U29" s="60"/>
      <c r="V29" s="60"/>
      <c r="W29" s="60">
        <v>7897837</v>
      </c>
      <c r="X29" s="60">
        <v>8794770</v>
      </c>
      <c r="Y29" s="60">
        <v>-896933</v>
      </c>
      <c r="Z29" s="140">
        <v>-10.2</v>
      </c>
      <c r="AA29" s="155">
        <v>17589539</v>
      </c>
    </row>
    <row r="30" spans="1:27" ht="13.5">
      <c r="A30" s="138" t="s">
        <v>76</v>
      </c>
      <c r="B30" s="136"/>
      <c r="C30" s="157">
        <v>16690564</v>
      </c>
      <c r="D30" s="157"/>
      <c r="E30" s="158">
        <v>22961872</v>
      </c>
      <c r="F30" s="159">
        <v>22961872</v>
      </c>
      <c r="G30" s="159">
        <v>377131</v>
      </c>
      <c r="H30" s="159">
        <v>625118</v>
      </c>
      <c r="I30" s="159">
        <v>391375</v>
      </c>
      <c r="J30" s="159">
        <v>1393624</v>
      </c>
      <c r="K30" s="159">
        <v>712753</v>
      </c>
      <c r="L30" s="159">
        <v>669199</v>
      </c>
      <c r="M30" s="159">
        <v>578082</v>
      </c>
      <c r="N30" s="159">
        <v>1960034</v>
      </c>
      <c r="O30" s="159"/>
      <c r="P30" s="159"/>
      <c r="Q30" s="159"/>
      <c r="R30" s="159"/>
      <c r="S30" s="159"/>
      <c r="T30" s="159"/>
      <c r="U30" s="159"/>
      <c r="V30" s="159"/>
      <c r="W30" s="159">
        <v>3353658</v>
      </c>
      <c r="X30" s="159">
        <v>11480936</v>
      </c>
      <c r="Y30" s="159">
        <v>-8127278</v>
      </c>
      <c r="Z30" s="141">
        <v>-70.79</v>
      </c>
      <c r="AA30" s="157">
        <v>22961872</v>
      </c>
    </row>
    <row r="31" spans="1:27" ht="13.5">
      <c r="A31" s="138" t="s">
        <v>77</v>
      </c>
      <c r="B31" s="136"/>
      <c r="C31" s="155">
        <v>5409092</v>
      </c>
      <c r="D31" s="155"/>
      <c r="E31" s="156">
        <v>6311418</v>
      </c>
      <c r="F31" s="60">
        <v>6311418</v>
      </c>
      <c r="G31" s="60">
        <v>257306</v>
      </c>
      <c r="H31" s="60">
        <v>511429</v>
      </c>
      <c r="I31" s="60">
        <v>400230</v>
      </c>
      <c r="J31" s="60">
        <v>1168965</v>
      </c>
      <c r="K31" s="60">
        <v>310296</v>
      </c>
      <c r="L31" s="60">
        <v>734120</v>
      </c>
      <c r="M31" s="60">
        <v>487517</v>
      </c>
      <c r="N31" s="60">
        <v>1531933</v>
      </c>
      <c r="O31" s="60"/>
      <c r="P31" s="60"/>
      <c r="Q31" s="60"/>
      <c r="R31" s="60"/>
      <c r="S31" s="60"/>
      <c r="T31" s="60"/>
      <c r="U31" s="60"/>
      <c r="V31" s="60"/>
      <c r="W31" s="60">
        <v>2700898</v>
      </c>
      <c r="X31" s="60">
        <v>3155709</v>
      </c>
      <c r="Y31" s="60">
        <v>-454811</v>
      </c>
      <c r="Z31" s="140">
        <v>-14.41</v>
      </c>
      <c r="AA31" s="155">
        <v>6311418</v>
      </c>
    </row>
    <row r="32" spans="1:27" ht="13.5">
      <c r="A32" s="135" t="s">
        <v>78</v>
      </c>
      <c r="B32" s="136"/>
      <c r="C32" s="153">
        <f aca="true" t="shared" si="6" ref="C32:Y32">SUM(C33:C37)</f>
        <v>10306313</v>
      </c>
      <c r="D32" s="153">
        <f>SUM(D33:D37)</f>
        <v>0</v>
      </c>
      <c r="E32" s="154">
        <f t="shared" si="6"/>
        <v>19342897</v>
      </c>
      <c r="F32" s="100">
        <f t="shared" si="6"/>
        <v>19342897</v>
      </c>
      <c r="G32" s="100">
        <f t="shared" si="6"/>
        <v>589347</v>
      </c>
      <c r="H32" s="100">
        <f t="shared" si="6"/>
        <v>4384467</v>
      </c>
      <c r="I32" s="100">
        <f t="shared" si="6"/>
        <v>1196179</v>
      </c>
      <c r="J32" s="100">
        <f t="shared" si="6"/>
        <v>6169993</v>
      </c>
      <c r="K32" s="100">
        <f t="shared" si="6"/>
        <v>1049768</v>
      </c>
      <c r="L32" s="100">
        <f t="shared" si="6"/>
        <v>917645</v>
      </c>
      <c r="M32" s="100">
        <f t="shared" si="6"/>
        <v>1158623</v>
      </c>
      <c r="N32" s="100">
        <f t="shared" si="6"/>
        <v>3126036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9296029</v>
      </c>
      <c r="X32" s="100">
        <f t="shared" si="6"/>
        <v>9671449</v>
      </c>
      <c r="Y32" s="100">
        <f t="shared" si="6"/>
        <v>-375420</v>
      </c>
      <c r="Z32" s="137">
        <f>+IF(X32&lt;&gt;0,+(Y32/X32)*100,0)</f>
        <v>-3.881734784518845</v>
      </c>
      <c r="AA32" s="153">
        <f>SUM(AA33:AA37)</f>
        <v>19342897</v>
      </c>
    </row>
    <row r="33" spans="1:27" ht="13.5">
      <c r="A33" s="138" t="s">
        <v>79</v>
      </c>
      <c r="B33" s="136"/>
      <c r="C33" s="155">
        <v>7233183</v>
      </c>
      <c r="D33" s="155"/>
      <c r="E33" s="156">
        <v>13894248</v>
      </c>
      <c r="F33" s="60">
        <v>13894248</v>
      </c>
      <c r="G33" s="60">
        <v>375976</v>
      </c>
      <c r="H33" s="60">
        <v>4056622</v>
      </c>
      <c r="I33" s="60">
        <v>704448</v>
      </c>
      <c r="J33" s="60">
        <v>5137046</v>
      </c>
      <c r="K33" s="60">
        <v>537784</v>
      </c>
      <c r="L33" s="60">
        <v>550110</v>
      </c>
      <c r="M33" s="60">
        <v>834896</v>
      </c>
      <c r="N33" s="60">
        <v>1922790</v>
      </c>
      <c r="O33" s="60"/>
      <c r="P33" s="60"/>
      <c r="Q33" s="60"/>
      <c r="R33" s="60"/>
      <c r="S33" s="60"/>
      <c r="T33" s="60"/>
      <c r="U33" s="60"/>
      <c r="V33" s="60"/>
      <c r="W33" s="60">
        <v>7059836</v>
      </c>
      <c r="X33" s="60">
        <v>6947124</v>
      </c>
      <c r="Y33" s="60">
        <v>112712</v>
      </c>
      <c r="Z33" s="140">
        <v>1.62</v>
      </c>
      <c r="AA33" s="155">
        <v>13894248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3073130</v>
      </c>
      <c r="D35" s="155"/>
      <c r="E35" s="156">
        <v>5448649</v>
      </c>
      <c r="F35" s="60">
        <v>5448649</v>
      </c>
      <c r="G35" s="60">
        <v>213371</v>
      </c>
      <c r="H35" s="60">
        <v>327845</v>
      </c>
      <c r="I35" s="60">
        <v>491731</v>
      </c>
      <c r="J35" s="60">
        <v>1032947</v>
      </c>
      <c r="K35" s="60">
        <v>511984</v>
      </c>
      <c r="L35" s="60">
        <v>367535</v>
      </c>
      <c r="M35" s="60">
        <v>323727</v>
      </c>
      <c r="N35" s="60">
        <v>1203246</v>
      </c>
      <c r="O35" s="60"/>
      <c r="P35" s="60"/>
      <c r="Q35" s="60"/>
      <c r="R35" s="60"/>
      <c r="S35" s="60"/>
      <c r="T35" s="60"/>
      <c r="U35" s="60"/>
      <c r="V35" s="60"/>
      <c r="W35" s="60">
        <v>2236193</v>
      </c>
      <c r="X35" s="60">
        <v>2724325</v>
      </c>
      <c r="Y35" s="60">
        <v>-488132</v>
      </c>
      <c r="Z35" s="140">
        <v>-17.92</v>
      </c>
      <c r="AA35" s="155">
        <v>5448649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9860838</v>
      </c>
      <c r="D38" s="153">
        <f>SUM(D39:D41)</f>
        <v>0</v>
      </c>
      <c r="E38" s="154">
        <f t="shared" si="7"/>
        <v>14747288</v>
      </c>
      <c r="F38" s="100">
        <f t="shared" si="7"/>
        <v>14747288</v>
      </c>
      <c r="G38" s="100">
        <f t="shared" si="7"/>
        <v>532275</v>
      </c>
      <c r="H38" s="100">
        <f t="shared" si="7"/>
        <v>580665</v>
      </c>
      <c r="I38" s="100">
        <f t="shared" si="7"/>
        <v>605588</v>
      </c>
      <c r="J38" s="100">
        <f t="shared" si="7"/>
        <v>1718528</v>
      </c>
      <c r="K38" s="100">
        <f t="shared" si="7"/>
        <v>1271746</v>
      </c>
      <c r="L38" s="100">
        <f t="shared" si="7"/>
        <v>1340059</v>
      </c>
      <c r="M38" s="100">
        <f t="shared" si="7"/>
        <v>1335091</v>
      </c>
      <c r="N38" s="100">
        <f t="shared" si="7"/>
        <v>3946896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5665424</v>
      </c>
      <c r="X38" s="100">
        <f t="shared" si="7"/>
        <v>7373644</v>
      </c>
      <c r="Y38" s="100">
        <f t="shared" si="7"/>
        <v>-1708220</v>
      </c>
      <c r="Z38" s="137">
        <f>+IF(X38&lt;&gt;0,+(Y38/X38)*100,0)</f>
        <v>-23.166564591401485</v>
      </c>
      <c r="AA38" s="153">
        <f>SUM(AA39:AA41)</f>
        <v>14747288</v>
      </c>
    </row>
    <row r="39" spans="1:27" ht="13.5">
      <c r="A39" s="138" t="s">
        <v>85</v>
      </c>
      <c r="B39" s="136"/>
      <c r="C39" s="155">
        <v>9860838</v>
      </c>
      <c r="D39" s="155"/>
      <c r="E39" s="156">
        <v>14747288</v>
      </c>
      <c r="F39" s="60">
        <v>14747288</v>
      </c>
      <c r="G39" s="60">
        <v>532275</v>
      </c>
      <c r="H39" s="60">
        <v>580665</v>
      </c>
      <c r="I39" s="60">
        <v>605588</v>
      </c>
      <c r="J39" s="60">
        <v>1718528</v>
      </c>
      <c r="K39" s="60">
        <v>1271746</v>
      </c>
      <c r="L39" s="60">
        <v>1340059</v>
      </c>
      <c r="M39" s="60">
        <v>1335091</v>
      </c>
      <c r="N39" s="60">
        <v>3946896</v>
      </c>
      <c r="O39" s="60"/>
      <c r="P39" s="60"/>
      <c r="Q39" s="60"/>
      <c r="R39" s="60"/>
      <c r="S39" s="60"/>
      <c r="T39" s="60"/>
      <c r="U39" s="60"/>
      <c r="V39" s="60"/>
      <c r="W39" s="60">
        <v>5665424</v>
      </c>
      <c r="X39" s="60">
        <v>7373644</v>
      </c>
      <c r="Y39" s="60">
        <v>-1708220</v>
      </c>
      <c r="Z39" s="140">
        <v>-23.17</v>
      </c>
      <c r="AA39" s="155">
        <v>14747288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56206576</v>
      </c>
      <c r="D48" s="168">
        <f>+D28+D32+D38+D42+D47</f>
        <v>0</v>
      </c>
      <c r="E48" s="169">
        <f t="shared" si="9"/>
        <v>80953014</v>
      </c>
      <c r="F48" s="73">
        <f t="shared" si="9"/>
        <v>80953014</v>
      </c>
      <c r="G48" s="73">
        <f t="shared" si="9"/>
        <v>2557586</v>
      </c>
      <c r="H48" s="73">
        <f t="shared" si="9"/>
        <v>7224174</v>
      </c>
      <c r="I48" s="73">
        <f t="shared" si="9"/>
        <v>3544802</v>
      </c>
      <c r="J48" s="73">
        <f t="shared" si="9"/>
        <v>13326562</v>
      </c>
      <c r="K48" s="73">
        <f t="shared" si="9"/>
        <v>5214664</v>
      </c>
      <c r="L48" s="73">
        <f t="shared" si="9"/>
        <v>5245387</v>
      </c>
      <c r="M48" s="73">
        <f t="shared" si="9"/>
        <v>5127233</v>
      </c>
      <c r="N48" s="73">
        <f t="shared" si="9"/>
        <v>15587284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28913846</v>
      </c>
      <c r="X48" s="73">
        <f t="shared" si="9"/>
        <v>40476508</v>
      </c>
      <c r="Y48" s="73">
        <f t="shared" si="9"/>
        <v>-11562662</v>
      </c>
      <c r="Z48" s="170">
        <f>+IF(X48&lt;&gt;0,+(Y48/X48)*100,0)</f>
        <v>-28.566352611247986</v>
      </c>
      <c r="AA48" s="168">
        <f>+AA28+AA32+AA38+AA42+AA47</f>
        <v>80953014</v>
      </c>
    </row>
    <row r="49" spans="1:27" ht="13.5">
      <c r="A49" s="148" t="s">
        <v>49</v>
      </c>
      <c r="B49" s="149"/>
      <c r="C49" s="171">
        <f aca="true" t="shared" si="10" ref="C49:Y49">+C25-C48</f>
        <v>6561634</v>
      </c>
      <c r="D49" s="171">
        <f>+D25-D48</f>
        <v>0</v>
      </c>
      <c r="E49" s="172">
        <f t="shared" si="10"/>
        <v>49173871</v>
      </c>
      <c r="F49" s="173">
        <f t="shared" si="10"/>
        <v>49173871</v>
      </c>
      <c r="G49" s="173">
        <f t="shared" si="10"/>
        <v>35419651</v>
      </c>
      <c r="H49" s="173">
        <f t="shared" si="10"/>
        <v>-1935645</v>
      </c>
      <c r="I49" s="173">
        <f t="shared" si="10"/>
        <v>1810343</v>
      </c>
      <c r="J49" s="173">
        <f t="shared" si="10"/>
        <v>35294349</v>
      </c>
      <c r="K49" s="173">
        <f t="shared" si="10"/>
        <v>-1764700</v>
      </c>
      <c r="L49" s="173">
        <f t="shared" si="10"/>
        <v>18025939</v>
      </c>
      <c r="M49" s="173">
        <f t="shared" si="10"/>
        <v>8962633</v>
      </c>
      <c r="N49" s="173">
        <f t="shared" si="10"/>
        <v>25223872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60518221</v>
      </c>
      <c r="X49" s="173">
        <f>IF(F25=F48,0,X25-X48)</f>
        <v>24586935</v>
      </c>
      <c r="Y49" s="173">
        <f t="shared" si="10"/>
        <v>35931286</v>
      </c>
      <c r="Z49" s="174">
        <f>+IF(X49&lt;&gt;0,+(Y49/X49)*100,0)</f>
        <v>146.13975267759076</v>
      </c>
      <c r="AA49" s="171">
        <f>+AA25-AA48</f>
        <v>49173871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10759625</v>
      </c>
      <c r="D5" s="155">
        <v>0</v>
      </c>
      <c r="E5" s="156">
        <v>6392478</v>
      </c>
      <c r="F5" s="60">
        <v>6392478</v>
      </c>
      <c r="G5" s="60">
        <v>1173781</v>
      </c>
      <c r="H5" s="60">
        <v>1172781</v>
      </c>
      <c r="I5" s="60">
        <v>1169474</v>
      </c>
      <c r="J5" s="60">
        <v>3516036</v>
      </c>
      <c r="K5" s="60">
        <v>1172769</v>
      </c>
      <c r="L5" s="60">
        <v>1277121</v>
      </c>
      <c r="M5" s="60">
        <v>1277121</v>
      </c>
      <c r="N5" s="60">
        <v>3727011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7243047</v>
      </c>
      <c r="X5" s="60">
        <v>3196239</v>
      </c>
      <c r="Y5" s="60">
        <v>4046808</v>
      </c>
      <c r="Z5" s="140">
        <v>126.61</v>
      </c>
      <c r="AA5" s="155">
        <v>6392478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129600</v>
      </c>
      <c r="F10" s="54">
        <v>129600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64800</v>
      </c>
      <c r="Y10" s="54">
        <v>-64800</v>
      </c>
      <c r="Z10" s="184">
        <v>-100</v>
      </c>
      <c r="AA10" s="130">
        <v>129600</v>
      </c>
    </row>
    <row r="11" spans="1:27" ht="13.5">
      <c r="A11" s="183" t="s">
        <v>107</v>
      </c>
      <c r="B11" s="185"/>
      <c r="C11" s="155">
        <v>218389</v>
      </c>
      <c r="D11" s="155">
        <v>0</v>
      </c>
      <c r="E11" s="156">
        <v>0</v>
      </c>
      <c r="F11" s="60">
        <v>0</v>
      </c>
      <c r="G11" s="60">
        <v>0</v>
      </c>
      <c r="H11" s="60">
        <v>15156</v>
      </c>
      <c r="I11" s="60">
        <v>7578</v>
      </c>
      <c r="J11" s="60">
        <v>22734</v>
      </c>
      <c r="K11" s="60">
        <v>0</v>
      </c>
      <c r="L11" s="60">
        <v>6647</v>
      </c>
      <c r="M11" s="60">
        <v>15156</v>
      </c>
      <c r="N11" s="60">
        <v>21803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44537</v>
      </c>
      <c r="X11" s="60">
        <v>0</v>
      </c>
      <c r="Y11" s="60">
        <v>44537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39833</v>
      </c>
      <c r="D12" s="155">
        <v>0</v>
      </c>
      <c r="E12" s="156">
        <v>46607</v>
      </c>
      <c r="F12" s="60">
        <v>46607</v>
      </c>
      <c r="G12" s="60">
        <v>3515</v>
      </c>
      <c r="H12" s="60">
        <v>3514</v>
      </c>
      <c r="I12" s="60">
        <v>3514</v>
      </c>
      <c r="J12" s="60">
        <v>10543</v>
      </c>
      <c r="K12" s="60">
        <v>3515</v>
      </c>
      <c r="L12" s="60">
        <v>3676</v>
      </c>
      <c r="M12" s="60">
        <v>3492</v>
      </c>
      <c r="N12" s="60">
        <v>10683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21226</v>
      </c>
      <c r="X12" s="60">
        <v>23304</v>
      </c>
      <c r="Y12" s="60">
        <v>-2078</v>
      </c>
      <c r="Z12" s="140">
        <v>-8.92</v>
      </c>
      <c r="AA12" s="155">
        <v>46607</v>
      </c>
    </row>
    <row r="13" spans="1:27" ht="13.5">
      <c r="A13" s="181" t="s">
        <v>109</v>
      </c>
      <c r="B13" s="185"/>
      <c r="C13" s="155">
        <v>1816863</v>
      </c>
      <c r="D13" s="155">
        <v>0</v>
      </c>
      <c r="E13" s="156">
        <v>350000</v>
      </c>
      <c r="F13" s="60">
        <v>350000</v>
      </c>
      <c r="G13" s="60">
        <v>80114</v>
      </c>
      <c r="H13" s="60">
        <v>375592</v>
      </c>
      <c r="I13" s="60">
        <v>353374</v>
      </c>
      <c r="J13" s="60">
        <v>809080</v>
      </c>
      <c r="K13" s="60">
        <v>304343</v>
      </c>
      <c r="L13" s="60">
        <v>333740</v>
      </c>
      <c r="M13" s="60">
        <v>249337</v>
      </c>
      <c r="N13" s="60">
        <v>887420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1696500</v>
      </c>
      <c r="X13" s="60">
        <v>175000</v>
      </c>
      <c r="Y13" s="60">
        <v>1521500</v>
      </c>
      <c r="Z13" s="140">
        <v>869.43</v>
      </c>
      <c r="AA13" s="155">
        <v>350000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99320</v>
      </c>
      <c r="D16" s="155">
        <v>0</v>
      </c>
      <c r="E16" s="156">
        <v>300000</v>
      </c>
      <c r="F16" s="60">
        <v>300000</v>
      </c>
      <c r="G16" s="60">
        <v>9350</v>
      </c>
      <c r="H16" s="60">
        <v>8000</v>
      </c>
      <c r="I16" s="60">
        <v>7200</v>
      </c>
      <c r="J16" s="60">
        <v>24550</v>
      </c>
      <c r="K16" s="60">
        <v>7500</v>
      </c>
      <c r="L16" s="60">
        <v>15800</v>
      </c>
      <c r="M16" s="60">
        <v>27300</v>
      </c>
      <c r="N16" s="60">
        <v>50600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75150</v>
      </c>
      <c r="X16" s="60">
        <v>150000</v>
      </c>
      <c r="Y16" s="60">
        <v>-74850</v>
      </c>
      <c r="Z16" s="140">
        <v>-49.9</v>
      </c>
      <c r="AA16" s="155">
        <v>300000</v>
      </c>
    </row>
    <row r="17" spans="1:27" ht="13.5">
      <c r="A17" s="181" t="s">
        <v>113</v>
      </c>
      <c r="B17" s="185"/>
      <c r="C17" s="155">
        <v>3425833</v>
      </c>
      <c r="D17" s="155">
        <v>0</v>
      </c>
      <c r="E17" s="156">
        <v>2969200</v>
      </c>
      <c r="F17" s="60">
        <v>2969200</v>
      </c>
      <c r="G17" s="60">
        <v>481690</v>
      </c>
      <c r="H17" s="60">
        <v>408900</v>
      </c>
      <c r="I17" s="60">
        <v>409670</v>
      </c>
      <c r="J17" s="60">
        <v>1300260</v>
      </c>
      <c r="K17" s="60">
        <v>392170</v>
      </c>
      <c r="L17" s="60">
        <v>291450</v>
      </c>
      <c r="M17" s="60">
        <v>197460</v>
      </c>
      <c r="N17" s="60">
        <v>881080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2181340</v>
      </c>
      <c r="X17" s="60">
        <v>1484600</v>
      </c>
      <c r="Y17" s="60">
        <v>696740</v>
      </c>
      <c r="Z17" s="140">
        <v>46.93</v>
      </c>
      <c r="AA17" s="155">
        <v>2969200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5291210</v>
      </c>
      <c r="D19" s="155">
        <v>0</v>
      </c>
      <c r="E19" s="156">
        <v>73285000</v>
      </c>
      <c r="F19" s="60">
        <v>73285000</v>
      </c>
      <c r="G19" s="60">
        <v>30116000</v>
      </c>
      <c r="H19" s="60">
        <v>1290000</v>
      </c>
      <c r="I19" s="60">
        <v>900000</v>
      </c>
      <c r="J19" s="60">
        <v>32306000</v>
      </c>
      <c r="K19" s="60">
        <v>0</v>
      </c>
      <c r="L19" s="60">
        <v>20336000</v>
      </c>
      <c r="M19" s="60">
        <v>0</v>
      </c>
      <c r="N19" s="60">
        <v>20336000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52642000</v>
      </c>
      <c r="X19" s="60">
        <v>36642500</v>
      </c>
      <c r="Y19" s="60">
        <v>15999500</v>
      </c>
      <c r="Z19" s="140">
        <v>43.66</v>
      </c>
      <c r="AA19" s="155">
        <v>73285000</v>
      </c>
    </row>
    <row r="20" spans="1:27" ht="13.5">
      <c r="A20" s="181" t="s">
        <v>35</v>
      </c>
      <c r="B20" s="185"/>
      <c r="C20" s="155">
        <v>170812</v>
      </c>
      <c r="D20" s="155">
        <v>0</v>
      </c>
      <c r="E20" s="156">
        <v>8152000</v>
      </c>
      <c r="F20" s="54">
        <v>8152000</v>
      </c>
      <c r="G20" s="54">
        <v>25787</v>
      </c>
      <c r="H20" s="54">
        <v>14586</v>
      </c>
      <c r="I20" s="54">
        <v>4335</v>
      </c>
      <c r="J20" s="54">
        <v>44708</v>
      </c>
      <c r="K20" s="54">
        <v>69667</v>
      </c>
      <c r="L20" s="54">
        <v>6892</v>
      </c>
      <c r="M20" s="54">
        <v>0</v>
      </c>
      <c r="N20" s="54">
        <v>76559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121267</v>
      </c>
      <c r="X20" s="54">
        <v>4076000</v>
      </c>
      <c r="Y20" s="54">
        <v>-3954733</v>
      </c>
      <c r="Z20" s="184">
        <v>-97.02</v>
      </c>
      <c r="AA20" s="130">
        <v>8152000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21821885</v>
      </c>
      <c r="D22" s="188">
        <f>SUM(D5:D21)</f>
        <v>0</v>
      </c>
      <c r="E22" s="189">
        <f t="shared" si="0"/>
        <v>91624885</v>
      </c>
      <c r="F22" s="190">
        <f t="shared" si="0"/>
        <v>91624885</v>
      </c>
      <c r="G22" s="190">
        <f t="shared" si="0"/>
        <v>31890237</v>
      </c>
      <c r="H22" s="190">
        <f t="shared" si="0"/>
        <v>3288529</v>
      </c>
      <c r="I22" s="190">
        <f t="shared" si="0"/>
        <v>2855145</v>
      </c>
      <c r="J22" s="190">
        <f t="shared" si="0"/>
        <v>38033911</v>
      </c>
      <c r="K22" s="190">
        <f t="shared" si="0"/>
        <v>1949964</v>
      </c>
      <c r="L22" s="190">
        <f t="shared" si="0"/>
        <v>22271326</v>
      </c>
      <c r="M22" s="190">
        <f t="shared" si="0"/>
        <v>1769866</v>
      </c>
      <c r="N22" s="190">
        <f t="shared" si="0"/>
        <v>25991156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64025067</v>
      </c>
      <c r="X22" s="190">
        <f t="shared" si="0"/>
        <v>45812443</v>
      </c>
      <c r="Y22" s="190">
        <f t="shared" si="0"/>
        <v>18212624</v>
      </c>
      <c r="Z22" s="191">
        <f>+IF(X22&lt;&gt;0,+(Y22/X22)*100,0)</f>
        <v>39.7547539649872</v>
      </c>
      <c r="AA22" s="188">
        <f>SUM(AA5:AA21)</f>
        <v>91624885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14136679</v>
      </c>
      <c r="D25" s="155">
        <v>0</v>
      </c>
      <c r="E25" s="156">
        <v>23188540</v>
      </c>
      <c r="F25" s="60">
        <v>23188540</v>
      </c>
      <c r="G25" s="60">
        <v>1443334</v>
      </c>
      <c r="H25" s="60">
        <v>1590215</v>
      </c>
      <c r="I25" s="60">
        <v>1433617</v>
      </c>
      <c r="J25" s="60">
        <v>4467166</v>
      </c>
      <c r="K25" s="60">
        <v>1496667</v>
      </c>
      <c r="L25" s="60">
        <v>1593198</v>
      </c>
      <c r="M25" s="60">
        <v>1959177</v>
      </c>
      <c r="N25" s="60">
        <v>5049042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9516208</v>
      </c>
      <c r="X25" s="60">
        <v>11594270</v>
      </c>
      <c r="Y25" s="60">
        <v>-2078062</v>
      </c>
      <c r="Z25" s="140">
        <v>-17.92</v>
      </c>
      <c r="AA25" s="155">
        <v>23188540</v>
      </c>
    </row>
    <row r="26" spans="1:27" ht="13.5">
      <c r="A26" s="183" t="s">
        <v>38</v>
      </c>
      <c r="B26" s="182"/>
      <c r="C26" s="155">
        <v>6810883</v>
      </c>
      <c r="D26" s="155">
        <v>0</v>
      </c>
      <c r="E26" s="156">
        <v>7791626</v>
      </c>
      <c r="F26" s="60">
        <v>7791626</v>
      </c>
      <c r="G26" s="60">
        <v>572474</v>
      </c>
      <c r="H26" s="60">
        <v>572474</v>
      </c>
      <c r="I26" s="60">
        <v>572474</v>
      </c>
      <c r="J26" s="60">
        <v>1717422</v>
      </c>
      <c r="K26" s="60">
        <v>572474</v>
      </c>
      <c r="L26" s="60">
        <v>572474</v>
      </c>
      <c r="M26" s="60">
        <v>572474</v>
      </c>
      <c r="N26" s="60">
        <v>1717422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3434844</v>
      </c>
      <c r="X26" s="60">
        <v>3895813</v>
      </c>
      <c r="Y26" s="60">
        <v>-460969</v>
      </c>
      <c r="Z26" s="140">
        <v>-11.83</v>
      </c>
      <c r="AA26" s="155">
        <v>7791626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11245664</v>
      </c>
      <c r="D28" s="155">
        <v>0</v>
      </c>
      <c r="E28" s="156">
        <v>2225032</v>
      </c>
      <c r="F28" s="60">
        <v>2225032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1112516</v>
      </c>
      <c r="Y28" s="60">
        <v>-1112516</v>
      </c>
      <c r="Z28" s="140">
        <v>-100</v>
      </c>
      <c r="AA28" s="155">
        <v>2225032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86703</v>
      </c>
      <c r="D32" s="155">
        <v>0</v>
      </c>
      <c r="E32" s="156">
        <v>9462815</v>
      </c>
      <c r="F32" s="60">
        <v>9462815</v>
      </c>
      <c r="G32" s="60">
        <v>76594</v>
      </c>
      <c r="H32" s="60">
        <v>47453</v>
      </c>
      <c r="I32" s="60">
        <v>54324</v>
      </c>
      <c r="J32" s="60">
        <v>178371</v>
      </c>
      <c r="K32" s="60">
        <v>715312</v>
      </c>
      <c r="L32" s="60">
        <v>659742</v>
      </c>
      <c r="M32" s="60">
        <v>719961</v>
      </c>
      <c r="N32" s="60">
        <v>2095015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2273386</v>
      </c>
      <c r="X32" s="60">
        <v>4731408</v>
      </c>
      <c r="Y32" s="60">
        <v>-2458022</v>
      </c>
      <c r="Z32" s="140">
        <v>-51.95</v>
      </c>
      <c r="AA32" s="155">
        <v>9462815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23926647</v>
      </c>
      <c r="D34" s="155">
        <v>0</v>
      </c>
      <c r="E34" s="156">
        <v>38285001</v>
      </c>
      <c r="F34" s="60">
        <v>38285001</v>
      </c>
      <c r="G34" s="60">
        <v>465184</v>
      </c>
      <c r="H34" s="60">
        <v>5014032</v>
      </c>
      <c r="I34" s="60">
        <v>1484387</v>
      </c>
      <c r="J34" s="60">
        <v>6963603</v>
      </c>
      <c r="K34" s="60">
        <v>2430211</v>
      </c>
      <c r="L34" s="60">
        <v>2419973</v>
      </c>
      <c r="M34" s="60">
        <v>1875621</v>
      </c>
      <c r="N34" s="60">
        <v>6725805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13689408</v>
      </c>
      <c r="X34" s="60">
        <v>19142501</v>
      </c>
      <c r="Y34" s="60">
        <v>-5453093</v>
      </c>
      <c r="Z34" s="140">
        <v>-28.49</v>
      </c>
      <c r="AA34" s="155">
        <v>38285001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56206576</v>
      </c>
      <c r="D36" s="188">
        <f>SUM(D25:D35)</f>
        <v>0</v>
      </c>
      <c r="E36" s="189">
        <f t="shared" si="1"/>
        <v>80953014</v>
      </c>
      <c r="F36" s="190">
        <f t="shared" si="1"/>
        <v>80953014</v>
      </c>
      <c r="G36" s="190">
        <f t="shared" si="1"/>
        <v>2557586</v>
      </c>
      <c r="H36" s="190">
        <f t="shared" si="1"/>
        <v>7224174</v>
      </c>
      <c r="I36" s="190">
        <f t="shared" si="1"/>
        <v>3544802</v>
      </c>
      <c r="J36" s="190">
        <f t="shared" si="1"/>
        <v>13326562</v>
      </c>
      <c r="K36" s="190">
        <f t="shared" si="1"/>
        <v>5214664</v>
      </c>
      <c r="L36" s="190">
        <f t="shared" si="1"/>
        <v>5245387</v>
      </c>
      <c r="M36" s="190">
        <f t="shared" si="1"/>
        <v>5127233</v>
      </c>
      <c r="N36" s="190">
        <f t="shared" si="1"/>
        <v>15587284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28913846</v>
      </c>
      <c r="X36" s="190">
        <f t="shared" si="1"/>
        <v>40476508</v>
      </c>
      <c r="Y36" s="190">
        <f t="shared" si="1"/>
        <v>-11562662</v>
      </c>
      <c r="Z36" s="191">
        <f>+IF(X36&lt;&gt;0,+(Y36/X36)*100,0)</f>
        <v>-28.566352611247986</v>
      </c>
      <c r="AA36" s="188">
        <f>SUM(AA25:AA35)</f>
        <v>80953014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-34384691</v>
      </c>
      <c r="D38" s="199">
        <f>+D22-D36</f>
        <v>0</v>
      </c>
      <c r="E38" s="200">
        <f t="shared" si="2"/>
        <v>10671871</v>
      </c>
      <c r="F38" s="106">
        <f t="shared" si="2"/>
        <v>10671871</v>
      </c>
      <c r="G38" s="106">
        <f t="shared" si="2"/>
        <v>29332651</v>
      </c>
      <c r="H38" s="106">
        <f t="shared" si="2"/>
        <v>-3935645</v>
      </c>
      <c r="I38" s="106">
        <f t="shared" si="2"/>
        <v>-689657</v>
      </c>
      <c r="J38" s="106">
        <f t="shared" si="2"/>
        <v>24707349</v>
      </c>
      <c r="K38" s="106">
        <f t="shared" si="2"/>
        <v>-3264700</v>
      </c>
      <c r="L38" s="106">
        <f t="shared" si="2"/>
        <v>17025939</v>
      </c>
      <c r="M38" s="106">
        <f t="shared" si="2"/>
        <v>-3357367</v>
      </c>
      <c r="N38" s="106">
        <f t="shared" si="2"/>
        <v>10403872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35111221</v>
      </c>
      <c r="X38" s="106">
        <f>IF(F22=F36,0,X22-X36)</f>
        <v>5335935</v>
      </c>
      <c r="Y38" s="106">
        <f t="shared" si="2"/>
        <v>29775286</v>
      </c>
      <c r="Z38" s="201">
        <f>+IF(X38&lt;&gt;0,+(Y38/X38)*100,0)</f>
        <v>558.0144060975256</v>
      </c>
      <c r="AA38" s="199">
        <f>+AA22-AA36</f>
        <v>10671871</v>
      </c>
    </row>
    <row r="39" spans="1:27" ht="13.5">
      <c r="A39" s="181" t="s">
        <v>46</v>
      </c>
      <c r="B39" s="185"/>
      <c r="C39" s="155">
        <v>40946325</v>
      </c>
      <c r="D39" s="155">
        <v>0</v>
      </c>
      <c r="E39" s="156">
        <v>38502000</v>
      </c>
      <c r="F39" s="60">
        <v>38502000</v>
      </c>
      <c r="G39" s="60">
        <v>6087000</v>
      </c>
      <c r="H39" s="60">
        <v>2000000</v>
      </c>
      <c r="I39" s="60">
        <v>2500000</v>
      </c>
      <c r="J39" s="60">
        <v>10587000</v>
      </c>
      <c r="K39" s="60">
        <v>1500000</v>
      </c>
      <c r="L39" s="60">
        <v>1000000</v>
      </c>
      <c r="M39" s="60">
        <v>12320000</v>
      </c>
      <c r="N39" s="60">
        <v>14820000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25407000</v>
      </c>
      <c r="X39" s="60">
        <v>19251000</v>
      </c>
      <c r="Y39" s="60">
        <v>6156000</v>
      </c>
      <c r="Z39" s="140">
        <v>31.98</v>
      </c>
      <c r="AA39" s="155">
        <v>38502000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6561634</v>
      </c>
      <c r="D42" s="206">
        <f>SUM(D38:D41)</f>
        <v>0</v>
      </c>
      <c r="E42" s="207">
        <f t="shared" si="3"/>
        <v>49173871</v>
      </c>
      <c r="F42" s="88">
        <f t="shared" si="3"/>
        <v>49173871</v>
      </c>
      <c r="G42" s="88">
        <f t="shared" si="3"/>
        <v>35419651</v>
      </c>
      <c r="H42" s="88">
        <f t="shared" si="3"/>
        <v>-1935645</v>
      </c>
      <c r="I42" s="88">
        <f t="shared" si="3"/>
        <v>1810343</v>
      </c>
      <c r="J42" s="88">
        <f t="shared" si="3"/>
        <v>35294349</v>
      </c>
      <c r="K42" s="88">
        <f t="shared" si="3"/>
        <v>-1764700</v>
      </c>
      <c r="L42" s="88">
        <f t="shared" si="3"/>
        <v>18025939</v>
      </c>
      <c r="M42" s="88">
        <f t="shared" si="3"/>
        <v>8962633</v>
      </c>
      <c r="N42" s="88">
        <f t="shared" si="3"/>
        <v>25223872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60518221</v>
      </c>
      <c r="X42" s="88">
        <f t="shared" si="3"/>
        <v>24586935</v>
      </c>
      <c r="Y42" s="88">
        <f t="shared" si="3"/>
        <v>35931286</v>
      </c>
      <c r="Z42" s="208">
        <f>+IF(X42&lt;&gt;0,+(Y42/X42)*100,0)</f>
        <v>146.13975267759076</v>
      </c>
      <c r="AA42" s="206">
        <f>SUM(AA38:AA41)</f>
        <v>49173871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6561634</v>
      </c>
      <c r="D44" s="210">
        <f>+D42-D43</f>
        <v>0</v>
      </c>
      <c r="E44" s="211">
        <f t="shared" si="4"/>
        <v>49173871</v>
      </c>
      <c r="F44" s="77">
        <f t="shared" si="4"/>
        <v>49173871</v>
      </c>
      <c r="G44" s="77">
        <f t="shared" si="4"/>
        <v>35419651</v>
      </c>
      <c r="H44" s="77">
        <f t="shared" si="4"/>
        <v>-1935645</v>
      </c>
      <c r="I44" s="77">
        <f t="shared" si="4"/>
        <v>1810343</v>
      </c>
      <c r="J44" s="77">
        <f t="shared" si="4"/>
        <v>35294349</v>
      </c>
      <c r="K44" s="77">
        <f t="shared" si="4"/>
        <v>-1764700</v>
      </c>
      <c r="L44" s="77">
        <f t="shared" si="4"/>
        <v>18025939</v>
      </c>
      <c r="M44" s="77">
        <f t="shared" si="4"/>
        <v>8962633</v>
      </c>
      <c r="N44" s="77">
        <f t="shared" si="4"/>
        <v>25223872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60518221</v>
      </c>
      <c r="X44" s="77">
        <f t="shared" si="4"/>
        <v>24586935</v>
      </c>
      <c r="Y44" s="77">
        <f t="shared" si="4"/>
        <v>35931286</v>
      </c>
      <c r="Z44" s="212">
        <f>+IF(X44&lt;&gt;0,+(Y44/X44)*100,0)</f>
        <v>146.13975267759076</v>
      </c>
      <c r="AA44" s="210">
        <f>+AA42-AA43</f>
        <v>49173871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6561634</v>
      </c>
      <c r="D46" s="206">
        <f>SUM(D44:D45)</f>
        <v>0</v>
      </c>
      <c r="E46" s="207">
        <f t="shared" si="5"/>
        <v>49173871</v>
      </c>
      <c r="F46" s="88">
        <f t="shared" si="5"/>
        <v>49173871</v>
      </c>
      <c r="G46" s="88">
        <f t="shared" si="5"/>
        <v>35419651</v>
      </c>
      <c r="H46" s="88">
        <f t="shared" si="5"/>
        <v>-1935645</v>
      </c>
      <c r="I46" s="88">
        <f t="shared" si="5"/>
        <v>1810343</v>
      </c>
      <c r="J46" s="88">
        <f t="shared" si="5"/>
        <v>35294349</v>
      </c>
      <c r="K46" s="88">
        <f t="shared" si="5"/>
        <v>-1764700</v>
      </c>
      <c r="L46" s="88">
        <f t="shared" si="5"/>
        <v>18025939</v>
      </c>
      <c r="M46" s="88">
        <f t="shared" si="5"/>
        <v>8962633</v>
      </c>
      <c r="N46" s="88">
        <f t="shared" si="5"/>
        <v>25223872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60518221</v>
      </c>
      <c r="X46" s="88">
        <f t="shared" si="5"/>
        <v>24586935</v>
      </c>
      <c r="Y46" s="88">
        <f t="shared" si="5"/>
        <v>35931286</v>
      </c>
      <c r="Z46" s="208">
        <f>+IF(X46&lt;&gt;0,+(Y46/X46)*100,0)</f>
        <v>146.13975267759076</v>
      </c>
      <c r="AA46" s="206">
        <f>SUM(AA44:AA45)</f>
        <v>49173871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6561634</v>
      </c>
      <c r="D48" s="217">
        <f>SUM(D46:D47)</f>
        <v>0</v>
      </c>
      <c r="E48" s="218">
        <f t="shared" si="6"/>
        <v>49173871</v>
      </c>
      <c r="F48" s="219">
        <f t="shared" si="6"/>
        <v>49173871</v>
      </c>
      <c r="G48" s="219">
        <f t="shared" si="6"/>
        <v>35419651</v>
      </c>
      <c r="H48" s="220">
        <f t="shared" si="6"/>
        <v>-1935645</v>
      </c>
      <c r="I48" s="220">
        <f t="shared" si="6"/>
        <v>1810343</v>
      </c>
      <c r="J48" s="220">
        <f t="shared" si="6"/>
        <v>35294349</v>
      </c>
      <c r="K48" s="220">
        <f t="shared" si="6"/>
        <v>-1764700</v>
      </c>
      <c r="L48" s="220">
        <f t="shared" si="6"/>
        <v>18025939</v>
      </c>
      <c r="M48" s="219">
        <f t="shared" si="6"/>
        <v>8962633</v>
      </c>
      <c r="N48" s="219">
        <f t="shared" si="6"/>
        <v>25223872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60518221</v>
      </c>
      <c r="X48" s="220">
        <f t="shared" si="6"/>
        <v>24586935</v>
      </c>
      <c r="Y48" s="220">
        <f t="shared" si="6"/>
        <v>35931286</v>
      </c>
      <c r="Z48" s="221">
        <f>+IF(X48&lt;&gt;0,+(Y48/X48)*100,0)</f>
        <v>146.13975267759076</v>
      </c>
      <c r="AA48" s="222">
        <f>SUM(AA46:AA47)</f>
        <v>49173871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3577770</v>
      </c>
      <c r="D5" s="153">
        <f>SUM(D6:D8)</f>
        <v>0</v>
      </c>
      <c r="E5" s="154">
        <f t="shared" si="0"/>
        <v>340000</v>
      </c>
      <c r="F5" s="100">
        <f t="shared" si="0"/>
        <v>340000</v>
      </c>
      <c r="G5" s="100">
        <f t="shared" si="0"/>
        <v>0</v>
      </c>
      <c r="H5" s="100">
        <f t="shared" si="0"/>
        <v>9891</v>
      </c>
      <c r="I5" s="100">
        <f t="shared" si="0"/>
        <v>0</v>
      </c>
      <c r="J5" s="100">
        <f t="shared" si="0"/>
        <v>9891</v>
      </c>
      <c r="K5" s="100">
        <f t="shared" si="0"/>
        <v>79850</v>
      </c>
      <c r="L5" s="100">
        <f t="shared" si="0"/>
        <v>49099</v>
      </c>
      <c r="M5" s="100">
        <f t="shared" si="0"/>
        <v>0</v>
      </c>
      <c r="N5" s="100">
        <f t="shared" si="0"/>
        <v>128949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138840</v>
      </c>
      <c r="X5" s="100">
        <f t="shared" si="0"/>
        <v>170000</v>
      </c>
      <c r="Y5" s="100">
        <f t="shared" si="0"/>
        <v>-31160</v>
      </c>
      <c r="Z5" s="137">
        <f>+IF(X5&lt;&gt;0,+(Y5/X5)*100,0)</f>
        <v>-18.32941176470588</v>
      </c>
      <c r="AA5" s="153">
        <f>SUM(AA6:AA8)</f>
        <v>340000</v>
      </c>
    </row>
    <row r="6" spans="1:27" ht="13.5">
      <c r="A6" s="138" t="s">
        <v>75</v>
      </c>
      <c r="B6" s="136"/>
      <c r="C6" s="155"/>
      <c r="D6" s="155"/>
      <c r="E6" s="156">
        <v>70000</v>
      </c>
      <c r="F6" s="60">
        <v>70000</v>
      </c>
      <c r="G6" s="60"/>
      <c r="H6" s="60">
        <v>9891</v>
      </c>
      <c r="I6" s="60"/>
      <c r="J6" s="60">
        <v>9891</v>
      </c>
      <c r="K6" s="60">
        <v>6000</v>
      </c>
      <c r="L6" s="60">
        <v>7150</v>
      </c>
      <c r="M6" s="60"/>
      <c r="N6" s="60">
        <v>13150</v>
      </c>
      <c r="O6" s="60"/>
      <c r="P6" s="60"/>
      <c r="Q6" s="60"/>
      <c r="R6" s="60"/>
      <c r="S6" s="60"/>
      <c r="T6" s="60"/>
      <c r="U6" s="60"/>
      <c r="V6" s="60"/>
      <c r="W6" s="60">
        <v>23041</v>
      </c>
      <c r="X6" s="60">
        <v>35000</v>
      </c>
      <c r="Y6" s="60">
        <v>-11959</v>
      </c>
      <c r="Z6" s="140">
        <v>-34.17</v>
      </c>
      <c r="AA6" s="62">
        <v>70000</v>
      </c>
    </row>
    <row r="7" spans="1:27" ht="13.5">
      <c r="A7" s="138" t="s">
        <v>76</v>
      </c>
      <c r="B7" s="136"/>
      <c r="C7" s="157">
        <v>3577770</v>
      </c>
      <c r="D7" s="157"/>
      <c r="E7" s="158">
        <v>140000</v>
      </c>
      <c r="F7" s="159">
        <v>140000</v>
      </c>
      <c r="G7" s="159"/>
      <c r="H7" s="159"/>
      <c r="I7" s="159"/>
      <c r="J7" s="159"/>
      <c r="K7" s="159">
        <v>31950</v>
      </c>
      <c r="L7" s="159"/>
      <c r="M7" s="159"/>
      <c r="N7" s="159">
        <v>31950</v>
      </c>
      <c r="O7" s="159"/>
      <c r="P7" s="159"/>
      <c r="Q7" s="159"/>
      <c r="R7" s="159"/>
      <c r="S7" s="159"/>
      <c r="T7" s="159"/>
      <c r="U7" s="159"/>
      <c r="V7" s="159"/>
      <c r="W7" s="159">
        <v>31950</v>
      </c>
      <c r="X7" s="159">
        <v>70000</v>
      </c>
      <c r="Y7" s="159">
        <v>-38050</v>
      </c>
      <c r="Z7" s="141">
        <v>-54.36</v>
      </c>
      <c r="AA7" s="225">
        <v>140000</v>
      </c>
    </row>
    <row r="8" spans="1:27" ht="13.5">
      <c r="A8" s="138" t="s">
        <v>77</v>
      </c>
      <c r="B8" s="136"/>
      <c r="C8" s="155"/>
      <c r="D8" s="155"/>
      <c r="E8" s="156">
        <v>130000</v>
      </c>
      <c r="F8" s="60">
        <v>130000</v>
      </c>
      <c r="G8" s="60"/>
      <c r="H8" s="60"/>
      <c r="I8" s="60"/>
      <c r="J8" s="60"/>
      <c r="K8" s="60">
        <v>41900</v>
      </c>
      <c r="L8" s="60">
        <v>41949</v>
      </c>
      <c r="M8" s="60"/>
      <c r="N8" s="60">
        <v>83849</v>
      </c>
      <c r="O8" s="60"/>
      <c r="P8" s="60"/>
      <c r="Q8" s="60"/>
      <c r="R8" s="60"/>
      <c r="S8" s="60"/>
      <c r="T8" s="60"/>
      <c r="U8" s="60"/>
      <c r="V8" s="60"/>
      <c r="W8" s="60">
        <v>83849</v>
      </c>
      <c r="X8" s="60">
        <v>65000</v>
      </c>
      <c r="Y8" s="60">
        <v>18849</v>
      </c>
      <c r="Z8" s="140">
        <v>29</v>
      </c>
      <c r="AA8" s="62">
        <v>130000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296000</v>
      </c>
      <c r="F9" s="100">
        <f t="shared" si="1"/>
        <v>296000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71354</v>
      </c>
      <c r="M9" s="100">
        <f t="shared" si="1"/>
        <v>0</v>
      </c>
      <c r="N9" s="100">
        <f t="shared" si="1"/>
        <v>71354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71354</v>
      </c>
      <c r="X9" s="100">
        <f t="shared" si="1"/>
        <v>148000</v>
      </c>
      <c r="Y9" s="100">
        <f t="shared" si="1"/>
        <v>-76646</v>
      </c>
      <c r="Z9" s="137">
        <f>+IF(X9&lt;&gt;0,+(Y9/X9)*100,0)</f>
        <v>-51.787837837837834</v>
      </c>
      <c r="AA9" s="102">
        <f>SUM(AA10:AA14)</f>
        <v>296000</v>
      </c>
    </row>
    <row r="10" spans="1:27" ht="13.5">
      <c r="A10" s="138" t="s">
        <v>79</v>
      </c>
      <c r="B10" s="136"/>
      <c r="C10" s="155"/>
      <c r="D10" s="155"/>
      <c r="E10" s="156">
        <v>296000</v>
      </c>
      <c r="F10" s="60">
        <v>296000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148000</v>
      </c>
      <c r="Y10" s="60">
        <v>-148000</v>
      </c>
      <c r="Z10" s="140">
        <v>-100</v>
      </c>
      <c r="AA10" s="62">
        <v>296000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>
        <v>71354</v>
      </c>
      <c r="M12" s="60"/>
      <c r="N12" s="60">
        <v>71354</v>
      </c>
      <c r="O12" s="60"/>
      <c r="P12" s="60"/>
      <c r="Q12" s="60"/>
      <c r="R12" s="60"/>
      <c r="S12" s="60"/>
      <c r="T12" s="60"/>
      <c r="U12" s="60"/>
      <c r="V12" s="60"/>
      <c r="W12" s="60">
        <v>71354</v>
      </c>
      <c r="X12" s="60"/>
      <c r="Y12" s="60">
        <v>71354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148357499</v>
      </c>
      <c r="D15" s="153">
        <f>SUM(D16:D18)</f>
        <v>0</v>
      </c>
      <c r="E15" s="154">
        <f t="shared" si="2"/>
        <v>48532094</v>
      </c>
      <c r="F15" s="100">
        <f t="shared" si="2"/>
        <v>48532094</v>
      </c>
      <c r="G15" s="100">
        <f t="shared" si="2"/>
        <v>709823</v>
      </c>
      <c r="H15" s="100">
        <f t="shared" si="2"/>
        <v>427673</v>
      </c>
      <c r="I15" s="100">
        <f t="shared" si="2"/>
        <v>2860991</v>
      </c>
      <c r="J15" s="100">
        <f t="shared" si="2"/>
        <v>3998487</v>
      </c>
      <c r="K15" s="100">
        <f t="shared" si="2"/>
        <v>454782</v>
      </c>
      <c r="L15" s="100">
        <f t="shared" si="2"/>
        <v>3663111</v>
      </c>
      <c r="M15" s="100">
        <f t="shared" si="2"/>
        <v>1289159</v>
      </c>
      <c r="N15" s="100">
        <f t="shared" si="2"/>
        <v>5407052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9405539</v>
      </c>
      <c r="X15" s="100">
        <f t="shared" si="2"/>
        <v>24266047</v>
      </c>
      <c r="Y15" s="100">
        <f t="shared" si="2"/>
        <v>-14860508</v>
      </c>
      <c r="Z15" s="137">
        <f>+IF(X15&lt;&gt;0,+(Y15/X15)*100,0)</f>
        <v>-61.23992094798135</v>
      </c>
      <c r="AA15" s="102">
        <f>SUM(AA16:AA18)</f>
        <v>48532094</v>
      </c>
    </row>
    <row r="16" spans="1:27" ht="13.5">
      <c r="A16" s="138" t="s">
        <v>85</v>
      </c>
      <c r="B16" s="136"/>
      <c r="C16" s="155">
        <v>148357499</v>
      </c>
      <c r="D16" s="155"/>
      <c r="E16" s="156">
        <v>48532094</v>
      </c>
      <c r="F16" s="60">
        <v>48532094</v>
      </c>
      <c r="G16" s="60">
        <v>709823</v>
      </c>
      <c r="H16" s="60">
        <v>427673</v>
      </c>
      <c r="I16" s="60">
        <v>2860991</v>
      </c>
      <c r="J16" s="60">
        <v>3998487</v>
      </c>
      <c r="K16" s="60">
        <v>454782</v>
      </c>
      <c r="L16" s="60">
        <v>3663111</v>
      </c>
      <c r="M16" s="60">
        <v>1289159</v>
      </c>
      <c r="N16" s="60">
        <v>5407052</v>
      </c>
      <c r="O16" s="60"/>
      <c r="P16" s="60"/>
      <c r="Q16" s="60"/>
      <c r="R16" s="60"/>
      <c r="S16" s="60"/>
      <c r="T16" s="60"/>
      <c r="U16" s="60"/>
      <c r="V16" s="60"/>
      <c r="W16" s="60">
        <v>9405539</v>
      </c>
      <c r="X16" s="60">
        <v>24266047</v>
      </c>
      <c r="Y16" s="60">
        <v>-14860508</v>
      </c>
      <c r="Z16" s="140">
        <v>-61.24</v>
      </c>
      <c r="AA16" s="62">
        <v>48532094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>
        <v>6000</v>
      </c>
      <c r="F24" s="100">
        <v>6000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3000</v>
      </c>
      <c r="Y24" s="100">
        <v>-3000</v>
      </c>
      <c r="Z24" s="137">
        <v>-100</v>
      </c>
      <c r="AA24" s="102">
        <v>6000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151935269</v>
      </c>
      <c r="D25" s="217">
        <f>+D5+D9+D15+D19+D24</f>
        <v>0</v>
      </c>
      <c r="E25" s="230">
        <f t="shared" si="4"/>
        <v>49174094</v>
      </c>
      <c r="F25" s="219">
        <f t="shared" si="4"/>
        <v>49174094</v>
      </c>
      <c r="G25" s="219">
        <f t="shared" si="4"/>
        <v>709823</v>
      </c>
      <c r="H25" s="219">
        <f t="shared" si="4"/>
        <v>437564</v>
      </c>
      <c r="I25" s="219">
        <f t="shared" si="4"/>
        <v>2860991</v>
      </c>
      <c r="J25" s="219">
        <f t="shared" si="4"/>
        <v>4008378</v>
      </c>
      <c r="K25" s="219">
        <f t="shared" si="4"/>
        <v>534632</v>
      </c>
      <c r="L25" s="219">
        <f t="shared" si="4"/>
        <v>3783564</v>
      </c>
      <c r="M25" s="219">
        <f t="shared" si="4"/>
        <v>1289159</v>
      </c>
      <c r="N25" s="219">
        <f t="shared" si="4"/>
        <v>5607355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9615733</v>
      </c>
      <c r="X25" s="219">
        <f t="shared" si="4"/>
        <v>24587047</v>
      </c>
      <c r="Y25" s="219">
        <f t="shared" si="4"/>
        <v>-14971314</v>
      </c>
      <c r="Z25" s="231">
        <f>+IF(X25&lt;&gt;0,+(Y25/X25)*100,0)</f>
        <v>-60.891061866843955</v>
      </c>
      <c r="AA25" s="232">
        <f>+AA5+AA9+AA15+AA19+AA24</f>
        <v>49174094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146351190</v>
      </c>
      <c r="D28" s="155"/>
      <c r="E28" s="156">
        <v>38502000</v>
      </c>
      <c r="F28" s="60">
        <v>38502000</v>
      </c>
      <c r="G28" s="60"/>
      <c r="H28" s="60"/>
      <c r="I28" s="60">
        <v>1003274</v>
      </c>
      <c r="J28" s="60">
        <v>1003274</v>
      </c>
      <c r="K28" s="60">
        <v>534632</v>
      </c>
      <c r="L28" s="60">
        <v>2135618</v>
      </c>
      <c r="M28" s="60"/>
      <c r="N28" s="60">
        <v>2670250</v>
      </c>
      <c r="O28" s="60"/>
      <c r="P28" s="60"/>
      <c r="Q28" s="60"/>
      <c r="R28" s="60"/>
      <c r="S28" s="60"/>
      <c r="T28" s="60"/>
      <c r="U28" s="60"/>
      <c r="V28" s="60"/>
      <c r="W28" s="60">
        <v>3673524</v>
      </c>
      <c r="X28" s="60">
        <v>19251000</v>
      </c>
      <c r="Y28" s="60">
        <v>-15577476</v>
      </c>
      <c r="Z28" s="140">
        <v>-80.92</v>
      </c>
      <c r="AA28" s="155">
        <v>38502000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146351190</v>
      </c>
      <c r="D32" s="210">
        <f>SUM(D28:D31)</f>
        <v>0</v>
      </c>
      <c r="E32" s="211">
        <f t="shared" si="5"/>
        <v>38502000</v>
      </c>
      <c r="F32" s="77">
        <f t="shared" si="5"/>
        <v>38502000</v>
      </c>
      <c r="G32" s="77">
        <f t="shared" si="5"/>
        <v>0</v>
      </c>
      <c r="H32" s="77">
        <f t="shared" si="5"/>
        <v>0</v>
      </c>
      <c r="I32" s="77">
        <f t="shared" si="5"/>
        <v>1003274</v>
      </c>
      <c r="J32" s="77">
        <f t="shared" si="5"/>
        <v>1003274</v>
      </c>
      <c r="K32" s="77">
        <f t="shared" si="5"/>
        <v>534632</v>
      </c>
      <c r="L32" s="77">
        <f t="shared" si="5"/>
        <v>2135618</v>
      </c>
      <c r="M32" s="77">
        <f t="shared" si="5"/>
        <v>0</v>
      </c>
      <c r="N32" s="77">
        <f t="shared" si="5"/>
        <v>2670250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3673524</v>
      </c>
      <c r="X32" s="77">
        <f t="shared" si="5"/>
        <v>19251000</v>
      </c>
      <c r="Y32" s="77">
        <f t="shared" si="5"/>
        <v>-15577476</v>
      </c>
      <c r="Z32" s="212">
        <f>+IF(X32&lt;&gt;0,+(Y32/X32)*100,0)</f>
        <v>-80.91774972728689</v>
      </c>
      <c r="AA32" s="79">
        <f>SUM(AA28:AA31)</f>
        <v>38502000</v>
      </c>
    </row>
    <row r="33" spans="1:27" ht="13.5">
      <c r="A33" s="237" t="s">
        <v>51</v>
      </c>
      <c r="B33" s="136" t="s">
        <v>137</v>
      </c>
      <c r="C33" s="155">
        <v>5415906</v>
      </c>
      <c r="D33" s="155"/>
      <c r="E33" s="156"/>
      <c r="F33" s="60"/>
      <c r="G33" s="60"/>
      <c r="H33" s="60"/>
      <c r="I33" s="60">
        <v>1857717</v>
      </c>
      <c r="J33" s="60">
        <v>1857717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1857717</v>
      </c>
      <c r="X33" s="60"/>
      <c r="Y33" s="60">
        <v>1857717</v>
      </c>
      <c r="Z33" s="140"/>
      <c r="AA33" s="62"/>
    </row>
    <row r="34" spans="1:27" ht="13.5">
      <c r="A34" s="237" t="s">
        <v>52</v>
      </c>
      <c r="B34" s="136" t="s">
        <v>138</v>
      </c>
      <c r="C34" s="155">
        <v>168173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10672094</v>
      </c>
      <c r="F35" s="60">
        <v>10672094</v>
      </c>
      <c r="G35" s="60">
        <v>709823</v>
      </c>
      <c r="H35" s="60">
        <v>437564</v>
      </c>
      <c r="I35" s="60"/>
      <c r="J35" s="60">
        <v>1147387</v>
      </c>
      <c r="K35" s="60"/>
      <c r="L35" s="60">
        <v>1647946</v>
      </c>
      <c r="M35" s="60">
        <v>1289159</v>
      </c>
      <c r="N35" s="60">
        <v>2937105</v>
      </c>
      <c r="O35" s="60"/>
      <c r="P35" s="60"/>
      <c r="Q35" s="60"/>
      <c r="R35" s="60"/>
      <c r="S35" s="60"/>
      <c r="T35" s="60"/>
      <c r="U35" s="60"/>
      <c r="V35" s="60"/>
      <c r="W35" s="60">
        <v>4084492</v>
      </c>
      <c r="X35" s="60">
        <v>5336047</v>
      </c>
      <c r="Y35" s="60">
        <v>-1251555</v>
      </c>
      <c r="Z35" s="140">
        <v>-23.45</v>
      </c>
      <c r="AA35" s="62">
        <v>10672094</v>
      </c>
    </row>
    <row r="36" spans="1:27" ht="13.5">
      <c r="A36" s="238" t="s">
        <v>139</v>
      </c>
      <c r="B36" s="149"/>
      <c r="C36" s="222">
        <f aca="true" t="shared" si="6" ref="C36:Y36">SUM(C32:C35)</f>
        <v>151935269</v>
      </c>
      <c r="D36" s="222">
        <f>SUM(D32:D35)</f>
        <v>0</v>
      </c>
      <c r="E36" s="218">
        <f t="shared" si="6"/>
        <v>49174094</v>
      </c>
      <c r="F36" s="220">
        <f t="shared" si="6"/>
        <v>49174094</v>
      </c>
      <c r="G36" s="220">
        <f t="shared" si="6"/>
        <v>709823</v>
      </c>
      <c r="H36" s="220">
        <f t="shared" si="6"/>
        <v>437564</v>
      </c>
      <c r="I36" s="220">
        <f t="shared" si="6"/>
        <v>2860991</v>
      </c>
      <c r="J36" s="220">
        <f t="shared" si="6"/>
        <v>4008378</v>
      </c>
      <c r="K36" s="220">
        <f t="shared" si="6"/>
        <v>534632</v>
      </c>
      <c r="L36" s="220">
        <f t="shared" si="6"/>
        <v>3783564</v>
      </c>
      <c r="M36" s="220">
        <f t="shared" si="6"/>
        <v>1289159</v>
      </c>
      <c r="N36" s="220">
        <f t="shared" si="6"/>
        <v>5607355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9615733</v>
      </c>
      <c r="X36" s="220">
        <f t="shared" si="6"/>
        <v>24587047</v>
      </c>
      <c r="Y36" s="220">
        <f t="shared" si="6"/>
        <v>-14971314</v>
      </c>
      <c r="Z36" s="221">
        <f>+IF(X36&lt;&gt;0,+(Y36/X36)*100,0)</f>
        <v>-60.891061866843955</v>
      </c>
      <c r="AA36" s="239">
        <f>SUM(AA32:AA35)</f>
        <v>49174094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59755817</v>
      </c>
      <c r="D6" s="155"/>
      <c r="E6" s="59">
        <v>59285000</v>
      </c>
      <c r="F6" s="60">
        <v>59285000</v>
      </c>
      <c r="G6" s="60">
        <v>97114637</v>
      </c>
      <c r="H6" s="60">
        <v>10419218</v>
      </c>
      <c r="I6" s="60">
        <v>10852639</v>
      </c>
      <c r="J6" s="60">
        <v>10852639</v>
      </c>
      <c r="K6" s="60">
        <v>5393609</v>
      </c>
      <c r="L6" s="60">
        <v>23286176</v>
      </c>
      <c r="M6" s="60">
        <v>26565635</v>
      </c>
      <c r="N6" s="60">
        <v>26565635</v>
      </c>
      <c r="O6" s="60"/>
      <c r="P6" s="60"/>
      <c r="Q6" s="60"/>
      <c r="R6" s="60"/>
      <c r="S6" s="60"/>
      <c r="T6" s="60"/>
      <c r="U6" s="60"/>
      <c r="V6" s="60"/>
      <c r="W6" s="60">
        <v>26565635</v>
      </c>
      <c r="X6" s="60">
        <v>29642500</v>
      </c>
      <c r="Y6" s="60">
        <v>-3076865</v>
      </c>
      <c r="Z6" s="140">
        <v>-10.38</v>
      </c>
      <c r="AA6" s="62">
        <v>59285000</v>
      </c>
    </row>
    <row r="7" spans="1:27" ht="13.5">
      <c r="A7" s="249" t="s">
        <v>144</v>
      </c>
      <c r="B7" s="182"/>
      <c r="C7" s="155"/>
      <c r="D7" s="155"/>
      <c r="E7" s="59">
        <v>14000000</v>
      </c>
      <c r="F7" s="60">
        <v>14000000</v>
      </c>
      <c r="G7" s="60"/>
      <c r="H7" s="60">
        <v>77359161</v>
      </c>
      <c r="I7" s="60">
        <v>77684785</v>
      </c>
      <c r="J7" s="60">
        <v>77684785</v>
      </c>
      <c r="K7" s="60">
        <v>77965813</v>
      </c>
      <c r="L7" s="60">
        <v>78285060</v>
      </c>
      <c r="M7" s="60">
        <v>78492183</v>
      </c>
      <c r="N7" s="60">
        <v>78492183</v>
      </c>
      <c r="O7" s="60"/>
      <c r="P7" s="60"/>
      <c r="Q7" s="60"/>
      <c r="R7" s="60"/>
      <c r="S7" s="60"/>
      <c r="T7" s="60"/>
      <c r="U7" s="60"/>
      <c r="V7" s="60"/>
      <c r="W7" s="60">
        <v>78492183</v>
      </c>
      <c r="X7" s="60">
        <v>7000000</v>
      </c>
      <c r="Y7" s="60">
        <v>71492183</v>
      </c>
      <c r="Z7" s="140">
        <v>1021.32</v>
      </c>
      <c r="AA7" s="62">
        <v>14000000</v>
      </c>
    </row>
    <row r="8" spans="1:27" ht="13.5">
      <c r="A8" s="249" t="s">
        <v>145</v>
      </c>
      <c r="B8" s="182"/>
      <c r="C8" s="155">
        <v>235642</v>
      </c>
      <c r="D8" s="155"/>
      <c r="E8" s="59"/>
      <c r="F8" s="60"/>
      <c r="G8" s="60">
        <v>7265033</v>
      </c>
      <c r="H8" s="60">
        <v>10379861</v>
      </c>
      <c r="I8" s="60">
        <v>12503532</v>
      </c>
      <c r="J8" s="60">
        <v>12503532</v>
      </c>
      <c r="K8" s="60">
        <v>11858964</v>
      </c>
      <c r="L8" s="60">
        <v>12968288</v>
      </c>
      <c r="M8" s="60">
        <v>11255208</v>
      </c>
      <c r="N8" s="60">
        <v>11255208</v>
      </c>
      <c r="O8" s="60"/>
      <c r="P8" s="60"/>
      <c r="Q8" s="60"/>
      <c r="R8" s="60"/>
      <c r="S8" s="60"/>
      <c r="T8" s="60"/>
      <c r="U8" s="60"/>
      <c r="V8" s="60"/>
      <c r="W8" s="60">
        <v>11255208</v>
      </c>
      <c r="X8" s="60"/>
      <c r="Y8" s="60">
        <v>11255208</v>
      </c>
      <c r="Z8" s="140"/>
      <c r="AA8" s="62"/>
    </row>
    <row r="9" spans="1:27" ht="13.5">
      <c r="A9" s="249" t="s">
        <v>146</v>
      </c>
      <c r="B9" s="182"/>
      <c r="C9" s="155">
        <v>7265033</v>
      </c>
      <c r="D9" s="155"/>
      <c r="E9" s="59">
        <v>9924000</v>
      </c>
      <c r="F9" s="60">
        <v>9924000</v>
      </c>
      <c r="G9" s="60">
        <v>235642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4962000</v>
      </c>
      <c r="Y9" s="60">
        <v>-4962000</v>
      </c>
      <c r="Z9" s="140">
        <v>-100</v>
      </c>
      <c r="AA9" s="62">
        <v>9924000</v>
      </c>
    </row>
    <row r="10" spans="1:27" ht="13.5">
      <c r="A10" s="249" t="s">
        <v>147</v>
      </c>
      <c r="B10" s="182"/>
      <c r="C10" s="155">
        <v>3921307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71177799</v>
      </c>
      <c r="D12" s="168">
        <f>SUM(D6:D11)</f>
        <v>0</v>
      </c>
      <c r="E12" s="72">
        <f t="shared" si="0"/>
        <v>83209000</v>
      </c>
      <c r="F12" s="73">
        <f t="shared" si="0"/>
        <v>83209000</v>
      </c>
      <c r="G12" s="73">
        <f t="shared" si="0"/>
        <v>104615312</v>
      </c>
      <c r="H12" s="73">
        <f t="shared" si="0"/>
        <v>98158240</v>
      </c>
      <c r="I12" s="73">
        <f t="shared" si="0"/>
        <v>101040956</v>
      </c>
      <c r="J12" s="73">
        <f t="shared" si="0"/>
        <v>101040956</v>
      </c>
      <c r="K12" s="73">
        <f t="shared" si="0"/>
        <v>95218386</v>
      </c>
      <c r="L12" s="73">
        <f t="shared" si="0"/>
        <v>114539524</v>
      </c>
      <c r="M12" s="73">
        <f t="shared" si="0"/>
        <v>116313026</v>
      </c>
      <c r="N12" s="73">
        <f t="shared" si="0"/>
        <v>116313026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116313026</v>
      </c>
      <c r="X12" s="73">
        <f t="shared" si="0"/>
        <v>41604500</v>
      </c>
      <c r="Y12" s="73">
        <f t="shared" si="0"/>
        <v>74708526</v>
      </c>
      <c r="Z12" s="170">
        <f>+IF(X12&lt;&gt;0,+(Y12/X12)*100,0)</f>
        <v>179.56837842060352</v>
      </c>
      <c r="AA12" s="74">
        <f>SUM(AA6:AA11)</f>
        <v>83209000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15658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151935267</v>
      </c>
      <c r="D19" s="155"/>
      <c r="E19" s="59">
        <v>118168000</v>
      </c>
      <c r="F19" s="60">
        <v>118168000</v>
      </c>
      <c r="G19" s="60">
        <v>151935267</v>
      </c>
      <c r="H19" s="60">
        <v>153402671</v>
      </c>
      <c r="I19" s="60">
        <v>154443536</v>
      </c>
      <c r="J19" s="60">
        <v>154443536</v>
      </c>
      <c r="K19" s="60">
        <v>154523386</v>
      </c>
      <c r="L19" s="60">
        <v>154523386</v>
      </c>
      <c r="M19" s="60">
        <v>154523386</v>
      </c>
      <c r="N19" s="60">
        <v>154523386</v>
      </c>
      <c r="O19" s="60"/>
      <c r="P19" s="60"/>
      <c r="Q19" s="60"/>
      <c r="R19" s="60"/>
      <c r="S19" s="60"/>
      <c r="T19" s="60"/>
      <c r="U19" s="60"/>
      <c r="V19" s="60"/>
      <c r="W19" s="60">
        <v>154523386</v>
      </c>
      <c r="X19" s="60">
        <v>59084000</v>
      </c>
      <c r="Y19" s="60">
        <v>95439386</v>
      </c>
      <c r="Z19" s="140">
        <v>161.53</v>
      </c>
      <c r="AA19" s="62">
        <v>118168000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650506</v>
      </c>
      <c r="D22" s="155"/>
      <c r="E22" s="59"/>
      <c r="F22" s="60"/>
      <c r="G22" s="60">
        <v>650506</v>
      </c>
      <c r="H22" s="60">
        <v>650506</v>
      </c>
      <c r="I22" s="60">
        <v>650506</v>
      </c>
      <c r="J22" s="60">
        <v>650506</v>
      </c>
      <c r="K22" s="60">
        <v>650506</v>
      </c>
      <c r="L22" s="60">
        <v>650506</v>
      </c>
      <c r="M22" s="60">
        <v>650506</v>
      </c>
      <c r="N22" s="60">
        <v>650506</v>
      </c>
      <c r="O22" s="60"/>
      <c r="P22" s="60"/>
      <c r="Q22" s="60"/>
      <c r="R22" s="60"/>
      <c r="S22" s="60"/>
      <c r="T22" s="60"/>
      <c r="U22" s="60"/>
      <c r="V22" s="60"/>
      <c r="W22" s="60">
        <v>650506</v>
      </c>
      <c r="X22" s="60"/>
      <c r="Y22" s="60">
        <v>650506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15658</v>
      </c>
      <c r="H23" s="159">
        <v>15658</v>
      </c>
      <c r="I23" s="159">
        <v>15658</v>
      </c>
      <c r="J23" s="60">
        <v>15658</v>
      </c>
      <c r="K23" s="159">
        <v>15658</v>
      </c>
      <c r="L23" s="159">
        <v>15658</v>
      </c>
      <c r="M23" s="60">
        <v>15658</v>
      </c>
      <c r="N23" s="159">
        <v>15658</v>
      </c>
      <c r="O23" s="159"/>
      <c r="P23" s="159"/>
      <c r="Q23" s="60"/>
      <c r="R23" s="159"/>
      <c r="S23" s="159"/>
      <c r="T23" s="60"/>
      <c r="U23" s="159"/>
      <c r="V23" s="159"/>
      <c r="W23" s="159">
        <v>15658</v>
      </c>
      <c r="X23" s="60"/>
      <c r="Y23" s="159">
        <v>15658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152601431</v>
      </c>
      <c r="D24" s="168">
        <f>SUM(D15:D23)</f>
        <v>0</v>
      </c>
      <c r="E24" s="76">
        <f t="shared" si="1"/>
        <v>118168000</v>
      </c>
      <c r="F24" s="77">
        <f t="shared" si="1"/>
        <v>118168000</v>
      </c>
      <c r="G24" s="77">
        <f t="shared" si="1"/>
        <v>152601431</v>
      </c>
      <c r="H24" s="77">
        <f t="shared" si="1"/>
        <v>154068835</v>
      </c>
      <c r="I24" s="77">
        <f t="shared" si="1"/>
        <v>155109700</v>
      </c>
      <c r="J24" s="77">
        <f t="shared" si="1"/>
        <v>155109700</v>
      </c>
      <c r="K24" s="77">
        <f t="shared" si="1"/>
        <v>155189550</v>
      </c>
      <c r="L24" s="77">
        <f t="shared" si="1"/>
        <v>155189550</v>
      </c>
      <c r="M24" s="77">
        <f t="shared" si="1"/>
        <v>155189550</v>
      </c>
      <c r="N24" s="77">
        <f t="shared" si="1"/>
        <v>155189550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155189550</v>
      </c>
      <c r="X24" s="77">
        <f t="shared" si="1"/>
        <v>59084000</v>
      </c>
      <c r="Y24" s="77">
        <f t="shared" si="1"/>
        <v>96105550</v>
      </c>
      <c r="Z24" s="212">
        <f>+IF(X24&lt;&gt;0,+(Y24/X24)*100,0)</f>
        <v>162.6591801502945</v>
      </c>
      <c r="AA24" s="79">
        <f>SUM(AA15:AA23)</f>
        <v>118168000</v>
      </c>
    </row>
    <row r="25" spans="1:27" ht="13.5">
      <c r="A25" s="250" t="s">
        <v>159</v>
      </c>
      <c r="B25" s="251"/>
      <c r="C25" s="168">
        <f aca="true" t="shared" si="2" ref="C25:Y25">+C12+C24</f>
        <v>223779230</v>
      </c>
      <c r="D25" s="168">
        <f>+D12+D24</f>
        <v>0</v>
      </c>
      <c r="E25" s="72">
        <f t="shared" si="2"/>
        <v>201377000</v>
      </c>
      <c r="F25" s="73">
        <f t="shared" si="2"/>
        <v>201377000</v>
      </c>
      <c r="G25" s="73">
        <f t="shared" si="2"/>
        <v>257216743</v>
      </c>
      <c r="H25" s="73">
        <f t="shared" si="2"/>
        <v>252227075</v>
      </c>
      <c r="I25" s="73">
        <f t="shared" si="2"/>
        <v>256150656</v>
      </c>
      <c r="J25" s="73">
        <f t="shared" si="2"/>
        <v>256150656</v>
      </c>
      <c r="K25" s="73">
        <f t="shared" si="2"/>
        <v>250407936</v>
      </c>
      <c r="L25" s="73">
        <f t="shared" si="2"/>
        <v>269729074</v>
      </c>
      <c r="M25" s="73">
        <f t="shared" si="2"/>
        <v>271502576</v>
      </c>
      <c r="N25" s="73">
        <f t="shared" si="2"/>
        <v>271502576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271502576</v>
      </c>
      <c r="X25" s="73">
        <f t="shared" si="2"/>
        <v>100688500</v>
      </c>
      <c r="Y25" s="73">
        <f t="shared" si="2"/>
        <v>170814076</v>
      </c>
      <c r="Z25" s="170">
        <f>+IF(X25&lt;&gt;0,+(Y25/X25)*100,0)</f>
        <v>169.64606285722797</v>
      </c>
      <c r="AA25" s="74">
        <f>+AA12+AA24</f>
        <v>201377000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81568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10075750</v>
      </c>
      <c r="D32" s="155"/>
      <c r="E32" s="59">
        <v>29473000</v>
      </c>
      <c r="F32" s="60">
        <v>29473000</v>
      </c>
      <c r="G32" s="60">
        <v>43720289</v>
      </c>
      <c r="H32" s="60">
        <v>19853364</v>
      </c>
      <c r="I32" s="60">
        <v>22678959</v>
      </c>
      <c r="J32" s="60">
        <v>22678959</v>
      </c>
      <c r="K32" s="60">
        <v>22259416</v>
      </c>
      <c r="L32" s="60">
        <v>19849617</v>
      </c>
      <c r="M32" s="60">
        <v>30821549</v>
      </c>
      <c r="N32" s="60">
        <v>30821549</v>
      </c>
      <c r="O32" s="60"/>
      <c r="P32" s="60"/>
      <c r="Q32" s="60"/>
      <c r="R32" s="60"/>
      <c r="S32" s="60"/>
      <c r="T32" s="60"/>
      <c r="U32" s="60"/>
      <c r="V32" s="60"/>
      <c r="W32" s="60">
        <v>30821549</v>
      </c>
      <c r="X32" s="60">
        <v>14736500</v>
      </c>
      <c r="Y32" s="60">
        <v>16085049</v>
      </c>
      <c r="Z32" s="140">
        <v>109.15</v>
      </c>
      <c r="AA32" s="62">
        <v>29473000</v>
      </c>
    </row>
    <row r="33" spans="1:27" ht="13.5">
      <c r="A33" s="249" t="s">
        <v>165</v>
      </c>
      <c r="B33" s="182"/>
      <c r="C33" s="155">
        <v>4087923</v>
      </c>
      <c r="D33" s="155"/>
      <c r="E33" s="59"/>
      <c r="F33" s="60"/>
      <c r="G33" s="60">
        <v>4087923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14245241</v>
      </c>
      <c r="D34" s="168">
        <f>SUM(D29:D33)</f>
        <v>0</v>
      </c>
      <c r="E34" s="72">
        <f t="shared" si="3"/>
        <v>29473000</v>
      </c>
      <c r="F34" s="73">
        <f t="shared" si="3"/>
        <v>29473000</v>
      </c>
      <c r="G34" s="73">
        <f t="shared" si="3"/>
        <v>47808212</v>
      </c>
      <c r="H34" s="73">
        <f t="shared" si="3"/>
        <v>19853364</v>
      </c>
      <c r="I34" s="73">
        <f t="shared" si="3"/>
        <v>22678959</v>
      </c>
      <c r="J34" s="73">
        <f t="shared" si="3"/>
        <v>22678959</v>
      </c>
      <c r="K34" s="73">
        <f t="shared" si="3"/>
        <v>22259416</v>
      </c>
      <c r="L34" s="73">
        <f t="shared" si="3"/>
        <v>19849617</v>
      </c>
      <c r="M34" s="73">
        <f t="shared" si="3"/>
        <v>30821549</v>
      </c>
      <c r="N34" s="73">
        <f t="shared" si="3"/>
        <v>30821549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30821549</v>
      </c>
      <c r="X34" s="73">
        <f t="shared" si="3"/>
        <v>14736500</v>
      </c>
      <c r="Y34" s="73">
        <f t="shared" si="3"/>
        <v>16085049</v>
      </c>
      <c r="Z34" s="170">
        <f>+IF(X34&lt;&gt;0,+(Y34/X34)*100,0)</f>
        <v>109.15108065008651</v>
      </c>
      <c r="AA34" s="74">
        <f>SUM(AA29:AA33)</f>
        <v>29473000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5868000</v>
      </c>
      <c r="F38" s="60">
        <v>5868000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2934000</v>
      </c>
      <c r="Y38" s="60">
        <v>-2934000</v>
      </c>
      <c r="Z38" s="140">
        <v>-100</v>
      </c>
      <c r="AA38" s="62">
        <v>5868000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5868000</v>
      </c>
      <c r="F39" s="77">
        <f t="shared" si="4"/>
        <v>5868000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2934000</v>
      </c>
      <c r="Y39" s="77">
        <f t="shared" si="4"/>
        <v>-2934000</v>
      </c>
      <c r="Z39" s="212">
        <f>+IF(X39&lt;&gt;0,+(Y39/X39)*100,0)</f>
        <v>-100</v>
      </c>
      <c r="AA39" s="79">
        <f>SUM(AA37:AA38)</f>
        <v>5868000</v>
      </c>
    </row>
    <row r="40" spans="1:27" ht="13.5">
      <c r="A40" s="250" t="s">
        <v>167</v>
      </c>
      <c r="B40" s="251"/>
      <c r="C40" s="168">
        <f aca="true" t="shared" si="5" ref="C40:Y40">+C34+C39</f>
        <v>14245241</v>
      </c>
      <c r="D40" s="168">
        <f>+D34+D39</f>
        <v>0</v>
      </c>
      <c r="E40" s="72">
        <f t="shared" si="5"/>
        <v>35341000</v>
      </c>
      <c r="F40" s="73">
        <f t="shared" si="5"/>
        <v>35341000</v>
      </c>
      <c r="G40" s="73">
        <f t="shared" si="5"/>
        <v>47808212</v>
      </c>
      <c r="H40" s="73">
        <f t="shared" si="5"/>
        <v>19853364</v>
      </c>
      <c r="I40" s="73">
        <f t="shared" si="5"/>
        <v>22678959</v>
      </c>
      <c r="J40" s="73">
        <f t="shared" si="5"/>
        <v>22678959</v>
      </c>
      <c r="K40" s="73">
        <f t="shared" si="5"/>
        <v>22259416</v>
      </c>
      <c r="L40" s="73">
        <f t="shared" si="5"/>
        <v>19849617</v>
      </c>
      <c r="M40" s="73">
        <f t="shared" si="5"/>
        <v>30821549</v>
      </c>
      <c r="N40" s="73">
        <f t="shared" si="5"/>
        <v>30821549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30821549</v>
      </c>
      <c r="X40" s="73">
        <f t="shared" si="5"/>
        <v>17670500</v>
      </c>
      <c r="Y40" s="73">
        <f t="shared" si="5"/>
        <v>13151049</v>
      </c>
      <c r="Z40" s="170">
        <f>+IF(X40&lt;&gt;0,+(Y40/X40)*100,0)</f>
        <v>74.42375145015704</v>
      </c>
      <c r="AA40" s="74">
        <f>+AA34+AA39</f>
        <v>35341000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209533989</v>
      </c>
      <c r="D42" s="257">
        <f>+D25-D40</f>
        <v>0</v>
      </c>
      <c r="E42" s="258">
        <f t="shared" si="6"/>
        <v>166036000</v>
      </c>
      <c r="F42" s="259">
        <f t="shared" si="6"/>
        <v>166036000</v>
      </c>
      <c r="G42" s="259">
        <f t="shared" si="6"/>
        <v>209408531</v>
      </c>
      <c r="H42" s="259">
        <f t="shared" si="6"/>
        <v>232373711</v>
      </c>
      <c r="I42" s="259">
        <f t="shared" si="6"/>
        <v>233471697</v>
      </c>
      <c r="J42" s="259">
        <f t="shared" si="6"/>
        <v>233471697</v>
      </c>
      <c r="K42" s="259">
        <f t="shared" si="6"/>
        <v>228148520</v>
      </c>
      <c r="L42" s="259">
        <f t="shared" si="6"/>
        <v>249879457</v>
      </c>
      <c r="M42" s="259">
        <f t="shared" si="6"/>
        <v>240681027</v>
      </c>
      <c r="N42" s="259">
        <f t="shared" si="6"/>
        <v>240681027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240681027</v>
      </c>
      <c r="X42" s="259">
        <f t="shared" si="6"/>
        <v>83018000</v>
      </c>
      <c r="Y42" s="259">
        <f t="shared" si="6"/>
        <v>157663027</v>
      </c>
      <c r="Z42" s="260">
        <f>+IF(X42&lt;&gt;0,+(Y42/X42)*100,0)</f>
        <v>189.91426799007445</v>
      </c>
      <c r="AA42" s="261">
        <f>+AA25-AA40</f>
        <v>166036000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209408531</v>
      </c>
      <c r="D45" s="155"/>
      <c r="E45" s="59">
        <v>166036000</v>
      </c>
      <c r="F45" s="60">
        <v>166036000</v>
      </c>
      <c r="G45" s="60">
        <v>209408531</v>
      </c>
      <c r="H45" s="60">
        <v>232373711</v>
      </c>
      <c r="I45" s="60">
        <v>233471697</v>
      </c>
      <c r="J45" s="60">
        <v>233471697</v>
      </c>
      <c r="K45" s="60">
        <v>228148520</v>
      </c>
      <c r="L45" s="60">
        <v>249879457</v>
      </c>
      <c r="M45" s="60">
        <v>240681027</v>
      </c>
      <c r="N45" s="60">
        <v>240681027</v>
      </c>
      <c r="O45" s="60"/>
      <c r="P45" s="60"/>
      <c r="Q45" s="60"/>
      <c r="R45" s="60"/>
      <c r="S45" s="60"/>
      <c r="T45" s="60"/>
      <c r="U45" s="60"/>
      <c r="V45" s="60"/>
      <c r="W45" s="60">
        <v>240681027</v>
      </c>
      <c r="X45" s="60">
        <v>83018000</v>
      </c>
      <c r="Y45" s="60">
        <v>157663027</v>
      </c>
      <c r="Z45" s="139">
        <v>189.91</v>
      </c>
      <c r="AA45" s="62">
        <v>166036000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>
        <v>125458</v>
      </c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209533989</v>
      </c>
      <c r="D48" s="217">
        <f>SUM(D45:D47)</f>
        <v>0</v>
      </c>
      <c r="E48" s="264">
        <f t="shared" si="7"/>
        <v>166036000</v>
      </c>
      <c r="F48" s="219">
        <f t="shared" si="7"/>
        <v>166036000</v>
      </c>
      <c r="G48" s="219">
        <f t="shared" si="7"/>
        <v>209408531</v>
      </c>
      <c r="H48" s="219">
        <f t="shared" si="7"/>
        <v>232373711</v>
      </c>
      <c r="I48" s="219">
        <f t="shared" si="7"/>
        <v>233471697</v>
      </c>
      <c r="J48" s="219">
        <f t="shared" si="7"/>
        <v>233471697</v>
      </c>
      <c r="K48" s="219">
        <f t="shared" si="7"/>
        <v>228148520</v>
      </c>
      <c r="L48" s="219">
        <f t="shared" si="7"/>
        <v>249879457</v>
      </c>
      <c r="M48" s="219">
        <f t="shared" si="7"/>
        <v>240681027</v>
      </c>
      <c r="N48" s="219">
        <f t="shared" si="7"/>
        <v>240681027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240681027</v>
      </c>
      <c r="X48" s="219">
        <f t="shared" si="7"/>
        <v>83018000</v>
      </c>
      <c r="Y48" s="219">
        <f t="shared" si="7"/>
        <v>157663027</v>
      </c>
      <c r="Z48" s="265">
        <f>+IF(X48&lt;&gt;0,+(Y48/X48)*100,0)</f>
        <v>189.91426799007445</v>
      </c>
      <c r="AA48" s="232">
        <f>SUM(AA45:AA47)</f>
        <v>166036000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15552831</v>
      </c>
      <c r="D6" s="155"/>
      <c r="E6" s="59">
        <v>15640152</v>
      </c>
      <c r="F6" s="60">
        <v>15640152</v>
      </c>
      <c r="G6" s="60">
        <v>820261</v>
      </c>
      <c r="H6" s="60">
        <v>2567166</v>
      </c>
      <c r="I6" s="60">
        <v>860424</v>
      </c>
      <c r="J6" s="60">
        <v>4247851</v>
      </c>
      <c r="K6" s="60">
        <v>2153994</v>
      </c>
      <c r="L6" s="60">
        <v>4202574</v>
      </c>
      <c r="M6" s="60">
        <v>1746948</v>
      </c>
      <c r="N6" s="60">
        <v>8103516</v>
      </c>
      <c r="O6" s="60"/>
      <c r="P6" s="60"/>
      <c r="Q6" s="60"/>
      <c r="R6" s="60"/>
      <c r="S6" s="60"/>
      <c r="T6" s="60"/>
      <c r="U6" s="60"/>
      <c r="V6" s="60"/>
      <c r="W6" s="60">
        <v>12351367</v>
      </c>
      <c r="X6" s="60">
        <v>7820076</v>
      </c>
      <c r="Y6" s="60">
        <v>4531291</v>
      </c>
      <c r="Z6" s="140">
        <v>57.94</v>
      </c>
      <c r="AA6" s="62">
        <v>15640152</v>
      </c>
    </row>
    <row r="7" spans="1:27" ht="13.5">
      <c r="A7" s="249" t="s">
        <v>178</v>
      </c>
      <c r="B7" s="182"/>
      <c r="C7" s="155">
        <v>90826000</v>
      </c>
      <c r="D7" s="155"/>
      <c r="E7" s="59">
        <v>73284996</v>
      </c>
      <c r="F7" s="60">
        <v>73284996</v>
      </c>
      <c r="G7" s="60">
        <v>30116000</v>
      </c>
      <c r="H7" s="60">
        <v>1290000</v>
      </c>
      <c r="I7" s="60">
        <v>900000</v>
      </c>
      <c r="J7" s="60">
        <v>32306000</v>
      </c>
      <c r="K7" s="60"/>
      <c r="L7" s="60">
        <v>20336000</v>
      </c>
      <c r="M7" s="60"/>
      <c r="N7" s="60">
        <v>20336000</v>
      </c>
      <c r="O7" s="60"/>
      <c r="P7" s="60"/>
      <c r="Q7" s="60"/>
      <c r="R7" s="60"/>
      <c r="S7" s="60"/>
      <c r="T7" s="60"/>
      <c r="U7" s="60"/>
      <c r="V7" s="60"/>
      <c r="W7" s="60">
        <v>52642000</v>
      </c>
      <c r="X7" s="60">
        <v>36642498</v>
      </c>
      <c r="Y7" s="60">
        <v>15999502</v>
      </c>
      <c r="Z7" s="140">
        <v>43.66</v>
      </c>
      <c r="AA7" s="62">
        <v>73284996</v>
      </c>
    </row>
    <row r="8" spans="1:27" ht="13.5">
      <c r="A8" s="249" t="s">
        <v>179</v>
      </c>
      <c r="B8" s="182"/>
      <c r="C8" s="155"/>
      <c r="D8" s="155"/>
      <c r="E8" s="59">
        <v>38502000</v>
      </c>
      <c r="F8" s="60">
        <v>38502000</v>
      </c>
      <c r="G8" s="60">
        <v>6087000</v>
      </c>
      <c r="H8" s="60">
        <v>2000000</v>
      </c>
      <c r="I8" s="60">
        <v>2500000</v>
      </c>
      <c r="J8" s="60">
        <v>10587000</v>
      </c>
      <c r="K8" s="60">
        <v>1500000</v>
      </c>
      <c r="L8" s="60">
        <v>1000000</v>
      </c>
      <c r="M8" s="60">
        <v>12320000</v>
      </c>
      <c r="N8" s="60">
        <v>14820000</v>
      </c>
      <c r="O8" s="60"/>
      <c r="P8" s="60"/>
      <c r="Q8" s="60"/>
      <c r="R8" s="60"/>
      <c r="S8" s="60"/>
      <c r="T8" s="60"/>
      <c r="U8" s="60"/>
      <c r="V8" s="60"/>
      <c r="W8" s="60">
        <v>25407000</v>
      </c>
      <c r="X8" s="60">
        <v>19251000</v>
      </c>
      <c r="Y8" s="60">
        <v>6156000</v>
      </c>
      <c r="Z8" s="140">
        <v>31.98</v>
      </c>
      <c r="AA8" s="62">
        <v>38502000</v>
      </c>
    </row>
    <row r="9" spans="1:27" ht="13.5">
      <c r="A9" s="249" t="s">
        <v>180</v>
      </c>
      <c r="B9" s="182"/>
      <c r="C9" s="155"/>
      <c r="D9" s="155"/>
      <c r="E9" s="59">
        <v>300000</v>
      </c>
      <c r="F9" s="60">
        <v>300000</v>
      </c>
      <c r="G9" s="60">
        <v>266319</v>
      </c>
      <c r="H9" s="60">
        <v>375592</v>
      </c>
      <c r="I9" s="60">
        <v>353374</v>
      </c>
      <c r="J9" s="60">
        <v>995285</v>
      </c>
      <c r="K9" s="60">
        <v>304343</v>
      </c>
      <c r="L9" s="60">
        <v>1451272</v>
      </c>
      <c r="M9" s="60">
        <v>249337</v>
      </c>
      <c r="N9" s="60">
        <v>2004952</v>
      </c>
      <c r="O9" s="60"/>
      <c r="P9" s="60"/>
      <c r="Q9" s="60"/>
      <c r="R9" s="60"/>
      <c r="S9" s="60"/>
      <c r="T9" s="60"/>
      <c r="U9" s="60"/>
      <c r="V9" s="60"/>
      <c r="W9" s="60">
        <v>3000237</v>
      </c>
      <c r="X9" s="60">
        <v>150000</v>
      </c>
      <c r="Y9" s="60">
        <v>2850237</v>
      </c>
      <c r="Z9" s="140">
        <v>1900.16</v>
      </c>
      <c r="AA9" s="62">
        <v>300000</v>
      </c>
    </row>
    <row r="10" spans="1:27" ht="13.5">
      <c r="A10" s="249" t="s">
        <v>181</v>
      </c>
      <c r="B10" s="182"/>
      <c r="C10" s="155">
        <v>1816864</v>
      </c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-47093698</v>
      </c>
      <c r="D12" s="155"/>
      <c r="E12" s="59">
        <v>-78553008</v>
      </c>
      <c r="F12" s="60">
        <v>-78553008</v>
      </c>
      <c r="G12" s="60">
        <v>-2029295</v>
      </c>
      <c r="H12" s="60">
        <v>-9726549</v>
      </c>
      <c r="I12" s="60">
        <v>-2682615</v>
      </c>
      <c r="J12" s="60">
        <v>-14438459</v>
      </c>
      <c r="K12" s="60">
        <v>-6582757</v>
      </c>
      <c r="L12" s="60">
        <v>-4243241</v>
      </c>
      <c r="M12" s="60">
        <v>-9338166</v>
      </c>
      <c r="N12" s="60">
        <v>-20164164</v>
      </c>
      <c r="O12" s="60"/>
      <c r="P12" s="60"/>
      <c r="Q12" s="60"/>
      <c r="R12" s="60"/>
      <c r="S12" s="60"/>
      <c r="T12" s="60"/>
      <c r="U12" s="60"/>
      <c r="V12" s="60"/>
      <c r="W12" s="60">
        <v>-34602623</v>
      </c>
      <c r="X12" s="60">
        <v>-39276504</v>
      </c>
      <c r="Y12" s="60">
        <v>4673881</v>
      </c>
      <c r="Z12" s="140">
        <v>-11.9</v>
      </c>
      <c r="AA12" s="62">
        <v>-78553008</v>
      </c>
    </row>
    <row r="13" spans="1:27" ht="13.5">
      <c r="A13" s="249" t="s">
        <v>40</v>
      </c>
      <c r="B13" s="182"/>
      <c r="C13" s="155">
        <v>-156374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60945623</v>
      </c>
      <c r="D15" s="168">
        <f>SUM(D6:D14)</f>
        <v>0</v>
      </c>
      <c r="E15" s="72">
        <f t="shared" si="0"/>
        <v>49174140</v>
      </c>
      <c r="F15" s="73">
        <f t="shared" si="0"/>
        <v>49174140</v>
      </c>
      <c r="G15" s="73">
        <f t="shared" si="0"/>
        <v>35260285</v>
      </c>
      <c r="H15" s="73">
        <f t="shared" si="0"/>
        <v>-3493791</v>
      </c>
      <c r="I15" s="73">
        <f t="shared" si="0"/>
        <v>1931183</v>
      </c>
      <c r="J15" s="73">
        <f t="shared" si="0"/>
        <v>33697677</v>
      </c>
      <c r="K15" s="73">
        <f t="shared" si="0"/>
        <v>-2624420</v>
      </c>
      <c r="L15" s="73">
        <f t="shared" si="0"/>
        <v>22746605</v>
      </c>
      <c r="M15" s="73">
        <f t="shared" si="0"/>
        <v>4978119</v>
      </c>
      <c r="N15" s="73">
        <f t="shared" si="0"/>
        <v>25100304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58797981</v>
      </c>
      <c r="X15" s="73">
        <f t="shared" si="0"/>
        <v>24587070</v>
      </c>
      <c r="Y15" s="73">
        <f t="shared" si="0"/>
        <v>34210911</v>
      </c>
      <c r="Z15" s="170">
        <f>+IF(X15&lt;&gt;0,+(Y15/X15)*100,0)</f>
        <v>139.14187823111902</v>
      </c>
      <c r="AA15" s="74">
        <f>SUM(AA6:AA14)</f>
        <v>49174140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>
        <v>113191</v>
      </c>
      <c r="I19" s="159"/>
      <c r="J19" s="60">
        <v>113191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113191</v>
      </c>
      <c r="X19" s="60"/>
      <c r="Y19" s="159">
        <v>113191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-61908723</v>
      </c>
      <c r="D24" s="155"/>
      <c r="E24" s="59">
        <v>-49174092</v>
      </c>
      <c r="F24" s="60">
        <v>-49174092</v>
      </c>
      <c r="G24" s="60">
        <v>-2005115</v>
      </c>
      <c r="H24" s="60">
        <v>-1835111</v>
      </c>
      <c r="I24" s="60">
        <v>-1189220</v>
      </c>
      <c r="J24" s="60">
        <v>-5029446</v>
      </c>
      <c r="K24" s="60">
        <v>-2506668</v>
      </c>
      <c r="L24" s="60">
        <v>-4581522</v>
      </c>
      <c r="M24" s="60">
        <v>-1489142</v>
      </c>
      <c r="N24" s="60">
        <v>-8577332</v>
      </c>
      <c r="O24" s="60"/>
      <c r="P24" s="60"/>
      <c r="Q24" s="60"/>
      <c r="R24" s="60"/>
      <c r="S24" s="60"/>
      <c r="T24" s="60"/>
      <c r="U24" s="60"/>
      <c r="V24" s="60"/>
      <c r="W24" s="60">
        <v>-13606778</v>
      </c>
      <c r="X24" s="60">
        <v>-24587046</v>
      </c>
      <c r="Y24" s="60">
        <v>10980268</v>
      </c>
      <c r="Z24" s="140">
        <v>-44.66</v>
      </c>
      <c r="AA24" s="62">
        <v>-49174092</v>
      </c>
    </row>
    <row r="25" spans="1:27" ht="13.5">
      <c r="A25" s="250" t="s">
        <v>191</v>
      </c>
      <c r="B25" s="251"/>
      <c r="C25" s="168">
        <f aca="true" t="shared" si="1" ref="C25:Y25">SUM(C19:C24)</f>
        <v>-61908723</v>
      </c>
      <c r="D25" s="168">
        <f>SUM(D19:D24)</f>
        <v>0</v>
      </c>
      <c r="E25" s="72">
        <f t="shared" si="1"/>
        <v>-49174092</v>
      </c>
      <c r="F25" s="73">
        <f t="shared" si="1"/>
        <v>-49174092</v>
      </c>
      <c r="G25" s="73">
        <f t="shared" si="1"/>
        <v>-2005115</v>
      </c>
      <c r="H25" s="73">
        <f t="shared" si="1"/>
        <v>-1721920</v>
      </c>
      <c r="I25" s="73">
        <f t="shared" si="1"/>
        <v>-1189220</v>
      </c>
      <c r="J25" s="73">
        <f t="shared" si="1"/>
        <v>-4916255</v>
      </c>
      <c r="K25" s="73">
        <f t="shared" si="1"/>
        <v>-2506668</v>
      </c>
      <c r="L25" s="73">
        <f t="shared" si="1"/>
        <v>-4581522</v>
      </c>
      <c r="M25" s="73">
        <f t="shared" si="1"/>
        <v>-1489142</v>
      </c>
      <c r="N25" s="73">
        <f t="shared" si="1"/>
        <v>-8577332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-13493587</v>
      </c>
      <c r="X25" s="73">
        <f t="shared" si="1"/>
        <v>-24587046</v>
      </c>
      <c r="Y25" s="73">
        <f t="shared" si="1"/>
        <v>11093459</v>
      </c>
      <c r="Z25" s="170">
        <f>+IF(X25&lt;&gt;0,+(Y25/X25)*100,0)</f>
        <v>-45.11912085738157</v>
      </c>
      <c r="AA25" s="74">
        <f>SUM(AA19:AA24)</f>
        <v>-49174092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>
        <v>-65201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-65201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-1028301</v>
      </c>
      <c r="D36" s="153">
        <f>+D15+D25+D34</f>
        <v>0</v>
      </c>
      <c r="E36" s="99">
        <f t="shared" si="3"/>
        <v>48</v>
      </c>
      <c r="F36" s="100">
        <f t="shared" si="3"/>
        <v>48</v>
      </c>
      <c r="G36" s="100">
        <f t="shared" si="3"/>
        <v>33255170</v>
      </c>
      <c r="H36" s="100">
        <f t="shared" si="3"/>
        <v>-5215711</v>
      </c>
      <c r="I36" s="100">
        <f t="shared" si="3"/>
        <v>741963</v>
      </c>
      <c r="J36" s="100">
        <f t="shared" si="3"/>
        <v>28781422</v>
      </c>
      <c r="K36" s="100">
        <f t="shared" si="3"/>
        <v>-5131088</v>
      </c>
      <c r="L36" s="100">
        <f t="shared" si="3"/>
        <v>18165083</v>
      </c>
      <c r="M36" s="100">
        <f t="shared" si="3"/>
        <v>3488977</v>
      </c>
      <c r="N36" s="100">
        <f t="shared" si="3"/>
        <v>16522972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45304394</v>
      </c>
      <c r="X36" s="100">
        <f t="shared" si="3"/>
        <v>24</v>
      </c>
      <c r="Y36" s="100">
        <f t="shared" si="3"/>
        <v>45304370</v>
      </c>
      <c r="Z36" s="137">
        <f>+IF(X36&lt;&gt;0,+(Y36/X36)*100,0)</f>
        <v>188768208.3333333</v>
      </c>
      <c r="AA36" s="102">
        <f>+AA15+AA25+AA34</f>
        <v>48</v>
      </c>
    </row>
    <row r="37" spans="1:27" ht="13.5">
      <c r="A37" s="249" t="s">
        <v>199</v>
      </c>
      <c r="B37" s="182"/>
      <c r="C37" s="153">
        <v>60784120</v>
      </c>
      <c r="D37" s="153"/>
      <c r="E37" s="99">
        <v>96006000</v>
      </c>
      <c r="F37" s="100">
        <v>96006000</v>
      </c>
      <c r="G37" s="100">
        <v>59755818</v>
      </c>
      <c r="H37" s="100">
        <v>93010988</v>
      </c>
      <c r="I37" s="100">
        <v>87795277</v>
      </c>
      <c r="J37" s="100">
        <v>59755818</v>
      </c>
      <c r="K37" s="100">
        <v>88537240</v>
      </c>
      <c r="L37" s="100">
        <v>83406152</v>
      </c>
      <c r="M37" s="100">
        <v>101571235</v>
      </c>
      <c r="N37" s="100">
        <v>88537240</v>
      </c>
      <c r="O37" s="100"/>
      <c r="P37" s="100"/>
      <c r="Q37" s="100"/>
      <c r="R37" s="100"/>
      <c r="S37" s="100"/>
      <c r="T37" s="100"/>
      <c r="U37" s="100"/>
      <c r="V37" s="100"/>
      <c r="W37" s="100">
        <v>59755818</v>
      </c>
      <c r="X37" s="100">
        <v>96006000</v>
      </c>
      <c r="Y37" s="100">
        <v>-36250182</v>
      </c>
      <c r="Z37" s="137">
        <v>-37.76</v>
      </c>
      <c r="AA37" s="102">
        <v>96006000</v>
      </c>
    </row>
    <row r="38" spans="1:27" ht="13.5">
      <c r="A38" s="269" t="s">
        <v>200</v>
      </c>
      <c r="B38" s="256"/>
      <c r="C38" s="257">
        <v>59755819</v>
      </c>
      <c r="D38" s="257"/>
      <c r="E38" s="258">
        <v>96006048</v>
      </c>
      <c r="F38" s="259">
        <v>96006048</v>
      </c>
      <c r="G38" s="259">
        <v>93010988</v>
      </c>
      <c r="H38" s="259">
        <v>87795277</v>
      </c>
      <c r="I38" s="259">
        <v>88537240</v>
      </c>
      <c r="J38" s="259">
        <v>88537240</v>
      </c>
      <c r="K38" s="259">
        <v>83406152</v>
      </c>
      <c r="L38" s="259">
        <v>101571235</v>
      </c>
      <c r="M38" s="259">
        <v>105060212</v>
      </c>
      <c r="N38" s="259">
        <v>105060212</v>
      </c>
      <c r="O38" s="259"/>
      <c r="P38" s="259"/>
      <c r="Q38" s="259"/>
      <c r="R38" s="259"/>
      <c r="S38" s="259"/>
      <c r="T38" s="259"/>
      <c r="U38" s="259"/>
      <c r="V38" s="259"/>
      <c r="W38" s="259">
        <v>105060212</v>
      </c>
      <c r="X38" s="259">
        <v>96006024</v>
      </c>
      <c r="Y38" s="259">
        <v>9054188</v>
      </c>
      <c r="Z38" s="260">
        <v>9.43</v>
      </c>
      <c r="AA38" s="261">
        <v>96006048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151935269</v>
      </c>
      <c r="D5" s="200">
        <f t="shared" si="0"/>
        <v>0</v>
      </c>
      <c r="E5" s="106">
        <f t="shared" si="0"/>
        <v>49174094</v>
      </c>
      <c r="F5" s="106">
        <f t="shared" si="0"/>
        <v>49174094</v>
      </c>
      <c r="G5" s="106">
        <f t="shared" si="0"/>
        <v>709823</v>
      </c>
      <c r="H5" s="106">
        <f t="shared" si="0"/>
        <v>437564</v>
      </c>
      <c r="I5" s="106">
        <f t="shared" si="0"/>
        <v>2860991</v>
      </c>
      <c r="J5" s="106">
        <f t="shared" si="0"/>
        <v>4008378</v>
      </c>
      <c r="K5" s="106">
        <f t="shared" si="0"/>
        <v>534632</v>
      </c>
      <c r="L5" s="106">
        <f t="shared" si="0"/>
        <v>3783564</v>
      </c>
      <c r="M5" s="106">
        <f t="shared" si="0"/>
        <v>1289159</v>
      </c>
      <c r="N5" s="106">
        <f t="shared" si="0"/>
        <v>5607355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9615733</v>
      </c>
      <c r="X5" s="106">
        <f t="shared" si="0"/>
        <v>24587047</v>
      </c>
      <c r="Y5" s="106">
        <f t="shared" si="0"/>
        <v>-14971314</v>
      </c>
      <c r="Z5" s="201">
        <f>+IF(X5&lt;&gt;0,+(Y5/X5)*100,0)</f>
        <v>-60.891061866843955</v>
      </c>
      <c r="AA5" s="199">
        <f>SUM(AA11:AA18)</f>
        <v>49174094</v>
      </c>
    </row>
    <row r="6" spans="1:27" ht="13.5">
      <c r="A6" s="291" t="s">
        <v>204</v>
      </c>
      <c r="B6" s="142"/>
      <c r="C6" s="62">
        <v>58692362</v>
      </c>
      <c r="D6" s="156"/>
      <c r="E6" s="60">
        <v>22374200</v>
      </c>
      <c r="F6" s="60">
        <v>22374200</v>
      </c>
      <c r="G6" s="60"/>
      <c r="H6" s="60"/>
      <c r="I6" s="60"/>
      <c r="J6" s="60"/>
      <c r="K6" s="60"/>
      <c r="L6" s="60">
        <v>1622718</v>
      </c>
      <c r="M6" s="60"/>
      <c r="N6" s="60">
        <v>1622718</v>
      </c>
      <c r="O6" s="60"/>
      <c r="P6" s="60"/>
      <c r="Q6" s="60"/>
      <c r="R6" s="60"/>
      <c r="S6" s="60"/>
      <c r="T6" s="60"/>
      <c r="U6" s="60"/>
      <c r="V6" s="60"/>
      <c r="W6" s="60">
        <v>1622718</v>
      </c>
      <c r="X6" s="60">
        <v>11187100</v>
      </c>
      <c r="Y6" s="60">
        <v>-9564382</v>
      </c>
      <c r="Z6" s="140">
        <v>-85.49</v>
      </c>
      <c r="AA6" s="155">
        <v>22374200</v>
      </c>
    </row>
    <row r="7" spans="1:27" ht="13.5">
      <c r="A7" s="291" t="s">
        <v>205</v>
      </c>
      <c r="B7" s="142"/>
      <c r="C7" s="62"/>
      <c r="D7" s="156"/>
      <c r="E7" s="60">
        <v>10000000</v>
      </c>
      <c r="F7" s="60">
        <v>10000000</v>
      </c>
      <c r="G7" s="60"/>
      <c r="H7" s="60"/>
      <c r="I7" s="60">
        <v>684234</v>
      </c>
      <c r="J7" s="60">
        <v>684234</v>
      </c>
      <c r="K7" s="60"/>
      <c r="L7" s="60">
        <v>379182</v>
      </c>
      <c r="M7" s="60"/>
      <c r="N7" s="60">
        <v>379182</v>
      </c>
      <c r="O7" s="60"/>
      <c r="P7" s="60"/>
      <c r="Q7" s="60"/>
      <c r="R7" s="60"/>
      <c r="S7" s="60"/>
      <c r="T7" s="60"/>
      <c r="U7" s="60"/>
      <c r="V7" s="60"/>
      <c r="W7" s="60">
        <v>1063416</v>
      </c>
      <c r="X7" s="60">
        <v>5000000</v>
      </c>
      <c r="Y7" s="60">
        <v>-3936584</v>
      </c>
      <c r="Z7" s="140">
        <v>-78.73</v>
      </c>
      <c r="AA7" s="155">
        <v>10000000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30185860</v>
      </c>
      <c r="D10" s="156"/>
      <c r="E10" s="60">
        <v>1116000</v>
      </c>
      <c r="F10" s="60">
        <v>1116000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558000</v>
      </c>
      <c r="Y10" s="60">
        <v>-558000</v>
      </c>
      <c r="Z10" s="140">
        <v>-100</v>
      </c>
      <c r="AA10" s="155">
        <v>1116000</v>
      </c>
    </row>
    <row r="11" spans="1:27" ht="13.5">
      <c r="A11" s="292" t="s">
        <v>209</v>
      </c>
      <c r="B11" s="142"/>
      <c r="C11" s="293">
        <f aca="true" t="shared" si="1" ref="C11:Y11">SUM(C6:C10)</f>
        <v>88878222</v>
      </c>
      <c r="D11" s="294">
        <f t="shared" si="1"/>
        <v>0</v>
      </c>
      <c r="E11" s="295">
        <f t="shared" si="1"/>
        <v>33490200</v>
      </c>
      <c r="F11" s="295">
        <f t="shared" si="1"/>
        <v>33490200</v>
      </c>
      <c r="G11" s="295">
        <f t="shared" si="1"/>
        <v>0</v>
      </c>
      <c r="H11" s="295">
        <f t="shared" si="1"/>
        <v>0</v>
      </c>
      <c r="I11" s="295">
        <f t="shared" si="1"/>
        <v>684234</v>
      </c>
      <c r="J11" s="295">
        <f t="shared" si="1"/>
        <v>684234</v>
      </c>
      <c r="K11" s="295">
        <f t="shared" si="1"/>
        <v>0</v>
      </c>
      <c r="L11" s="295">
        <f t="shared" si="1"/>
        <v>2001900</v>
      </c>
      <c r="M11" s="295">
        <f t="shared" si="1"/>
        <v>0</v>
      </c>
      <c r="N11" s="295">
        <f t="shared" si="1"/>
        <v>2001900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2686134</v>
      </c>
      <c r="X11" s="295">
        <f t="shared" si="1"/>
        <v>16745100</v>
      </c>
      <c r="Y11" s="295">
        <f t="shared" si="1"/>
        <v>-14058966</v>
      </c>
      <c r="Z11" s="296">
        <f>+IF(X11&lt;&gt;0,+(Y11/X11)*100,0)</f>
        <v>-83.95868642169948</v>
      </c>
      <c r="AA11" s="297">
        <f>SUM(AA6:AA10)</f>
        <v>33490200</v>
      </c>
    </row>
    <row r="12" spans="1:27" ht="13.5">
      <c r="A12" s="298" t="s">
        <v>210</v>
      </c>
      <c r="B12" s="136"/>
      <c r="C12" s="62"/>
      <c r="D12" s="156"/>
      <c r="E12" s="60">
        <v>12406894</v>
      </c>
      <c r="F12" s="60">
        <v>12406894</v>
      </c>
      <c r="G12" s="60"/>
      <c r="H12" s="60">
        <v>201177</v>
      </c>
      <c r="I12" s="60">
        <v>355040</v>
      </c>
      <c r="J12" s="60">
        <v>556217</v>
      </c>
      <c r="K12" s="60">
        <v>157509</v>
      </c>
      <c r="L12" s="60">
        <v>343967</v>
      </c>
      <c r="M12" s="60"/>
      <c r="N12" s="60">
        <v>501476</v>
      </c>
      <c r="O12" s="60"/>
      <c r="P12" s="60"/>
      <c r="Q12" s="60"/>
      <c r="R12" s="60"/>
      <c r="S12" s="60"/>
      <c r="T12" s="60"/>
      <c r="U12" s="60"/>
      <c r="V12" s="60"/>
      <c r="W12" s="60">
        <v>1057693</v>
      </c>
      <c r="X12" s="60">
        <v>6203447</v>
      </c>
      <c r="Y12" s="60">
        <v>-5145754</v>
      </c>
      <c r="Z12" s="140">
        <v>-82.95</v>
      </c>
      <c r="AA12" s="155">
        <v>12406894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63057047</v>
      </c>
      <c r="D15" s="156"/>
      <c r="E15" s="60">
        <v>3277000</v>
      </c>
      <c r="F15" s="60">
        <v>3277000</v>
      </c>
      <c r="G15" s="60">
        <v>709823</v>
      </c>
      <c r="H15" s="60">
        <v>236387</v>
      </c>
      <c r="I15" s="60">
        <v>1821717</v>
      </c>
      <c r="J15" s="60">
        <v>2767927</v>
      </c>
      <c r="K15" s="60">
        <v>377123</v>
      </c>
      <c r="L15" s="60">
        <v>1437697</v>
      </c>
      <c r="M15" s="60">
        <v>1289159</v>
      </c>
      <c r="N15" s="60">
        <v>3103979</v>
      </c>
      <c r="O15" s="60"/>
      <c r="P15" s="60"/>
      <c r="Q15" s="60"/>
      <c r="R15" s="60"/>
      <c r="S15" s="60"/>
      <c r="T15" s="60"/>
      <c r="U15" s="60"/>
      <c r="V15" s="60"/>
      <c r="W15" s="60">
        <v>5871906</v>
      </c>
      <c r="X15" s="60">
        <v>1638500</v>
      </c>
      <c r="Y15" s="60">
        <v>4233406</v>
      </c>
      <c r="Z15" s="140">
        <v>258.37</v>
      </c>
      <c r="AA15" s="155">
        <v>3277000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58692362</v>
      </c>
      <c r="D36" s="156">
        <f t="shared" si="4"/>
        <v>0</v>
      </c>
      <c r="E36" s="60">
        <f t="shared" si="4"/>
        <v>22374200</v>
      </c>
      <c r="F36" s="60">
        <f t="shared" si="4"/>
        <v>22374200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1622718</v>
      </c>
      <c r="M36" s="60">
        <f t="shared" si="4"/>
        <v>0</v>
      </c>
      <c r="N36" s="60">
        <f t="shared" si="4"/>
        <v>1622718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1622718</v>
      </c>
      <c r="X36" s="60">
        <f t="shared" si="4"/>
        <v>11187100</v>
      </c>
      <c r="Y36" s="60">
        <f t="shared" si="4"/>
        <v>-9564382</v>
      </c>
      <c r="Z36" s="140">
        <f aca="true" t="shared" si="5" ref="Z36:Z49">+IF(X36&lt;&gt;0,+(Y36/X36)*100,0)</f>
        <v>-85.49473947671872</v>
      </c>
      <c r="AA36" s="155">
        <f>AA6+AA21</f>
        <v>22374200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10000000</v>
      </c>
      <c r="F37" s="60">
        <f t="shared" si="4"/>
        <v>10000000</v>
      </c>
      <c r="G37" s="60">
        <f t="shared" si="4"/>
        <v>0</v>
      </c>
      <c r="H37" s="60">
        <f t="shared" si="4"/>
        <v>0</v>
      </c>
      <c r="I37" s="60">
        <f t="shared" si="4"/>
        <v>684234</v>
      </c>
      <c r="J37" s="60">
        <f t="shared" si="4"/>
        <v>684234</v>
      </c>
      <c r="K37" s="60">
        <f t="shared" si="4"/>
        <v>0</v>
      </c>
      <c r="L37" s="60">
        <f t="shared" si="4"/>
        <v>379182</v>
      </c>
      <c r="M37" s="60">
        <f t="shared" si="4"/>
        <v>0</v>
      </c>
      <c r="N37" s="60">
        <f t="shared" si="4"/>
        <v>379182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1063416</v>
      </c>
      <c r="X37" s="60">
        <f t="shared" si="4"/>
        <v>5000000</v>
      </c>
      <c r="Y37" s="60">
        <f t="shared" si="4"/>
        <v>-3936584</v>
      </c>
      <c r="Z37" s="140">
        <f t="shared" si="5"/>
        <v>-78.73168</v>
      </c>
      <c r="AA37" s="155">
        <f>AA7+AA22</f>
        <v>10000000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30185860</v>
      </c>
      <c r="D40" s="156">
        <f t="shared" si="4"/>
        <v>0</v>
      </c>
      <c r="E40" s="60">
        <f t="shared" si="4"/>
        <v>1116000</v>
      </c>
      <c r="F40" s="60">
        <f t="shared" si="4"/>
        <v>1116000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558000</v>
      </c>
      <c r="Y40" s="60">
        <f t="shared" si="4"/>
        <v>-558000</v>
      </c>
      <c r="Z40" s="140">
        <f t="shared" si="5"/>
        <v>-100</v>
      </c>
      <c r="AA40" s="155">
        <f>AA10+AA25</f>
        <v>1116000</v>
      </c>
    </row>
    <row r="41" spans="1:27" ht="13.5">
      <c r="A41" s="292" t="s">
        <v>209</v>
      </c>
      <c r="B41" s="142"/>
      <c r="C41" s="293">
        <f aca="true" t="shared" si="6" ref="C41:Y41">SUM(C36:C40)</f>
        <v>88878222</v>
      </c>
      <c r="D41" s="294">
        <f t="shared" si="6"/>
        <v>0</v>
      </c>
      <c r="E41" s="295">
        <f t="shared" si="6"/>
        <v>33490200</v>
      </c>
      <c r="F41" s="295">
        <f t="shared" si="6"/>
        <v>33490200</v>
      </c>
      <c r="G41" s="295">
        <f t="shared" si="6"/>
        <v>0</v>
      </c>
      <c r="H41" s="295">
        <f t="shared" si="6"/>
        <v>0</v>
      </c>
      <c r="I41" s="295">
        <f t="shared" si="6"/>
        <v>684234</v>
      </c>
      <c r="J41" s="295">
        <f t="shared" si="6"/>
        <v>684234</v>
      </c>
      <c r="K41" s="295">
        <f t="shared" si="6"/>
        <v>0</v>
      </c>
      <c r="L41" s="295">
        <f t="shared" si="6"/>
        <v>2001900</v>
      </c>
      <c r="M41" s="295">
        <f t="shared" si="6"/>
        <v>0</v>
      </c>
      <c r="N41" s="295">
        <f t="shared" si="6"/>
        <v>2001900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2686134</v>
      </c>
      <c r="X41" s="295">
        <f t="shared" si="6"/>
        <v>16745100</v>
      </c>
      <c r="Y41" s="295">
        <f t="shared" si="6"/>
        <v>-14058966</v>
      </c>
      <c r="Z41" s="296">
        <f t="shared" si="5"/>
        <v>-83.95868642169948</v>
      </c>
      <c r="AA41" s="297">
        <f>SUM(AA36:AA40)</f>
        <v>33490200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12406894</v>
      </c>
      <c r="F42" s="54">
        <f t="shared" si="7"/>
        <v>12406894</v>
      </c>
      <c r="G42" s="54">
        <f t="shared" si="7"/>
        <v>0</v>
      </c>
      <c r="H42" s="54">
        <f t="shared" si="7"/>
        <v>201177</v>
      </c>
      <c r="I42" s="54">
        <f t="shared" si="7"/>
        <v>355040</v>
      </c>
      <c r="J42" s="54">
        <f t="shared" si="7"/>
        <v>556217</v>
      </c>
      <c r="K42" s="54">
        <f t="shared" si="7"/>
        <v>157509</v>
      </c>
      <c r="L42" s="54">
        <f t="shared" si="7"/>
        <v>343967</v>
      </c>
      <c r="M42" s="54">
        <f t="shared" si="7"/>
        <v>0</v>
      </c>
      <c r="N42" s="54">
        <f t="shared" si="7"/>
        <v>501476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1057693</v>
      </c>
      <c r="X42" s="54">
        <f t="shared" si="7"/>
        <v>6203447</v>
      </c>
      <c r="Y42" s="54">
        <f t="shared" si="7"/>
        <v>-5145754</v>
      </c>
      <c r="Z42" s="184">
        <f t="shared" si="5"/>
        <v>-82.94991478124984</v>
      </c>
      <c r="AA42" s="130">
        <f aca="true" t="shared" si="8" ref="AA42:AA48">AA12+AA27</f>
        <v>12406894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63057047</v>
      </c>
      <c r="D45" s="129">
        <f t="shared" si="7"/>
        <v>0</v>
      </c>
      <c r="E45" s="54">
        <f t="shared" si="7"/>
        <v>3277000</v>
      </c>
      <c r="F45" s="54">
        <f t="shared" si="7"/>
        <v>3277000</v>
      </c>
      <c r="G45" s="54">
        <f t="shared" si="7"/>
        <v>709823</v>
      </c>
      <c r="H45" s="54">
        <f t="shared" si="7"/>
        <v>236387</v>
      </c>
      <c r="I45" s="54">
        <f t="shared" si="7"/>
        <v>1821717</v>
      </c>
      <c r="J45" s="54">
        <f t="shared" si="7"/>
        <v>2767927</v>
      </c>
      <c r="K45" s="54">
        <f t="shared" si="7"/>
        <v>377123</v>
      </c>
      <c r="L45" s="54">
        <f t="shared" si="7"/>
        <v>1437697</v>
      </c>
      <c r="M45" s="54">
        <f t="shared" si="7"/>
        <v>1289159</v>
      </c>
      <c r="N45" s="54">
        <f t="shared" si="7"/>
        <v>3103979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5871906</v>
      </c>
      <c r="X45" s="54">
        <f t="shared" si="7"/>
        <v>1638500</v>
      </c>
      <c r="Y45" s="54">
        <f t="shared" si="7"/>
        <v>4233406</v>
      </c>
      <c r="Z45" s="184">
        <f t="shared" si="5"/>
        <v>258.3708269758926</v>
      </c>
      <c r="AA45" s="130">
        <f t="shared" si="8"/>
        <v>3277000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151935269</v>
      </c>
      <c r="D49" s="218">
        <f t="shared" si="9"/>
        <v>0</v>
      </c>
      <c r="E49" s="220">
        <f t="shared" si="9"/>
        <v>49174094</v>
      </c>
      <c r="F49" s="220">
        <f t="shared" si="9"/>
        <v>49174094</v>
      </c>
      <c r="G49" s="220">
        <f t="shared" si="9"/>
        <v>709823</v>
      </c>
      <c r="H49" s="220">
        <f t="shared" si="9"/>
        <v>437564</v>
      </c>
      <c r="I49" s="220">
        <f t="shared" si="9"/>
        <v>2860991</v>
      </c>
      <c r="J49" s="220">
        <f t="shared" si="9"/>
        <v>4008378</v>
      </c>
      <c r="K49" s="220">
        <f t="shared" si="9"/>
        <v>534632</v>
      </c>
      <c r="L49" s="220">
        <f t="shared" si="9"/>
        <v>3783564</v>
      </c>
      <c r="M49" s="220">
        <f t="shared" si="9"/>
        <v>1289159</v>
      </c>
      <c r="N49" s="220">
        <f t="shared" si="9"/>
        <v>5607355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9615733</v>
      </c>
      <c r="X49" s="220">
        <f t="shared" si="9"/>
        <v>24587047</v>
      </c>
      <c r="Y49" s="220">
        <f t="shared" si="9"/>
        <v>-14971314</v>
      </c>
      <c r="Z49" s="221">
        <f t="shared" si="5"/>
        <v>-60.891061866843955</v>
      </c>
      <c r="AA49" s="222">
        <f>SUM(AA41:AA48)</f>
        <v>49174094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>
        <v>1177039</v>
      </c>
      <c r="M66" s="275">
        <v>712409</v>
      </c>
      <c r="N66" s="275">
        <v>1889448</v>
      </c>
      <c r="O66" s="275"/>
      <c r="P66" s="275"/>
      <c r="Q66" s="275"/>
      <c r="R66" s="275"/>
      <c r="S66" s="275"/>
      <c r="T66" s="275"/>
      <c r="U66" s="275"/>
      <c r="V66" s="275"/>
      <c r="W66" s="275">
        <v>1889448</v>
      </c>
      <c r="X66" s="275"/>
      <c r="Y66" s="275">
        <v>1889448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>
        <v>47453</v>
      </c>
      <c r="I67" s="60">
        <v>54324</v>
      </c>
      <c r="J67" s="60">
        <v>101777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101777</v>
      </c>
      <c r="X67" s="60"/>
      <c r="Y67" s="60">
        <v>101777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5709480</v>
      </c>
      <c r="F68" s="60"/>
      <c r="G68" s="60"/>
      <c r="H68" s="60"/>
      <c r="I68" s="60"/>
      <c r="J68" s="60"/>
      <c r="K68" s="60">
        <v>360340</v>
      </c>
      <c r="L68" s="60"/>
      <c r="M68" s="60"/>
      <c r="N68" s="60">
        <v>360340</v>
      </c>
      <c r="O68" s="60"/>
      <c r="P68" s="60"/>
      <c r="Q68" s="60"/>
      <c r="R68" s="60"/>
      <c r="S68" s="60"/>
      <c r="T68" s="60"/>
      <c r="U68" s="60"/>
      <c r="V68" s="60"/>
      <c r="W68" s="60">
        <v>360340</v>
      </c>
      <c r="X68" s="60"/>
      <c r="Y68" s="60">
        <v>360340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5709480</v>
      </c>
      <c r="F69" s="220">
        <f t="shared" si="12"/>
        <v>0</v>
      </c>
      <c r="G69" s="220">
        <f t="shared" si="12"/>
        <v>0</v>
      </c>
      <c r="H69" s="220">
        <f t="shared" si="12"/>
        <v>47453</v>
      </c>
      <c r="I69" s="220">
        <f t="shared" si="12"/>
        <v>54324</v>
      </c>
      <c r="J69" s="220">
        <f t="shared" si="12"/>
        <v>101777</v>
      </c>
      <c r="K69" s="220">
        <f t="shared" si="12"/>
        <v>360340</v>
      </c>
      <c r="L69" s="220">
        <f t="shared" si="12"/>
        <v>1177039</v>
      </c>
      <c r="M69" s="220">
        <f t="shared" si="12"/>
        <v>712409</v>
      </c>
      <c r="N69" s="220">
        <f t="shared" si="12"/>
        <v>2249788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2351565</v>
      </c>
      <c r="X69" s="220">
        <f t="shared" si="12"/>
        <v>0</v>
      </c>
      <c r="Y69" s="220">
        <f t="shared" si="12"/>
        <v>2351565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88878222</v>
      </c>
      <c r="D5" s="357">
        <f t="shared" si="0"/>
        <v>0</v>
      </c>
      <c r="E5" s="356">
        <f t="shared" si="0"/>
        <v>33490200</v>
      </c>
      <c r="F5" s="358">
        <f t="shared" si="0"/>
        <v>33490200</v>
      </c>
      <c r="G5" s="358">
        <f t="shared" si="0"/>
        <v>0</v>
      </c>
      <c r="H5" s="356">
        <f t="shared" si="0"/>
        <v>0</v>
      </c>
      <c r="I5" s="356">
        <f t="shared" si="0"/>
        <v>684234</v>
      </c>
      <c r="J5" s="358">
        <f t="shared" si="0"/>
        <v>684234</v>
      </c>
      <c r="K5" s="358">
        <f t="shared" si="0"/>
        <v>0</v>
      </c>
      <c r="L5" s="356">
        <f t="shared" si="0"/>
        <v>2001900</v>
      </c>
      <c r="M5" s="356">
        <f t="shared" si="0"/>
        <v>0</v>
      </c>
      <c r="N5" s="358">
        <f t="shared" si="0"/>
        <v>2001900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2686134</v>
      </c>
      <c r="X5" s="356">
        <f t="shared" si="0"/>
        <v>16745100</v>
      </c>
      <c r="Y5" s="358">
        <f t="shared" si="0"/>
        <v>-14058966</v>
      </c>
      <c r="Z5" s="359">
        <f>+IF(X5&lt;&gt;0,+(Y5/X5)*100,0)</f>
        <v>-83.95868642169948</v>
      </c>
      <c r="AA5" s="360">
        <f>+AA6+AA8+AA11+AA13+AA15</f>
        <v>33490200</v>
      </c>
    </row>
    <row r="6" spans="1:27" ht="13.5">
      <c r="A6" s="361" t="s">
        <v>204</v>
      </c>
      <c r="B6" s="142"/>
      <c r="C6" s="60">
        <f>+C7</f>
        <v>58692362</v>
      </c>
      <c r="D6" s="340">
        <f aca="true" t="shared" si="1" ref="D6:AA6">+D7</f>
        <v>0</v>
      </c>
      <c r="E6" s="60">
        <f t="shared" si="1"/>
        <v>22374200</v>
      </c>
      <c r="F6" s="59">
        <f t="shared" si="1"/>
        <v>22374200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1622718</v>
      </c>
      <c r="M6" s="60">
        <f t="shared" si="1"/>
        <v>0</v>
      </c>
      <c r="N6" s="59">
        <f t="shared" si="1"/>
        <v>1622718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1622718</v>
      </c>
      <c r="X6" s="60">
        <f t="shared" si="1"/>
        <v>11187100</v>
      </c>
      <c r="Y6" s="59">
        <f t="shared" si="1"/>
        <v>-9564382</v>
      </c>
      <c r="Z6" s="61">
        <f>+IF(X6&lt;&gt;0,+(Y6/X6)*100,0)</f>
        <v>-85.49473947671872</v>
      </c>
      <c r="AA6" s="62">
        <f t="shared" si="1"/>
        <v>22374200</v>
      </c>
    </row>
    <row r="7" spans="1:27" ht="13.5">
      <c r="A7" s="291" t="s">
        <v>228</v>
      </c>
      <c r="B7" s="142"/>
      <c r="C7" s="60">
        <v>58692362</v>
      </c>
      <c r="D7" s="340"/>
      <c r="E7" s="60">
        <v>22374200</v>
      </c>
      <c r="F7" s="59">
        <v>22374200</v>
      </c>
      <c r="G7" s="59"/>
      <c r="H7" s="60"/>
      <c r="I7" s="60"/>
      <c r="J7" s="59"/>
      <c r="K7" s="59"/>
      <c r="L7" s="60">
        <v>1622718</v>
      </c>
      <c r="M7" s="60"/>
      <c r="N7" s="59">
        <v>1622718</v>
      </c>
      <c r="O7" s="59"/>
      <c r="P7" s="60"/>
      <c r="Q7" s="60"/>
      <c r="R7" s="59"/>
      <c r="S7" s="59"/>
      <c r="T7" s="60"/>
      <c r="U7" s="60"/>
      <c r="V7" s="59"/>
      <c r="W7" s="59">
        <v>1622718</v>
      </c>
      <c r="X7" s="60">
        <v>11187100</v>
      </c>
      <c r="Y7" s="59">
        <v>-9564382</v>
      </c>
      <c r="Z7" s="61">
        <v>-85.49</v>
      </c>
      <c r="AA7" s="62">
        <v>22374200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10000000</v>
      </c>
      <c r="F8" s="59">
        <f t="shared" si="2"/>
        <v>10000000</v>
      </c>
      <c r="G8" s="59">
        <f t="shared" si="2"/>
        <v>0</v>
      </c>
      <c r="H8" s="60">
        <f t="shared" si="2"/>
        <v>0</v>
      </c>
      <c r="I8" s="60">
        <f t="shared" si="2"/>
        <v>684234</v>
      </c>
      <c r="J8" s="59">
        <f t="shared" si="2"/>
        <v>684234</v>
      </c>
      <c r="K8" s="59">
        <f t="shared" si="2"/>
        <v>0</v>
      </c>
      <c r="L8" s="60">
        <f t="shared" si="2"/>
        <v>379182</v>
      </c>
      <c r="M8" s="60">
        <f t="shared" si="2"/>
        <v>0</v>
      </c>
      <c r="N8" s="59">
        <f t="shared" si="2"/>
        <v>379182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1063416</v>
      </c>
      <c r="X8" s="60">
        <f t="shared" si="2"/>
        <v>5000000</v>
      </c>
      <c r="Y8" s="59">
        <f t="shared" si="2"/>
        <v>-3936584</v>
      </c>
      <c r="Z8" s="61">
        <f>+IF(X8&lt;&gt;0,+(Y8/X8)*100,0)</f>
        <v>-78.73168</v>
      </c>
      <c r="AA8" s="62">
        <f>SUM(AA9:AA10)</f>
        <v>10000000</v>
      </c>
    </row>
    <row r="9" spans="1:27" ht="13.5">
      <c r="A9" s="291" t="s">
        <v>229</v>
      </c>
      <c r="B9" s="142"/>
      <c r="C9" s="60"/>
      <c r="D9" s="340"/>
      <c r="E9" s="60">
        <v>10000000</v>
      </c>
      <c r="F9" s="59">
        <v>10000000</v>
      </c>
      <c r="G9" s="59"/>
      <c r="H9" s="60"/>
      <c r="I9" s="60">
        <v>684234</v>
      </c>
      <c r="J9" s="59">
        <v>684234</v>
      </c>
      <c r="K9" s="59"/>
      <c r="L9" s="60">
        <v>379182</v>
      </c>
      <c r="M9" s="60"/>
      <c r="N9" s="59">
        <v>379182</v>
      </c>
      <c r="O9" s="59"/>
      <c r="P9" s="60"/>
      <c r="Q9" s="60"/>
      <c r="R9" s="59"/>
      <c r="S9" s="59"/>
      <c r="T9" s="60"/>
      <c r="U9" s="60"/>
      <c r="V9" s="59"/>
      <c r="W9" s="59">
        <v>1063416</v>
      </c>
      <c r="X9" s="60">
        <v>5000000</v>
      </c>
      <c r="Y9" s="59">
        <v>-3936584</v>
      </c>
      <c r="Z9" s="61">
        <v>-78.73</v>
      </c>
      <c r="AA9" s="62">
        <v>10000000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30185860</v>
      </c>
      <c r="D15" s="340">
        <f t="shared" si="5"/>
        <v>0</v>
      </c>
      <c r="E15" s="60">
        <f t="shared" si="5"/>
        <v>1116000</v>
      </c>
      <c r="F15" s="59">
        <f t="shared" si="5"/>
        <v>1116000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558000</v>
      </c>
      <c r="Y15" s="59">
        <f t="shared" si="5"/>
        <v>-558000</v>
      </c>
      <c r="Z15" s="61">
        <f>+IF(X15&lt;&gt;0,+(Y15/X15)*100,0)</f>
        <v>-100</v>
      </c>
      <c r="AA15" s="62">
        <f>SUM(AA16:AA20)</f>
        <v>1116000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>
        <v>361000</v>
      </c>
      <c r="F17" s="59">
        <v>361000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180500</v>
      </c>
      <c r="Y17" s="59">
        <v>-180500</v>
      </c>
      <c r="Z17" s="61">
        <v>-100</v>
      </c>
      <c r="AA17" s="62">
        <v>361000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30185860</v>
      </c>
      <c r="D20" s="340"/>
      <c r="E20" s="60">
        <v>755000</v>
      </c>
      <c r="F20" s="59">
        <v>755000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377500</v>
      </c>
      <c r="Y20" s="59">
        <v>-377500</v>
      </c>
      <c r="Z20" s="61">
        <v>-100</v>
      </c>
      <c r="AA20" s="62">
        <v>755000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12406894</v>
      </c>
      <c r="F22" s="345">
        <f t="shared" si="6"/>
        <v>12406894</v>
      </c>
      <c r="G22" s="345">
        <f t="shared" si="6"/>
        <v>0</v>
      </c>
      <c r="H22" s="343">
        <f t="shared" si="6"/>
        <v>201177</v>
      </c>
      <c r="I22" s="343">
        <f t="shared" si="6"/>
        <v>355040</v>
      </c>
      <c r="J22" s="345">
        <f t="shared" si="6"/>
        <v>556217</v>
      </c>
      <c r="K22" s="345">
        <f t="shared" si="6"/>
        <v>157509</v>
      </c>
      <c r="L22" s="343">
        <f t="shared" si="6"/>
        <v>343967</v>
      </c>
      <c r="M22" s="343">
        <f t="shared" si="6"/>
        <v>0</v>
      </c>
      <c r="N22" s="345">
        <f t="shared" si="6"/>
        <v>501476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1057693</v>
      </c>
      <c r="X22" s="343">
        <f t="shared" si="6"/>
        <v>6203447</v>
      </c>
      <c r="Y22" s="345">
        <f t="shared" si="6"/>
        <v>-5145754</v>
      </c>
      <c r="Z22" s="336">
        <f>+IF(X22&lt;&gt;0,+(Y22/X22)*100,0)</f>
        <v>-82.94991478124984</v>
      </c>
      <c r="AA22" s="350">
        <f>SUM(AA23:AA32)</f>
        <v>12406894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4356894</v>
      </c>
      <c r="F24" s="59">
        <v>4356894</v>
      </c>
      <c r="G24" s="59"/>
      <c r="H24" s="60">
        <v>201177</v>
      </c>
      <c r="I24" s="60">
        <v>355040</v>
      </c>
      <c r="J24" s="59">
        <v>556217</v>
      </c>
      <c r="K24" s="59"/>
      <c r="L24" s="60">
        <v>343967</v>
      </c>
      <c r="M24" s="60"/>
      <c r="N24" s="59">
        <v>343967</v>
      </c>
      <c r="O24" s="59"/>
      <c r="P24" s="60"/>
      <c r="Q24" s="60"/>
      <c r="R24" s="59"/>
      <c r="S24" s="59"/>
      <c r="T24" s="60"/>
      <c r="U24" s="60"/>
      <c r="V24" s="59"/>
      <c r="W24" s="59">
        <v>900184</v>
      </c>
      <c r="X24" s="60">
        <v>2178447</v>
      </c>
      <c r="Y24" s="59">
        <v>-1278263</v>
      </c>
      <c r="Z24" s="61">
        <v>-58.68</v>
      </c>
      <c r="AA24" s="62">
        <v>4356894</v>
      </c>
    </row>
    <row r="25" spans="1:27" ht="13.5">
      <c r="A25" s="361" t="s">
        <v>238</v>
      </c>
      <c r="B25" s="142"/>
      <c r="C25" s="60"/>
      <c r="D25" s="340"/>
      <c r="E25" s="60">
        <v>3000000</v>
      </c>
      <c r="F25" s="59">
        <v>3000000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1500000</v>
      </c>
      <c r="Y25" s="59">
        <v>-1500000</v>
      </c>
      <c r="Z25" s="61">
        <v>-100</v>
      </c>
      <c r="AA25" s="62">
        <v>3000000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5050000</v>
      </c>
      <c r="F32" s="59">
        <v>5050000</v>
      </c>
      <c r="G32" s="59"/>
      <c r="H32" s="60"/>
      <c r="I32" s="60"/>
      <c r="J32" s="59"/>
      <c r="K32" s="59">
        <v>157509</v>
      </c>
      <c r="L32" s="60"/>
      <c r="M32" s="60"/>
      <c r="N32" s="59">
        <v>157509</v>
      </c>
      <c r="O32" s="59"/>
      <c r="P32" s="60"/>
      <c r="Q32" s="60"/>
      <c r="R32" s="59"/>
      <c r="S32" s="59"/>
      <c r="T32" s="60"/>
      <c r="U32" s="60"/>
      <c r="V32" s="59"/>
      <c r="W32" s="59">
        <v>157509</v>
      </c>
      <c r="X32" s="60">
        <v>2525000</v>
      </c>
      <c r="Y32" s="59">
        <v>-2367491</v>
      </c>
      <c r="Z32" s="61">
        <v>-93.76</v>
      </c>
      <c r="AA32" s="62">
        <v>5050000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63057047</v>
      </c>
      <c r="D40" s="344">
        <f t="shared" si="9"/>
        <v>0</v>
      </c>
      <c r="E40" s="343">
        <f t="shared" si="9"/>
        <v>3277000</v>
      </c>
      <c r="F40" s="345">
        <f t="shared" si="9"/>
        <v>3277000</v>
      </c>
      <c r="G40" s="345">
        <f t="shared" si="9"/>
        <v>709823</v>
      </c>
      <c r="H40" s="343">
        <f t="shared" si="9"/>
        <v>236387</v>
      </c>
      <c r="I40" s="343">
        <f t="shared" si="9"/>
        <v>1821717</v>
      </c>
      <c r="J40" s="345">
        <f t="shared" si="9"/>
        <v>2767927</v>
      </c>
      <c r="K40" s="345">
        <f t="shared" si="9"/>
        <v>377123</v>
      </c>
      <c r="L40" s="343">
        <f t="shared" si="9"/>
        <v>1437697</v>
      </c>
      <c r="M40" s="343">
        <f t="shared" si="9"/>
        <v>1289159</v>
      </c>
      <c r="N40" s="345">
        <f t="shared" si="9"/>
        <v>3103979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5871906</v>
      </c>
      <c r="X40" s="343">
        <f t="shared" si="9"/>
        <v>1638500</v>
      </c>
      <c r="Y40" s="345">
        <f t="shared" si="9"/>
        <v>4233406</v>
      </c>
      <c r="Z40" s="336">
        <f>+IF(X40&lt;&gt;0,+(Y40/X40)*100,0)</f>
        <v>258.3708269758926</v>
      </c>
      <c r="AA40" s="350">
        <f>SUM(AA41:AA49)</f>
        <v>3277000</v>
      </c>
    </row>
    <row r="41" spans="1:27" ht="13.5">
      <c r="A41" s="361" t="s">
        <v>247</v>
      </c>
      <c r="B41" s="142"/>
      <c r="C41" s="362">
        <v>2006309</v>
      </c>
      <c r="D41" s="363"/>
      <c r="E41" s="362">
        <v>2500000</v>
      </c>
      <c r="F41" s="364">
        <v>2500000</v>
      </c>
      <c r="G41" s="364"/>
      <c r="H41" s="362"/>
      <c r="I41" s="362">
        <v>477474</v>
      </c>
      <c r="J41" s="364">
        <v>477474</v>
      </c>
      <c r="K41" s="364"/>
      <c r="L41" s="362">
        <v>663194</v>
      </c>
      <c r="M41" s="362">
        <v>851500</v>
      </c>
      <c r="N41" s="364">
        <v>1514694</v>
      </c>
      <c r="O41" s="364"/>
      <c r="P41" s="362"/>
      <c r="Q41" s="362"/>
      <c r="R41" s="364"/>
      <c r="S41" s="364"/>
      <c r="T41" s="362"/>
      <c r="U41" s="362"/>
      <c r="V41" s="364"/>
      <c r="W41" s="364">
        <v>1992168</v>
      </c>
      <c r="X41" s="362">
        <v>1250000</v>
      </c>
      <c r="Y41" s="364">
        <v>742168</v>
      </c>
      <c r="Z41" s="365">
        <v>59.37</v>
      </c>
      <c r="AA41" s="366">
        <v>2500000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3409597</v>
      </c>
      <c r="D43" s="369"/>
      <c r="E43" s="305"/>
      <c r="F43" s="370"/>
      <c r="G43" s="370"/>
      <c r="H43" s="305"/>
      <c r="I43" s="305"/>
      <c r="J43" s="370"/>
      <c r="K43" s="370"/>
      <c r="L43" s="305">
        <v>41949</v>
      </c>
      <c r="M43" s="305"/>
      <c r="N43" s="370">
        <v>41949</v>
      </c>
      <c r="O43" s="370"/>
      <c r="P43" s="305"/>
      <c r="Q43" s="305"/>
      <c r="R43" s="370"/>
      <c r="S43" s="370"/>
      <c r="T43" s="305"/>
      <c r="U43" s="305"/>
      <c r="V43" s="370"/>
      <c r="W43" s="370">
        <v>41949</v>
      </c>
      <c r="X43" s="305"/>
      <c r="Y43" s="370">
        <v>41949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771000</v>
      </c>
      <c r="F44" s="53">
        <v>771000</v>
      </c>
      <c r="G44" s="53"/>
      <c r="H44" s="54">
        <v>9891</v>
      </c>
      <c r="I44" s="54">
        <v>67449</v>
      </c>
      <c r="J44" s="53">
        <v>77340</v>
      </c>
      <c r="K44" s="53">
        <v>79850</v>
      </c>
      <c r="L44" s="54">
        <v>78504</v>
      </c>
      <c r="M44" s="54"/>
      <c r="N44" s="53">
        <v>158354</v>
      </c>
      <c r="O44" s="53"/>
      <c r="P44" s="54"/>
      <c r="Q44" s="54"/>
      <c r="R44" s="53"/>
      <c r="S44" s="53"/>
      <c r="T44" s="54"/>
      <c r="U44" s="54"/>
      <c r="V44" s="53"/>
      <c r="W44" s="53">
        <v>235694</v>
      </c>
      <c r="X44" s="54">
        <v>385500</v>
      </c>
      <c r="Y44" s="53">
        <v>-149806</v>
      </c>
      <c r="Z44" s="94">
        <v>-38.86</v>
      </c>
      <c r="AA44" s="95">
        <v>771000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>
        <v>709823</v>
      </c>
      <c r="H46" s="54">
        <v>226496</v>
      </c>
      <c r="I46" s="54">
        <v>1119285</v>
      </c>
      <c r="J46" s="53">
        <v>2055604</v>
      </c>
      <c r="K46" s="53">
        <v>297273</v>
      </c>
      <c r="L46" s="54">
        <v>654050</v>
      </c>
      <c r="M46" s="54">
        <v>437659</v>
      </c>
      <c r="N46" s="53">
        <v>1388982</v>
      </c>
      <c r="O46" s="53"/>
      <c r="P46" s="54"/>
      <c r="Q46" s="54"/>
      <c r="R46" s="53"/>
      <c r="S46" s="53"/>
      <c r="T46" s="54"/>
      <c r="U46" s="54"/>
      <c r="V46" s="53"/>
      <c r="W46" s="53">
        <v>3444586</v>
      </c>
      <c r="X46" s="54"/>
      <c r="Y46" s="53">
        <v>3444586</v>
      </c>
      <c r="Z46" s="94"/>
      <c r="AA46" s="95"/>
    </row>
    <row r="47" spans="1:27" ht="13.5">
      <c r="A47" s="361" t="s">
        <v>253</v>
      </c>
      <c r="B47" s="136"/>
      <c r="C47" s="60">
        <v>57472968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>
        <v>157509</v>
      </c>
      <c r="J48" s="53">
        <v>157509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157509</v>
      </c>
      <c r="X48" s="54"/>
      <c r="Y48" s="53">
        <v>157509</v>
      </c>
      <c r="Z48" s="94"/>
      <c r="AA48" s="95"/>
    </row>
    <row r="49" spans="1:27" ht="13.5">
      <c r="A49" s="361" t="s">
        <v>93</v>
      </c>
      <c r="B49" s="136"/>
      <c r="C49" s="54">
        <v>168173</v>
      </c>
      <c r="D49" s="368"/>
      <c r="E49" s="54">
        <v>6000</v>
      </c>
      <c r="F49" s="53">
        <v>6000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3000</v>
      </c>
      <c r="Y49" s="53">
        <v>-3000</v>
      </c>
      <c r="Z49" s="94">
        <v>-100</v>
      </c>
      <c r="AA49" s="95">
        <v>6000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151935269</v>
      </c>
      <c r="D60" s="346">
        <f t="shared" si="14"/>
        <v>0</v>
      </c>
      <c r="E60" s="219">
        <f t="shared" si="14"/>
        <v>49174094</v>
      </c>
      <c r="F60" s="264">
        <f t="shared" si="14"/>
        <v>49174094</v>
      </c>
      <c r="G60" s="264">
        <f t="shared" si="14"/>
        <v>709823</v>
      </c>
      <c r="H60" s="219">
        <f t="shared" si="14"/>
        <v>437564</v>
      </c>
      <c r="I60" s="219">
        <f t="shared" si="14"/>
        <v>2860991</v>
      </c>
      <c r="J60" s="264">
        <f t="shared" si="14"/>
        <v>4008378</v>
      </c>
      <c r="K60" s="264">
        <f t="shared" si="14"/>
        <v>534632</v>
      </c>
      <c r="L60" s="219">
        <f t="shared" si="14"/>
        <v>3783564</v>
      </c>
      <c r="M60" s="219">
        <f t="shared" si="14"/>
        <v>1289159</v>
      </c>
      <c r="N60" s="264">
        <f t="shared" si="14"/>
        <v>5607355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9615733</v>
      </c>
      <c r="X60" s="219">
        <f t="shared" si="14"/>
        <v>24587047</v>
      </c>
      <c r="Y60" s="264">
        <f t="shared" si="14"/>
        <v>-14971314</v>
      </c>
      <c r="Z60" s="337">
        <f>+IF(X60&lt;&gt;0,+(Y60/X60)*100,0)</f>
        <v>-60.891061866843955</v>
      </c>
      <c r="AA60" s="232">
        <f>+AA57+AA54+AA51+AA40+AA37+AA34+AA22+AA5</f>
        <v>49174094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2014-02-05T07:23:08Z</dcterms:created>
  <dcterms:modified xsi:type="dcterms:W3CDTF">2014-02-05T07:23:12Z</dcterms:modified>
  <cp:category/>
  <cp:version/>
  <cp:contentType/>
  <cp:contentStatus/>
</cp:coreProperties>
</file>